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1280" yWindow="-90" windowWidth="24000" windowHeight="9140" tabRatio="699" activeTab="5"/>
  </bookViews>
  <sheets>
    <sheet name="1. Information Sheet" sheetId="15" r:id="rId1"/>
    <sheet name="2. 2015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A'!$B$1:$F$66</definedName>
    <definedName name="_xlnm.Print_Area" localSheetId="5">'6. Rate Rider Calculations'!$A$1:$I$93</definedName>
    <definedName name="print_end" localSheetId="0">#REF!</definedName>
    <definedName name="print_end">#REF!</definedName>
    <definedName name="_xlnm.Print_Titles" localSheetId="1">'2. 2015 Continuity Schedule'!$C:$D,'2. 2015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G6" i="13" l="1"/>
  <c r="F6" i="13"/>
  <c r="BT39" i="2" l="1"/>
  <c r="Q30" i="12" l="1"/>
  <c r="Q31" i="12"/>
  <c r="Q32" i="12"/>
  <c r="Q33" i="12"/>
  <c r="Y4" i="13" l="1"/>
  <c r="X4" i="13"/>
  <c r="W4" i="13"/>
  <c r="V4" i="13"/>
  <c r="U4" i="13"/>
  <c r="T4" i="13"/>
  <c r="S4" i="13"/>
  <c r="R4" i="13"/>
  <c r="Q4" i="13"/>
  <c r="P4" i="13"/>
  <c r="O4" i="13"/>
  <c r="Q29" i="12" l="1"/>
  <c r="Q28" i="12"/>
  <c r="Q27" i="12"/>
  <c r="Q26" i="12"/>
  <c r="Y11" i="13" l="1"/>
  <c r="X11" i="13"/>
  <c r="W11" i="13"/>
  <c r="V11" i="13"/>
  <c r="U11" i="13"/>
  <c r="T11" i="13"/>
  <c r="S11" i="13"/>
  <c r="R11" i="13"/>
  <c r="Q11" i="13"/>
  <c r="P11" i="13"/>
  <c r="O11" i="13"/>
  <c r="N4" i="13"/>
  <c r="M4" i="13"/>
  <c r="L4" i="13"/>
  <c r="K4" i="13"/>
  <c r="J4" i="13"/>
  <c r="I4" i="13"/>
  <c r="H4" i="13"/>
  <c r="G4" i="13"/>
  <c r="F4" i="13"/>
  <c r="D181" i="14" l="1"/>
  <c r="D125" i="14"/>
  <c r="D129" i="14"/>
  <c r="D133" i="14"/>
  <c r="D137" i="14"/>
  <c r="D141" i="14"/>
  <c r="C125" i="14"/>
  <c r="C144" i="14"/>
  <c r="D144" i="14" s="1"/>
  <c r="C143" i="14"/>
  <c r="D143" i="14" s="1"/>
  <c r="C142" i="14"/>
  <c r="D142" i="14" s="1"/>
  <c r="C141" i="14"/>
  <c r="C140" i="14"/>
  <c r="D140" i="14" s="1"/>
  <c r="C139" i="14"/>
  <c r="D139" i="14" s="1"/>
  <c r="C138" i="14"/>
  <c r="D138" i="14" s="1"/>
  <c r="C137" i="14"/>
  <c r="C136" i="14"/>
  <c r="D136" i="14" s="1"/>
  <c r="C135" i="14"/>
  <c r="D135" i="14" s="1"/>
  <c r="C134" i="14"/>
  <c r="D134" i="14" s="1"/>
  <c r="C133" i="14"/>
  <c r="C132" i="14"/>
  <c r="D132" i="14" s="1"/>
  <c r="C131" i="14"/>
  <c r="D131" i="14" s="1"/>
  <c r="C130" i="14"/>
  <c r="D130" i="14" s="1"/>
  <c r="C129" i="14"/>
  <c r="C128" i="14"/>
  <c r="D128" i="14" s="1"/>
  <c r="C127" i="14"/>
  <c r="D127" i="14" s="1"/>
  <c r="C126" i="14"/>
  <c r="D126" i="14" s="1"/>
  <c r="C73" i="14" l="1"/>
  <c r="C74" i="14"/>
  <c r="C75" i="14"/>
  <c r="C76" i="14"/>
  <c r="C77" i="14"/>
  <c r="C78" i="14"/>
  <c r="C79" i="14"/>
  <c r="C80" i="14"/>
  <c r="C81" i="14"/>
  <c r="C82" i="14"/>
  <c r="C83" i="14"/>
  <c r="C84" i="14"/>
  <c r="C85" i="14"/>
  <c r="C86" i="14"/>
  <c r="C87" i="14"/>
  <c r="C88" i="14"/>
  <c r="C89" i="14"/>
  <c r="C90" i="14"/>
  <c r="C91" i="14"/>
  <c r="H27" i="12"/>
  <c r="R27" i="12" s="1"/>
  <c r="L27" i="12"/>
  <c r="M27" i="12"/>
  <c r="M22" i="12"/>
  <c r="M23" i="12"/>
  <c r="M24" i="12"/>
  <c r="M25" i="12"/>
  <c r="M26" i="12"/>
  <c r="M28" i="12"/>
  <c r="M29" i="12"/>
  <c r="M30" i="12"/>
  <c r="M31" i="12"/>
  <c r="M32" i="12"/>
  <c r="M33" i="12"/>
  <c r="M34" i="12"/>
  <c r="M35" i="12"/>
  <c r="M36" i="12"/>
  <c r="M37" i="12"/>
  <c r="M38" i="12"/>
  <c r="M39" i="12"/>
  <c r="M40" i="12"/>
  <c r="L22" i="12"/>
  <c r="L23" i="12"/>
  <c r="L24" i="12"/>
  <c r="L25" i="12"/>
  <c r="L26" i="12"/>
  <c r="L28" i="12"/>
  <c r="L29" i="12"/>
  <c r="L30" i="12"/>
  <c r="L31" i="12"/>
  <c r="L32" i="12"/>
  <c r="L33" i="12"/>
  <c r="L34" i="12"/>
  <c r="L35" i="12"/>
  <c r="L36" i="12"/>
  <c r="L37" i="12"/>
  <c r="L38" i="12"/>
  <c r="L39" i="12"/>
  <c r="L40" i="12"/>
  <c r="H22" i="12" l="1"/>
  <c r="H23" i="12"/>
  <c r="H24" i="12"/>
  <c r="H25" i="12"/>
  <c r="R25" i="12" s="1"/>
  <c r="H26" i="12"/>
  <c r="R26" i="12" s="1"/>
  <c r="H28" i="12"/>
  <c r="R28" i="12" s="1"/>
  <c r="H29" i="12"/>
  <c r="R29" i="12" s="1"/>
  <c r="H30" i="12"/>
  <c r="R30" i="12" s="1"/>
  <c r="H31" i="12"/>
  <c r="R31" i="12" s="1"/>
  <c r="H32" i="12"/>
  <c r="R32" i="12" s="1"/>
  <c r="H33" i="12"/>
  <c r="R33" i="12" s="1"/>
  <c r="H34" i="12"/>
  <c r="H35" i="12"/>
  <c r="H36" i="12"/>
  <c r="H37" i="12"/>
  <c r="H38" i="12"/>
  <c r="H39" i="12"/>
  <c r="H40" i="12"/>
  <c r="H21" i="12"/>
  <c r="C182" i="14" l="1"/>
  <c r="D182" i="14" s="1"/>
  <c r="C183" i="14"/>
  <c r="D183" i="14" s="1"/>
  <c r="C184" i="14"/>
  <c r="D184" i="14" s="1"/>
  <c r="C185" i="14"/>
  <c r="D185" i="14" s="1"/>
  <c r="C186" i="14"/>
  <c r="D186" i="14" s="1"/>
  <c r="C187" i="14"/>
  <c r="D187" i="14" s="1"/>
  <c r="C188" i="14"/>
  <c r="D188" i="14" s="1"/>
  <c r="C189" i="14"/>
  <c r="D189" i="14" s="1"/>
  <c r="C190" i="14"/>
  <c r="D190" i="14" s="1"/>
  <c r="C191" i="14"/>
  <c r="D191" i="14" s="1"/>
  <c r="C192" i="14"/>
  <c r="D192" i="14" s="1"/>
  <c r="C193" i="14"/>
  <c r="D193" i="14" s="1"/>
  <c r="C194" i="14"/>
  <c r="D194" i="14" s="1"/>
  <c r="C195" i="14"/>
  <c r="D195" i="14" s="1"/>
  <c r="C196" i="14"/>
  <c r="D196" i="14" s="1"/>
  <c r="C197" i="14"/>
  <c r="D197" i="14" s="1"/>
  <c r="C198" i="14"/>
  <c r="D198" i="14" s="1"/>
  <c r="C199" i="14"/>
  <c r="D199" i="14" s="1"/>
  <c r="C200" i="14"/>
  <c r="D200" i="14" s="1"/>
  <c r="C154" i="14"/>
  <c r="D154" i="14" s="1"/>
  <c r="C155" i="14"/>
  <c r="D155" i="14" s="1"/>
  <c r="C156" i="14"/>
  <c r="D156" i="14" s="1"/>
  <c r="C157" i="14"/>
  <c r="D157" i="14" s="1"/>
  <c r="C158" i="14"/>
  <c r="D158" i="14" s="1"/>
  <c r="C159" i="14"/>
  <c r="D159" i="14" s="1"/>
  <c r="C160" i="14"/>
  <c r="D160" i="14" s="1"/>
  <c r="C161" i="14"/>
  <c r="D161" i="14" s="1"/>
  <c r="C162" i="14"/>
  <c r="D162" i="14" s="1"/>
  <c r="C163" i="14"/>
  <c r="D163" i="14" s="1"/>
  <c r="C164" i="14"/>
  <c r="D164" i="14" s="1"/>
  <c r="C165" i="14"/>
  <c r="D165" i="14" s="1"/>
  <c r="C166" i="14"/>
  <c r="D166" i="14" s="1"/>
  <c r="C167" i="14"/>
  <c r="D167" i="14" s="1"/>
  <c r="C168" i="14"/>
  <c r="D168" i="14" s="1"/>
  <c r="C169" i="14"/>
  <c r="D169" i="14" s="1"/>
  <c r="C170" i="14"/>
  <c r="D170" i="14" s="1"/>
  <c r="C171" i="14"/>
  <c r="D171" i="14" s="1"/>
  <c r="C172" i="14"/>
  <c r="D172" i="14" s="1"/>
  <c r="C153" i="14"/>
  <c r="D153" i="14" s="1"/>
  <c r="C99" i="14"/>
  <c r="D99" i="14" s="1"/>
  <c r="C100" i="14"/>
  <c r="D100" i="14" s="1"/>
  <c r="C101" i="14"/>
  <c r="D101" i="14" s="1"/>
  <c r="C102" i="14"/>
  <c r="D102" i="14" s="1"/>
  <c r="C103" i="14"/>
  <c r="D103" i="14" s="1"/>
  <c r="C104" i="14"/>
  <c r="D104" i="14" s="1"/>
  <c r="C105" i="14"/>
  <c r="D105" i="14" s="1"/>
  <c r="C106" i="14"/>
  <c r="D106" i="14" s="1"/>
  <c r="C107" i="14"/>
  <c r="D107" i="14" s="1"/>
  <c r="C108" i="14"/>
  <c r="D108" i="14" s="1"/>
  <c r="C109" i="14"/>
  <c r="D109" i="14" s="1"/>
  <c r="C110" i="14"/>
  <c r="D110" i="14" s="1"/>
  <c r="C111" i="14"/>
  <c r="D111" i="14" s="1"/>
  <c r="C112" i="14"/>
  <c r="D112" i="14" s="1"/>
  <c r="C113" i="14"/>
  <c r="D113" i="14" s="1"/>
  <c r="C114" i="14"/>
  <c r="D114" i="14" s="1"/>
  <c r="C115" i="14"/>
  <c r="D115" i="14" s="1"/>
  <c r="C116" i="14"/>
  <c r="D116" i="14" s="1"/>
  <c r="C117" i="14"/>
  <c r="D117" i="14" s="1"/>
  <c r="C98" i="14"/>
  <c r="D98" i="14" s="1"/>
  <c r="C72" i="14"/>
  <c r="C47" i="14"/>
  <c r="C48" i="14"/>
  <c r="C49" i="14"/>
  <c r="C50" i="14"/>
  <c r="C51" i="14"/>
  <c r="C52" i="14"/>
  <c r="C53" i="14"/>
  <c r="C54" i="14"/>
  <c r="C55" i="14"/>
  <c r="C56" i="14"/>
  <c r="C57" i="14"/>
  <c r="C58" i="14"/>
  <c r="C59" i="14"/>
  <c r="C60" i="14"/>
  <c r="C61" i="14"/>
  <c r="C62" i="14"/>
  <c r="C63" i="14"/>
  <c r="C64" i="14"/>
  <c r="C65" i="14"/>
  <c r="C46" i="14"/>
  <c r="C21" i="14"/>
  <c r="C22" i="14"/>
  <c r="C23" i="14"/>
  <c r="C24" i="14"/>
  <c r="C25" i="14"/>
  <c r="C26" i="14"/>
  <c r="C27" i="14"/>
  <c r="C28" i="14"/>
  <c r="C29" i="14"/>
  <c r="C30" i="14"/>
  <c r="C31" i="14"/>
  <c r="C32" i="14"/>
  <c r="C33" i="14"/>
  <c r="C34" i="14"/>
  <c r="C35" i="14"/>
  <c r="C36" i="14"/>
  <c r="C37" i="14"/>
  <c r="C38" i="14"/>
  <c r="C39" i="14"/>
  <c r="C20" i="14"/>
  <c r="G200" i="14" l="1"/>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99" i="14" s="1"/>
  <c r="B22" i="14"/>
  <c r="B100" i="14" s="1"/>
  <c r="B23" i="14"/>
  <c r="B101" i="14" s="1"/>
  <c r="B24" i="14"/>
  <c r="B102" i="14" s="1"/>
  <c r="B25" i="14"/>
  <c r="B130" i="14" s="1"/>
  <c r="B26" i="14"/>
  <c r="B131" i="14" s="1"/>
  <c r="B27" i="14"/>
  <c r="B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B98" i="14" s="1"/>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77" i="14"/>
  <c r="D81" i="14"/>
  <c r="D83" i="14"/>
  <c r="D87" i="14"/>
  <c r="D59" i="14"/>
  <c r="B127" i="14" l="1"/>
  <c r="B126" i="14"/>
  <c r="B125" i="14"/>
  <c r="B117" i="14"/>
  <c r="B116" i="14"/>
  <c r="B115" i="14"/>
  <c r="B112" i="14"/>
  <c r="B111" i="14"/>
  <c r="B110" i="14"/>
  <c r="B109" i="14"/>
  <c r="B108" i="14"/>
  <c r="B107" i="14"/>
  <c r="B106" i="14"/>
  <c r="B105" i="14"/>
  <c r="B104" i="14"/>
  <c r="B103" i="14"/>
  <c r="B129" i="14"/>
  <c r="B128" i="14"/>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Y39" i="13"/>
  <c r="X39" i="13"/>
  <c r="W39" i="13"/>
  <c r="V39" i="13"/>
  <c r="U39" i="13"/>
  <c r="T39" i="13"/>
  <c r="S39" i="13"/>
  <c r="R39" i="13"/>
  <c r="Q39" i="13"/>
  <c r="P39" i="13"/>
  <c r="O39" i="13"/>
  <c r="N39" i="13"/>
  <c r="M39" i="13"/>
  <c r="L39" i="13"/>
  <c r="K39" i="13"/>
  <c r="J39" i="13"/>
  <c r="I39" i="13"/>
  <c r="H39" i="13"/>
  <c r="F39" i="13"/>
  <c r="G39" i="13"/>
  <c r="R22" i="12" l="1"/>
  <c r="R23" i="12"/>
  <c r="D74" i="14" s="1"/>
  <c r="R24" i="12"/>
  <c r="D75" i="14" s="1"/>
  <c r="D76" i="14"/>
  <c r="R34" i="12"/>
  <c r="R35" i="12"/>
  <c r="R36" i="12"/>
  <c r="R37" i="12"/>
  <c r="R38" i="12"/>
  <c r="R39" i="12"/>
  <c r="R40" i="12"/>
  <c r="R21" i="12"/>
  <c r="Q22" i="12"/>
  <c r="D73" i="14" s="1"/>
  <c r="Q23" i="12"/>
  <c r="Q24" i="12"/>
  <c r="Q25" i="12"/>
  <c r="D78" i="14"/>
  <c r="Q34" i="12"/>
  <c r="Q35" i="12"/>
  <c r="Q36" i="12"/>
  <c r="Q37" i="12"/>
  <c r="Q38" i="12"/>
  <c r="Q39" i="12"/>
  <c r="Q40" i="12"/>
  <c r="Q21" i="12"/>
  <c r="D72" i="14" s="1"/>
  <c r="D65" i="14" l="1"/>
  <c r="D63" i="14"/>
  <c r="D61" i="14"/>
  <c r="K41" i="12"/>
  <c r="N41" i="12"/>
  <c r="O41" i="12"/>
  <c r="P41" i="12"/>
  <c r="J41" i="12"/>
  <c r="Q41" i="12"/>
  <c r="D47" i="14"/>
  <c r="D48" i="14"/>
  <c r="D50" i="14"/>
  <c r="M21" i="12"/>
  <c r="L21" i="12"/>
  <c r="D46" i="14" s="1"/>
  <c r="D49" i="14" l="1"/>
  <c r="D51" i="14"/>
  <c r="D53" i="14"/>
  <c r="D55" i="14"/>
  <c r="D57" i="14"/>
  <c r="D60" i="14"/>
  <c r="D62" i="14"/>
  <c r="D64" i="14"/>
  <c r="D52" i="14"/>
  <c r="D54" i="14"/>
  <c r="D56" i="14"/>
  <c r="D58" i="14"/>
  <c r="M41" i="12"/>
  <c r="L41" i="12"/>
  <c r="Y41" i="12" l="1"/>
  <c r="BR39" i="2" l="1"/>
  <c r="BN39" i="2"/>
  <c r="BM39" i="2"/>
  <c r="BK39" i="2"/>
  <c r="BJ39" i="2"/>
  <c r="BI39" i="2"/>
  <c r="BF39" i="2"/>
  <c r="BE39" i="2"/>
  <c r="BD39" i="2"/>
  <c r="BA39" i="2"/>
  <c r="AZ39" i="2"/>
  <c r="AY39" i="2"/>
  <c r="AV39" i="2"/>
  <c r="AU39" i="2"/>
  <c r="AT39" i="2"/>
  <c r="AQ39" i="2"/>
  <c r="AP39" i="2"/>
  <c r="AO39" i="2"/>
  <c r="AL39" i="2"/>
  <c r="AK39" i="2"/>
  <c r="AJ39" i="2"/>
  <c r="AG39" i="2"/>
  <c r="AF39" i="2"/>
  <c r="AE39" i="2"/>
  <c r="AB39" i="2"/>
  <c r="AA39" i="2"/>
  <c r="Z39" i="2"/>
  <c r="W39" i="2"/>
  <c r="V39" i="2"/>
  <c r="U39" i="2"/>
  <c r="R39" i="2"/>
  <c r="Q39" i="2"/>
  <c r="P39" i="2"/>
  <c r="M39" i="2"/>
  <c r="L39" i="2"/>
  <c r="K39" i="2"/>
  <c r="J39" i="2"/>
  <c r="H39" i="2"/>
  <c r="G39" i="2"/>
  <c r="F39" i="2"/>
  <c r="E39" i="2"/>
  <c r="BG83" i="2"/>
  <c r="BG82" i="2"/>
  <c r="BK57" i="2"/>
  <c r="BJ57" i="2"/>
  <c r="BI57" i="2"/>
  <c r="BF57" i="2"/>
  <c r="BE57" i="2"/>
  <c r="BD57" i="2"/>
  <c r="BK41" i="2"/>
  <c r="BJ41" i="2"/>
  <c r="BI41" i="2"/>
  <c r="BF41" i="2"/>
  <c r="BE41" i="2"/>
  <c r="BD41" i="2"/>
  <c r="N37" i="2"/>
  <c r="T37" i="2" s="1"/>
  <c r="X37" i="2" s="1"/>
  <c r="AD37" i="2" s="1"/>
  <c r="AH37" i="2" s="1"/>
  <c r="AN37" i="2" s="1"/>
  <c r="AR37" i="2" s="1"/>
  <c r="AX37" i="2" s="1"/>
  <c r="BB37" i="2" s="1"/>
  <c r="I37" i="2"/>
  <c r="O37" i="2" s="1"/>
  <c r="S37" i="2" s="1"/>
  <c r="Y37" i="2" s="1"/>
  <c r="AC37" i="2" s="1"/>
  <c r="AI37" i="2" s="1"/>
  <c r="AM37" i="2" s="1"/>
  <c r="AS37" i="2" s="1"/>
  <c r="AW37" i="2" s="1"/>
  <c r="N36" i="2"/>
  <c r="T36" i="2" s="1"/>
  <c r="X36" i="2" s="1"/>
  <c r="AD36" i="2" s="1"/>
  <c r="AH36" i="2" s="1"/>
  <c r="AN36" i="2" s="1"/>
  <c r="AR36" i="2" s="1"/>
  <c r="AX36" i="2" s="1"/>
  <c r="BB36" i="2" s="1"/>
  <c r="I36" i="2"/>
  <c r="O36" i="2" s="1"/>
  <c r="S36" i="2" s="1"/>
  <c r="Y36" i="2" s="1"/>
  <c r="AC36" i="2" s="1"/>
  <c r="AI36" i="2" s="1"/>
  <c r="AM36" i="2" s="1"/>
  <c r="AS36" i="2" s="1"/>
  <c r="AW36" i="2" s="1"/>
  <c r="BO82" i="2" l="1"/>
  <c r="BO83" i="2"/>
  <c r="BI40" i="2"/>
  <c r="BJ40" i="2"/>
  <c r="BF40" i="2"/>
  <c r="BE40" i="2"/>
  <c r="BC37" i="2"/>
  <c r="BG37" i="2" s="1"/>
  <c r="BC36" i="2"/>
  <c r="BG36" i="2" s="1"/>
  <c r="BD62" i="2"/>
  <c r="BD68" i="2" s="1"/>
  <c r="BJ62" i="2"/>
  <c r="BJ68" i="2" s="1"/>
  <c r="BH36" i="2"/>
  <c r="BL36" i="2" s="1"/>
  <c r="BP36" i="2" s="1"/>
  <c r="BH37" i="2"/>
  <c r="BL37" i="2" s="1"/>
  <c r="BP37" i="2" s="1"/>
  <c r="BE62" i="2"/>
  <c r="BE68" i="2" s="1"/>
  <c r="BK62" i="2"/>
  <c r="BK68" i="2" s="1"/>
  <c r="BI62" i="2"/>
  <c r="BI68" i="2" s="1"/>
  <c r="BF62" i="2"/>
  <c r="BF68" i="2" s="1"/>
  <c r="BK40" i="2"/>
  <c r="BD40" i="2"/>
  <c r="N34" i="2"/>
  <c r="T34" i="2" s="1"/>
  <c r="X34" i="2" s="1"/>
  <c r="AD34" i="2" s="1"/>
  <c r="AH34" i="2" s="1"/>
  <c r="AN34" i="2" s="1"/>
  <c r="AR34" i="2" s="1"/>
  <c r="AX34" i="2" s="1"/>
  <c r="BB34" i="2" s="1"/>
  <c r="BH34" i="2" s="1"/>
  <c r="BL34" i="2" s="1"/>
  <c r="BP34" i="2" s="1"/>
  <c r="I34" i="2"/>
  <c r="O34" i="2" s="1"/>
  <c r="S34" i="2" s="1"/>
  <c r="Y34" i="2" s="1"/>
  <c r="AC34" i="2" s="1"/>
  <c r="AI34" i="2" s="1"/>
  <c r="AM34" i="2" s="1"/>
  <c r="AS34" i="2" s="1"/>
  <c r="AW34" i="2" s="1"/>
  <c r="BU36" i="2" l="1"/>
  <c r="E36" i="11" s="1"/>
  <c r="BO36" i="2"/>
  <c r="BU37" i="2"/>
  <c r="E37" i="11" s="1"/>
  <c r="BO37" i="2"/>
  <c r="BC34" i="2"/>
  <c r="BG34" i="2" s="1"/>
  <c r="D41" i="12"/>
  <c r="I24" i="2"/>
  <c r="W41" i="12"/>
  <c r="AW83" i="2"/>
  <c r="AN83" i="2"/>
  <c r="AR83" i="2" s="1"/>
  <c r="AX83" i="2" s="1"/>
  <c r="BB83" i="2" s="1"/>
  <c r="BH83" i="2" s="1"/>
  <c r="BL83" i="2" s="1"/>
  <c r="AW82" i="2"/>
  <c r="AN82" i="2"/>
  <c r="AR82" i="2" s="1"/>
  <c r="AX82" i="2" s="1"/>
  <c r="BB82" i="2" s="1"/>
  <c r="I80" i="2"/>
  <c r="O80" i="2" s="1"/>
  <c r="S80" i="2" s="1"/>
  <c r="Y80" i="2" s="1"/>
  <c r="AC80" i="2" s="1"/>
  <c r="AI80" i="2" s="1"/>
  <c r="AM80" i="2" s="1"/>
  <c r="AS80" i="2" s="1"/>
  <c r="AW80" i="2" s="1"/>
  <c r="N80" i="2"/>
  <c r="T80" i="2" s="1"/>
  <c r="X80" i="2" s="1"/>
  <c r="AD80" i="2" s="1"/>
  <c r="AH80" i="2" s="1"/>
  <c r="AN80" i="2" s="1"/>
  <c r="AR80" i="2" s="1"/>
  <c r="AX80" i="2" s="1"/>
  <c r="BB80" i="2" s="1"/>
  <c r="I79" i="2"/>
  <c r="O79" i="2" s="1"/>
  <c r="S79" i="2" s="1"/>
  <c r="Y79" i="2" s="1"/>
  <c r="AC79" i="2" s="1"/>
  <c r="AI79" i="2" s="1"/>
  <c r="AM79" i="2" s="1"/>
  <c r="AS79" i="2" s="1"/>
  <c r="AW79" i="2" s="1"/>
  <c r="N79" i="2"/>
  <c r="T79" i="2" s="1"/>
  <c r="X79" i="2" s="1"/>
  <c r="AD79" i="2" s="1"/>
  <c r="AH79" i="2" s="1"/>
  <c r="AN79" i="2" s="1"/>
  <c r="AR79" i="2" s="1"/>
  <c r="AX79" i="2" s="1"/>
  <c r="BB79" i="2" s="1"/>
  <c r="I78" i="2"/>
  <c r="O78" i="2" s="1"/>
  <c r="S78" i="2" s="1"/>
  <c r="Y78" i="2" s="1"/>
  <c r="AC78" i="2" s="1"/>
  <c r="AI78" i="2" s="1"/>
  <c r="AM78" i="2" s="1"/>
  <c r="AS78" i="2" s="1"/>
  <c r="AW78" i="2" s="1"/>
  <c r="N78" i="2"/>
  <c r="T78" i="2" s="1"/>
  <c r="X78" i="2" s="1"/>
  <c r="AD78" i="2" s="1"/>
  <c r="AH78" i="2" s="1"/>
  <c r="AN78" i="2" s="1"/>
  <c r="AR78" i="2" s="1"/>
  <c r="AX78" i="2" s="1"/>
  <c r="BB78" i="2" s="1"/>
  <c r="BH78" i="2" s="1"/>
  <c r="BL78" i="2" s="1"/>
  <c r="BP78" i="2" s="1"/>
  <c r="I77" i="2"/>
  <c r="O77" i="2" s="1"/>
  <c r="S77" i="2" s="1"/>
  <c r="Y77" i="2" s="1"/>
  <c r="AC77" i="2" s="1"/>
  <c r="AI77" i="2" s="1"/>
  <c r="AM77" i="2" s="1"/>
  <c r="AS77" i="2" s="1"/>
  <c r="AW77" i="2" s="1"/>
  <c r="N77" i="2"/>
  <c r="T77" i="2" s="1"/>
  <c r="X77" i="2" s="1"/>
  <c r="AD77" i="2" s="1"/>
  <c r="AH77" i="2" s="1"/>
  <c r="AN77" i="2" s="1"/>
  <c r="AR77" i="2" s="1"/>
  <c r="AX77" i="2" s="1"/>
  <c r="BB77" i="2" s="1"/>
  <c r="BT57" i="2"/>
  <c r="I44" i="2"/>
  <c r="O44" i="2" s="1"/>
  <c r="I45" i="2"/>
  <c r="O45" i="2" s="1"/>
  <c r="S45" i="2" s="1"/>
  <c r="Y45" i="2" s="1"/>
  <c r="AC45" i="2" s="1"/>
  <c r="AI45" i="2" s="1"/>
  <c r="AM45" i="2" s="1"/>
  <c r="AS45" i="2" s="1"/>
  <c r="AW45" i="2" s="1"/>
  <c r="BC45" i="2" s="1"/>
  <c r="BG45" i="2" s="1"/>
  <c r="Y46" i="2"/>
  <c r="AC46" i="2" s="1"/>
  <c r="AI46" i="2" s="1"/>
  <c r="AM46" i="2" s="1"/>
  <c r="AS46" i="2" s="1"/>
  <c r="AW46" i="2" s="1"/>
  <c r="BC46" i="2" s="1"/>
  <c r="BG46" i="2" s="1"/>
  <c r="Y47" i="2"/>
  <c r="AC47" i="2" s="1"/>
  <c r="AI47" i="2" s="1"/>
  <c r="AM47" i="2" s="1"/>
  <c r="AS47" i="2" s="1"/>
  <c r="AW47" i="2" s="1"/>
  <c r="BC47" i="2" s="1"/>
  <c r="BG47" i="2" s="1"/>
  <c r="I48" i="2"/>
  <c r="O48" i="2" s="1"/>
  <c r="S48" i="2" s="1"/>
  <c r="Y48" i="2" s="1"/>
  <c r="AC48" i="2" s="1"/>
  <c r="AI48" i="2" s="1"/>
  <c r="AM48" i="2" s="1"/>
  <c r="AS48" i="2" s="1"/>
  <c r="AW48" i="2" s="1"/>
  <c r="I49" i="2"/>
  <c r="O49" i="2" s="1"/>
  <c r="S49" i="2" s="1"/>
  <c r="Y49" i="2" s="1"/>
  <c r="AC49" i="2" s="1"/>
  <c r="AI49" i="2" s="1"/>
  <c r="AM49" i="2" s="1"/>
  <c r="AS49" i="2" s="1"/>
  <c r="AW49" i="2" s="1"/>
  <c r="BC49" i="2" s="1"/>
  <c r="BG49" i="2" s="1"/>
  <c r="I50" i="2"/>
  <c r="O50" i="2" s="1"/>
  <c r="S50" i="2" s="1"/>
  <c r="Y50" i="2" s="1"/>
  <c r="AC50" i="2" s="1"/>
  <c r="AI50" i="2" s="1"/>
  <c r="AM50" i="2" s="1"/>
  <c r="AS50" i="2" s="1"/>
  <c r="AW50" i="2" s="1"/>
  <c r="BC50" i="2" s="1"/>
  <c r="BG50" i="2" s="1"/>
  <c r="I70" i="2"/>
  <c r="O70" i="2" s="1"/>
  <c r="S70" i="2" s="1"/>
  <c r="Y70" i="2" s="1"/>
  <c r="AC70" i="2" s="1"/>
  <c r="AI70" i="2" s="1"/>
  <c r="AM70" i="2" s="1"/>
  <c r="AS70" i="2" s="1"/>
  <c r="AW70" i="2" s="1"/>
  <c r="BC70" i="2" s="1"/>
  <c r="BG70" i="2" s="1"/>
  <c r="I71" i="2"/>
  <c r="O71" i="2" s="1"/>
  <c r="S71" i="2" s="1"/>
  <c r="Y71" i="2" s="1"/>
  <c r="AC71" i="2" s="1"/>
  <c r="AI71" i="2" s="1"/>
  <c r="AM71" i="2" s="1"/>
  <c r="AS71" i="2" s="1"/>
  <c r="AW71" i="2" s="1"/>
  <c r="BC71" i="2" s="1"/>
  <c r="BG71" i="2" s="1"/>
  <c r="I72" i="2"/>
  <c r="O72" i="2" s="1"/>
  <c r="S72" i="2" s="1"/>
  <c r="Y72" i="2" s="1"/>
  <c r="AC72" i="2" s="1"/>
  <c r="AI72" i="2" s="1"/>
  <c r="AM72" i="2" s="1"/>
  <c r="AS72" i="2" s="1"/>
  <c r="AW72" i="2" s="1"/>
  <c r="BC72" i="2" s="1"/>
  <c r="BG72" i="2" s="1"/>
  <c r="I73" i="2"/>
  <c r="O73" i="2" s="1"/>
  <c r="S73" i="2" s="1"/>
  <c r="Y73" i="2" s="1"/>
  <c r="AC73" i="2" s="1"/>
  <c r="AI73" i="2" s="1"/>
  <c r="AM73" i="2" s="1"/>
  <c r="AS73" i="2" s="1"/>
  <c r="AW73" i="2" s="1"/>
  <c r="BC73" i="2" s="1"/>
  <c r="BG73" i="2" s="1"/>
  <c r="I74" i="2"/>
  <c r="O74" i="2" s="1"/>
  <c r="S74" i="2" s="1"/>
  <c r="Y74" i="2" s="1"/>
  <c r="AC74" i="2" s="1"/>
  <c r="AI74" i="2" s="1"/>
  <c r="AM74" i="2" s="1"/>
  <c r="AS74" i="2" s="1"/>
  <c r="AW74" i="2" s="1"/>
  <c r="I75" i="2"/>
  <c r="O75" i="2" s="1"/>
  <c r="S75" i="2" s="1"/>
  <c r="Y75" i="2" s="1"/>
  <c r="AC75" i="2" s="1"/>
  <c r="AI75" i="2" s="1"/>
  <c r="AM75" i="2" s="1"/>
  <c r="AS75" i="2" s="1"/>
  <c r="AW75" i="2" s="1"/>
  <c r="I76" i="2"/>
  <c r="O76" i="2" s="1"/>
  <c r="S76" i="2" s="1"/>
  <c r="Y76" i="2" s="1"/>
  <c r="AC76" i="2" s="1"/>
  <c r="AI76" i="2" s="1"/>
  <c r="AM76" i="2" s="1"/>
  <c r="AS76" i="2" s="1"/>
  <c r="AW76" i="2" s="1"/>
  <c r="BC76" i="2" s="1"/>
  <c r="BG76" i="2" s="1"/>
  <c r="S51" i="2"/>
  <c r="Y51" i="2" s="1"/>
  <c r="AC51" i="2" s="1"/>
  <c r="AI51" i="2" s="1"/>
  <c r="AM51" i="2" s="1"/>
  <c r="AS51" i="2" s="1"/>
  <c r="AW51" i="2" s="1"/>
  <c r="BC51" i="2" s="1"/>
  <c r="BG51" i="2" s="1"/>
  <c r="I52" i="2"/>
  <c r="O52" i="2" s="1"/>
  <c r="S52" i="2" s="1"/>
  <c r="Y52" i="2" s="1"/>
  <c r="AC52" i="2" s="1"/>
  <c r="AI52" i="2" s="1"/>
  <c r="AM52" i="2" s="1"/>
  <c r="AS52" i="2" s="1"/>
  <c r="AW52" i="2" s="1"/>
  <c r="BC52" i="2" s="1"/>
  <c r="BG52" i="2" s="1"/>
  <c r="I53" i="2"/>
  <c r="O53" i="2" s="1"/>
  <c r="S53" i="2" s="1"/>
  <c r="Y53" i="2" s="1"/>
  <c r="AC53" i="2" s="1"/>
  <c r="AI53" i="2" s="1"/>
  <c r="AM53" i="2" s="1"/>
  <c r="AS53" i="2" s="1"/>
  <c r="AW53" i="2" s="1"/>
  <c r="I54" i="2"/>
  <c r="O54" i="2" s="1"/>
  <c r="S54" i="2" s="1"/>
  <c r="Y54" i="2" s="1"/>
  <c r="AC54" i="2" s="1"/>
  <c r="AI54" i="2" s="1"/>
  <c r="AM54" i="2" s="1"/>
  <c r="AS54" i="2" s="1"/>
  <c r="AW54" i="2" s="1"/>
  <c r="BC54" i="2" s="1"/>
  <c r="BG54" i="2" s="1"/>
  <c r="I55" i="2"/>
  <c r="O55" i="2" s="1"/>
  <c r="S55" i="2" s="1"/>
  <c r="Y55" i="2" s="1"/>
  <c r="AC55" i="2" s="1"/>
  <c r="AI55" i="2" s="1"/>
  <c r="AM55" i="2" s="1"/>
  <c r="AS55" i="2" s="1"/>
  <c r="AW55" i="2" s="1"/>
  <c r="I25" i="2"/>
  <c r="O25" i="2" s="1"/>
  <c r="S25" i="2" s="1"/>
  <c r="Y25" i="2" s="1"/>
  <c r="AC25" i="2" s="1"/>
  <c r="AI25" i="2" s="1"/>
  <c r="AM25" i="2" s="1"/>
  <c r="AS25" i="2" s="1"/>
  <c r="AW25" i="2" s="1"/>
  <c r="I26" i="2"/>
  <c r="I27" i="2"/>
  <c r="O27" i="2" s="1"/>
  <c r="S27" i="2" s="1"/>
  <c r="Y27" i="2" s="1"/>
  <c r="AC27" i="2" s="1"/>
  <c r="AI27" i="2" s="1"/>
  <c r="AM27" i="2" s="1"/>
  <c r="AS27" i="2" s="1"/>
  <c r="AW27" i="2" s="1"/>
  <c r="I28" i="2"/>
  <c r="O28" i="2" s="1"/>
  <c r="S28" i="2" s="1"/>
  <c r="Y28" i="2" s="1"/>
  <c r="AC28" i="2" s="1"/>
  <c r="AI28" i="2" s="1"/>
  <c r="AM28" i="2" s="1"/>
  <c r="AS28" i="2" s="1"/>
  <c r="AW28" i="2" s="1"/>
  <c r="I29" i="2"/>
  <c r="O29" i="2" s="1"/>
  <c r="S29" i="2" s="1"/>
  <c r="Y29" i="2" s="1"/>
  <c r="AC29" i="2" s="1"/>
  <c r="AI29" i="2" s="1"/>
  <c r="AM29" i="2" s="1"/>
  <c r="AS29" i="2" s="1"/>
  <c r="AW29" i="2" s="1"/>
  <c r="I30" i="2"/>
  <c r="O30" i="2" s="1"/>
  <c r="S30" i="2" s="1"/>
  <c r="Y30" i="2" s="1"/>
  <c r="AC30" i="2" s="1"/>
  <c r="AI30" i="2" s="1"/>
  <c r="AM30" i="2" s="1"/>
  <c r="AS30" i="2" s="1"/>
  <c r="AW30" i="2" s="1"/>
  <c r="I31" i="2"/>
  <c r="O31" i="2" s="1"/>
  <c r="S31" i="2" s="1"/>
  <c r="Y31" i="2" s="1"/>
  <c r="AC31" i="2" s="1"/>
  <c r="AI31" i="2" s="1"/>
  <c r="AM31" i="2" s="1"/>
  <c r="AS31" i="2" s="1"/>
  <c r="AW31" i="2" s="1"/>
  <c r="I32" i="2"/>
  <c r="O32" i="2" s="1"/>
  <c r="S32" i="2" s="1"/>
  <c r="Y32" i="2" s="1"/>
  <c r="AC32" i="2" s="1"/>
  <c r="AI32" i="2" s="1"/>
  <c r="AM32" i="2" s="1"/>
  <c r="AS32" i="2" s="1"/>
  <c r="AW32" i="2" s="1"/>
  <c r="I33" i="2"/>
  <c r="O33" i="2" s="1"/>
  <c r="S33" i="2" s="1"/>
  <c r="Y33" i="2" s="1"/>
  <c r="AC33" i="2" s="1"/>
  <c r="AI33" i="2" s="1"/>
  <c r="AM33" i="2" s="1"/>
  <c r="AS33" i="2" s="1"/>
  <c r="AW33" i="2" s="1"/>
  <c r="I35" i="2"/>
  <c r="O35" i="2" s="1"/>
  <c r="S35" i="2" s="1"/>
  <c r="Y35" i="2" s="1"/>
  <c r="AC35" i="2" s="1"/>
  <c r="AI35" i="2" s="1"/>
  <c r="AM35" i="2" s="1"/>
  <c r="AS35" i="2" s="1"/>
  <c r="AW35" i="2" s="1"/>
  <c r="I59" i="2"/>
  <c r="I60" i="2"/>
  <c r="O60" i="2" s="1"/>
  <c r="S60" i="2" s="1"/>
  <c r="Y60" i="2" s="1"/>
  <c r="AC60" i="2" s="1"/>
  <c r="AI60" i="2" s="1"/>
  <c r="AM60" i="2" s="1"/>
  <c r="AS60" i="2" s="1"/>
  <c r="AW60" i="2" s="1"/>
  <c r="S65" i="2"/>
  <c r="Y65" i="2" s="1"/>
  <c r="AC65" i="2" s="1"/>
  <c r="AI65" i="2" s="1"/>
  <c r="AM65" i="2" s="1"/>
  <c r="AS65" i="2" s="1"/>
  <c r="AW65" i="2" s="1"/>
  <c r="N44" i="2"/>
  <c r="T44" i="2" s="1"/>
  <c r="X44" i="2" s="1"/>
  <c r="AD44" i="2" s="1"/>
  <c r="AH44" i="2" s="1"/>
  <c r="AN44" i="2" s="1"/>
  <c r="AR44" i="2" s="1"/>
  <c r="AX44" i="2" s="1"/>
  <c r="BB44" i="2" s="1"/>
  <c r="N45" i="2"/>
  <c r="T45" i="2" s="1"/>
  <c r="X45" i="2" s="1"/>
  <c r="AD45" i="2" s="1"/>
  <c r="AH45" i="2" s="1"/>
  <c r="AN45" i="2" s="1"/>
  <c r="AR45" i="2" s="1"/>
  <c r="AX45" i="2" s="1"/>
  <c r="BB45" i="2" s="1"/>
  <c r="BH45" i="2" s="1"/>
  <c r="BL45" i="2" s="1"/>
  <c r="BP45" i="2" s="1"/>
  <c r="AD46" i="2"/>
  <c r="AH46" i="2" s="1"/>
  <c r="AN46" i="2" s="1"/>
  <c r="AR46" i="2" s="1"/>
  <c r="AX46" i="2" s="1"/>
  <c r="BB46" i="2" s="1"/>
  <c r="AD47" i="2"/>
  <c r="AH47" i="2" s="1"/>
  <c r="AN47" i="2" s="1"/>
  <c r="AR47" i="2" s="1"/>
  <c r="AX47" i="2" s="1"/>
  <c r="BB47" i="2" s="1"/>
  <c r="BH47" i="2" s="1"/>
  <c r="BL47" i="2" s="1"/>
  <c r="BP47" i="2" s="1"/>
  <c r="N48" i="2"/>
  <c r="T48" i="2" s="1"/>
  <c r="X48" i="2" s="1"/>
  <c r="AD48" i="2" s="1"/>
  <c r="AH48" i="2" s="1"/>
  <c r="AN48" i="2" s="1"/>
  <c r="AR48" i="2" s="1"/>
  <c r="AX48" i="2" s="1"/>
  <c r="BB48" i="2" s="1"/>
  <c r="BH48" i="2" s="1"/>
  <c r="BL48" i="2" s="1"/>
  <c r="BP48" i="2" s="1"/>
  <c r="N49" i="2"/>
  <c r="T49" i="2" s="1"/>
  <c r="X49" i="2" s="1"/>
  <c r="AD49" i="2" s="1"/>
  <c r="AH49" i="2" s="1"/>
  <c r="AN49" i="2" s="1"/>
  <c r="AR49" i="2" s="1"/>
  <c r="AX49" i="2" s="1"/>
  <c r="BB49" i="2" s="1"/>
  <c r="N50" i="2"/>
  <c r="T50" i="2" s="1"/>
  <c r="X50" i="2" s="1"/>
  <c r="AD50" i="2" s="1"/>
  <c r="AH50" i="2" s="1"/>
  <c r="AN50" i="2" s="1"/>
  <c r="AR50" i="2" s="1"/>
  <c r="AX50" i="2" s="1"/>
  <c r="BB50" i="2" s="1"/>
  <c r="N70" i="2"/>
  <c r="T70" i="2" s="1"/>
  <c r="X70" i="2" s="1"/>
  <c r="AD70" i="2" s="1"/>
  <c r="AH70" i="2" s="1"/>
  <c r="AN70" i="2" s="1"/>
  <c r="AR70" i="2" s="1"/>
  <c r="AX70" i="2" s="1"/>
  <c r="BB70" i="2" s="1"/>
  <c r="N71" i="2"/>
  <c r="T71" i="2" s="1"/>
  <c r="X71" i="2" s="1"/>
  <c r="AD71" i="2" s="1"/>
  <c r="AH71" i="2" s="1"/>
  <c r="AN71" i="2" s="1"/>
  <c r="AR71" i="2" s="1"/>
  <c r="AX71" i="2" s="1"/>
  <c r="BB71" i="2" s="1"/>
  <c r="N72" i="2"/>
  <c r="T72" i="2" s="1"/>
  <c r="X72" i="2" s="1"/>
  <c r="AD72" i="2" s="1"/>
  <c r="AH72" i="2" s="1"/>
  <c r="AN72" i="2" s="1"/>
  <c r="AR72" i="2" s="1"/>
  <c r="AX72" i="2" s="1"/>
  <c r="BB72" i="2" s="1"/>
  <c r="BH72" i="2" s="1"/>
  <c r="BL72" i="2" s="1"/>
  <c r="BP72" i="2" s="1"/>
  <c r="N73" i="2"/>
  <c r="T73" i="2" s="1"/>
  <c r="X73" i="2" s="1"/>
  <c r="AD73" i="2" s="1"/>
  <c r="AH73" i="2" s="1"/>
  <c r="AN73" i="2" s="1"/>
  <c r="AR73" i="2" s="1"/>
  <c r="AX73" i="2" s="1"/>
  <c r="BB73" i="2" s="1"/>
  <c r="BH73" i="2" s="1"/>
  <c r="BL73" i="2" s="1"/>
  <c r="BP73" i="2" s="1"/>
  <c r="N74" i="2"/>
  <c r="T74" i="2" s="1"/>
  <c r="X74" i="2" s="1"/>
  <c r="N75" i="2"/>
  <c r="T75" i="2" s="1"/>
  <c r="X75" i="2" s="1"/>
  <c r="AD75" i="2" s="1"/>
  <c r="AH75" i="2" s="1"/>
  <c r="AN75" i="2" s="1"/>
  <c r="AR75" i="2" s="1"/>
  <c r="AX75" i="2" s="1"/>
  <c r="BB75" i="2" s="1"/>
  <c r="BH75" i="2" s="1"/>
  <c r="BL75" i="2" s="1"/>
  <c r="BP75" i="2" s="1"/>
  <c r="N76" i="2"/>
  <c r="T76" i="2" s="1"/>
  <c r="X76" i="2" s="1"/>
  <c r="AD76" i="2" s="1"/>
  <c r="AH76" i="2" s="1"/>
  <c r="AN76" i="2" s="1"/>
  <c r="AR76" i="2" s="1"/>
  <c r="AX76" i="2" s="1"/>
  <c r="BB76" i="2" s="1"/>
  <c r="BH76" i="2" s="1"/>
  <c r="BL76" i="2" s="1"/>
  <c r="BP76" i="2" s="1"/>
  <c r="N51" i="2"/>
  <c r="T51" i="2" s="1"/>
  <c r="X51" i="2" s="1"/>
  <c r="AD51" i="2" s="1"/>
  <c r="AH51" i="2" s="1"/>
  <c r="AN51" i="2" s="1"/>
  <c r="AR51" i="2" s="1"/>
  <c r="AX51" i="2" s="1"/>
  <c r="BB51" i="2" s="1"/>
  <c r="BH51" i="2" s="1"/>
  <c r="BL51" i="2" s="1"/>
  <c r="BP51" i="2" s="1"/>
  <c r="N52" i="2"/>
  <c r="T52" i="2" s="1"/>
  <c r="X52" i="2" s="1"/>
  <c r="AD52" i="2" s="1"/>
  <c r="AH52" i="2" s="1"/>
  <c r="AN52" i="2" s="1"/>
  <c r="AR52" i="2" s="1"/>
  <c r="AX52" i="2" s="1"/>
  <c r="BB52" i="2" s="1"/>
  <c r="BH52" i="2" s="1"/>
  <c r="BL52" i="2" s="1"/>
  <c r="BP52" i="2" s="1"/>
  <c r="N53" i="2"/>
  <c r="T53" i="2" s="1"/>
  <c r="X53" i="2" s="1"/>
  <c r="AD53" i="2" s="1"/>
  <c r="AH53" i="2" s="1"/>
  <c r="AN53" i="2" s="1"/>
  <c r="AR53" i="2" s="1"/>
  <c r="AX53" i="2" s="1"/>
  <c r="BB53" i="2" s="1"/>
  <c r="BH53" i="2" s="1"/>
  <c r="BL53" i="2" s="1"/>
  <c r="BP53" i="2" s="1"/>
  <c r="N54" i="2"/>
  <c r="T54" i="2" s="1"/>
  <c r="N55" i="2"/>
  <c r="T55" i="2" s="1"/>
  <c r="X55" i="2" s="1"/>
  <c r="AD55" i="2" s="1"/>
  <c r="AH55" i="2" s="1"/>
  <c r="AN55" i="2" s="1"/>
  <c r="AR55" i="2" s="1"/>
  <c r="AX55" i="2" s="1"/>
  <c r="BB55" i="2" s="1"/>
  <c r="BH55" i="2" s="1"/>
  <c r="BL55" i="2" s="1"/>
  <c r="BP55" i="2" s="1"/>
  <c r="N24" i="2"/>
  <c r="N25" i="2"/>
  <c r="T25" i="2" s="1"/>
  <c r="X25" i="2" s="1"/>
  <c r="AD25" i="2" s="1"/>
  <c r="AH25" i="2" s="1"/>
  <c r="N26" i="2"/>
  <c r="N27" i="2"/>
  <c r="T27" i="2" s="1"/>
  <c r="X27" i="2" s="1"/>
  <c r="N28" i="2"/>
  <c r="T28" i="2" s="1"/>
  <c r="X28" i="2" s="1"/>
  <c r="AD28" i="2" s="1"/>
  <c r="AH28" i="2" s="1"/>
  <c r="AN28" i="2" s="1"/>
  <c r="AR28" i="2" s="1"/>
  <c r="AX28" i="2" s="1"/>
  <c r="BB28" i="2" s="1"/>
  <c r="BH28" i="2" s="1"/>
  <c r="BL28" i="2" s="1"/>
  <c r="BP28" i="2" s="1"/>
  <c r="N29" i="2"/>
  <c r="T29" i="2" s="1"/>
  <c r="X29" i="2" s="1"/>
  <c r="AD29" i="2" s="1"/>
  <c r="AH29" i="2" s="1"/>
  <c r="AN29" i="2" s="1"/>
  <c r="AR29" i="2" s="1"/>
  <c r="AX29" i="2" s="1"/>
  <c r="BB29" i="2" s="1"/>
  <c r="BH29" i="2" s="1"/>
  <c r="BL29" i="2" s="1"/>
  <c r="BP29" i="2" s="1"/>
  <c r="N30" i="2"/>
  <c r="T30" i="2" s="1"/>
  <c r="N31" i="2"/>
  <c r="T31" i="2" s="1"/>
  <c r="X31" i="2" s="1"/>
  <c r="AD31" i="2" s="1"/>
  <c r="AH31" i="2" s="1"/>
  <c r="AN31" i="2" s="1"/>
  <c r="AR31" i="2" s="1"/>
  <c r="AX31" i="2" s="1"/>
  <c r="BB31" i="2" s="1"/>
  <c r="BH31" i="2" s="1"/>
  <c r="BL31" i="2" s="1"/>
  <c r="BP31" i="2" s="1"/>
  <c r="N32" i="2"/>
  <c r="T32" i="2" s="1"/>
  <c r="N33" i="2"/>
  <c r="T33" i="2" s="1"/>
  <c r="X33" i="2" s="1"/>
  <c r="AD33" i="2" s="1"/>
  <c r="AH33" i="2" s="1"/>
  <c r="AN33" i="2" s="1"/>
  <c r="AR33" i="2" s="1"/>
  <c r="AX33" i="2" s="1"/>
  <c r="BB33" i="2" s="1"/>
  <c r="BH33" i="2" s="1"/>
  <c r="BL33" i="2" s="1"/>
  <c r="BP33" i="2" s="1"/>
  <c r="N35" i="2"/>
  <c r="T35" i="2" s="1"/>
  <c r="X35" i="2" s="1"/>
  <c r="AD35" i="2" s="1"/>
  <c r="AH35" i="2" s="1"/>
  <c r="AN35" i="2" s="1"/>
  <c r="AR35" i="2" s="1"/>
  <c r="N59" i="2"/>
  <c r="T59" i="2" s="1"/>
  <c r="X59" i="2" s="1"/>
  <c r="AD59" i="2" s="1"/>
  <c r="AH59" i="2" s="1"/>
  <c r="AN59" i="2" s="1"/>
  <c r="AR59" i="2" s="1"/>
  <c r="AX59" i="2" s="1"/>
  <c r="BB59" i="2" s="1"/>
  <c r="BH59" i="2" s="1"/>
  <c r="BL59" i="2" s="1"/>
  <c r="BP59" i="2" s="1"/>
  <c r="N60" i="2"/>
  <c r="X65" i="2"/>
  <c r="AD65" i="2" s="1"/>
  <c r="AH65" i="2" s="1"/>
  <c r="AN65" i="2" s="1"/>
  <c r="AR65" i="2" s="1"/>
  <c r="AX65" i="2" s="1"/>
  <c r="BB65" i="2" s="1"/>
  <c r="BH65" i="2" s="1"/>
  <c r="BL65" i="2" s="1"/>
  <c r="BP65" i="2" s="1"/>
  <c r="BT41" i="2"/>
  <c r="BT40" i="2" s="1"/>
  <c r="C30" i="16"/>
  <c r="C41" i="2"/>
  <c r="I5" i="16" s="1"/>
  <c r="G7" i="16"/>
  <c r="F10" i="16"/>
  <c r="I11" i="16"/>
  <c r="F13" i="16"/>
  <c r="F14" i="16"/>
  <c r="G15" i="16"/>
  <c r="I16" i="16"/>
  <c r="G18" i="16"/>
  <c r="I18" i="16"/>
  <c r="G19" i="16"/>
  <c r="I19" i="16"/>
  <c r="F20" i="16"/>
  <c r="F21" i="16"/>
  <c r="G22" i="16"/>
  <c r="I23" i="16"/>
  <c r="F25" i="16"/>
  <c r="G26" i="16"/>
  <c r="G27" i="16"/>
  <c r="I28" i="16"/>
  <c r="I29" i="16"/>
  <c r="G31" i="16"/>
  <c r="I31" i="16"/>
  <c r="I32" i="16"/>
  <c r="G33" i="16"/>
  <c r="I33" i="16"/>
  <c r="G34" i="16"/>
  <c r="I34" i="16"/>
  <c r="G35" i="16"/>
  <c r="I35" i="16"/>
  <c r="G36" i="16"/>
  <c r="I36" i="16"/>
  <c r="F38" i="16"/>
  <c r="D39" i="16"/>
  <c r="J39" i="16"/>
  <c r="G40" i="16"/>
  <c r="D41" i="16"/>
  <c r="J41" i="16"/>
  <c r="G42" i="16"/>
  <c r="G43" i="16"/>
  <c r="I44" i="16"/>
  <c r="BA57" i="2"/>
  <c r="BA62" i="2" s="1"/>
  <c r="AZ57" i="2"/>
  <c r="AZ62" i="2" s="1"/>
  <c r="AY57" i="2"/>
  <c r="AY62" i="2" s="1"/>
  <c r="AV57" i="2"/>
  <c r="AV62" i="2" s="1"/>
  <c r="AU57" i="2"/>
  <c r="AT57" i="2"/>
  <c r="AT62" i="2" s="1"/>
  <c r="BA41" i="2"/>
  <c r="AZ41" i="2"/>
  <c r="AY41" i="2"/>
  <c r="AV41" i="2"/>
  <c r="AU41" i="2"/>
  <c r="AU40" i="2" s="1"/>
  <c r="AT41" i="2"/>
  <c r="G154" i="14"/>
  <c r="G155" i="14"/>
  <c r="G156" i="14"/>
  <c r="G157" i="14"/>
  <c r="G158" i="14"/>
  <c r="G159" i="14"/>
  <c r="G160" i="14"/>
  <c r="G161" i="14"/>
  <c r="G162" i="14"/>
  <c r="G163" i="14"/>
  <c r="G164" i="14"/>
  <c r="G165" i="14"/>
  <c r="G166" i="14"/>
  <c r="G167" i="14"/>
  <c r="G168" i="14"/>
  <c r="G169" i="14"/>
  <c r="G170" i="14"/>
  <c r="G171" i="14"/>
  <c r="G172" i="14"/>
  <c r="G153" i="14"/>
  <c r="V41" i="12"/>
  <c r="AJ41" i="2"/>
  <c r="AQ57" i="2"/>
  <c r="AQ62" i="2" s="1"/>
  <c r="AP57" i="2"/>
  <c r="AO57" i="2"/>
  <c r="AO62" i="2" s="1"/>
  <c r="AL57" i="2"/>
  <c r="AL62" i="2" s="1"/>
  <c r="AK57" i="2"/>
  <c r="AJ57" i="2"/>
  <c r="AJ62" i="2" s="1"/>
  <c r="AQ41" i="2"/>
  <c r="AP41" i="2"/>
  <c r="AO41" i="2"/>
  <c r="AL41" i="2"/>
  <c r="AL40" i="2" s="1"/>
  <c r="AK41" i="2"/>
  <c r="AM83" i="2"/>
  <c r="G20" i="14"/>
  <c r="D20" i="14"/>
  <c r="D90" i="14"/>
  <c r="D88" i="14"/>
  <c r="D86" i="14"/>
  <c r="D85" i="14"/>
  <c r="D84" i="14"/>
  <c r="D82" i="14"/>
  <c r="D80" i="14"/>
  <c r="D79" i="14"/>
  <c r="G23" i="14"/>
  <c r="G25" i="14"/>
  <c r="G26" i="14"/>
  <c r="D27" i="14"/>
  <c r="G28" i="14"/>
  <c r="D29" i="14"/>
  <c r="D30" i="14"/>
  <c r="D31" i="14"/>
  <c r="G32" i="14"/>
  <c r="D34" i="14"/>
  <c r="D35" i="14"/>
  <c r="G36" i="14"/>
  <c r="G38" i="14"/>
  <c r="D39" i="14"/>
  <c r="B185" i="14"/>
  <c r="B186" i="14"/>
  <c r="B78" i="14"/>
  <c r="B188" i="14"/>
  <c r="B189" i="14"/>
  <c r="B162" i="14"/>
  <c r="B163" i="14"/>
  <c r="B192" i="14"/>
  <c r="B193" i="14"/>
  <c r="B194" i="14"/>
  <c r="B195" i="14"/>
  <c r="B196" i="14"/>
  <c r="B197" i="14"/>
  <c r="B171" i="14"/>
  <c r="B200" i="14"/>
  <c r="D40" i="13"/>
  <c r="G24" i="14"/>
  <c r="D24" i="14"/>
  <c r="G22" i="14"/>
  <c r="D22" i="14"/>
  <c r="G39" i="14"/>
  <c r="D37" i="14"/>
  <c r="G37" i="14"/>
  <c r="D33" i="14"/>
  <c r="G33" i="14"/>
  <c r="D21" i="14"/>
  <c r="G21" i="14"/>
  <c r="F41" i="12"/>
  <c r="G41" i="12"/>
  <c r="I41" i="12"/>
  <c r="S41" i="12"/>
  <c r="T41" i="12"/>
  <c r="U41" i="12"/>
  <c r="Z41" i="12"/>
  <c r="E41" i="12"/>
  <c r="BN57" i="2"/>
  <c r="BN62" i="2" s="1"/>
  <c r="BM57" i="2"/>
  <c r="AG57" i="2"/>
  <c r="AF57" i="2"/>
  <c r="AA57" i="2"/>
  <c r="AA62" i="2" s="1"/>
  <c r="AA68" i="2" s="1"/>
  <c r="Z57" i="2"/>
  <c r="W57" i="2"/>
  <c r="W62" i="2" s="1"/>
  <c r="V57" i="2"/>
  <c r="V62" i="2" s="1"/>
  <c r="P57" i="2"/>
  <c r="P62" i="2" s="1"/>
  <c r="F57" i="2"/>
  <c r="AM82" i="2"/>
  <c r="AE57" i="2"/>
  <c r="AE62" i="2" s="1"/>
  <c r="AE68" i="2" s="1"/>
  <c r="AB57" i="2"/>
  <c r="AB62" i="2" s="1"/>
  <c r="AG41" i="2"/>
  <c r="AF41" i="2"/>
  <c r="AF40" i="2" s="1"/>
  <c r="AE41" i="2"/>
  <c r="AE40" i="2" s="1"/>
  <c r="AB41" i="2"/>
  <c r="AB40" i="2" s="1"/>
  <c r="AA41" i="2"/>
  <c r="AA40" i="2" s="1"/>
  <c r="Z41" i="2"/>
  <c r="Z40" i="2" s="1"/>
  <c r="BR41" i="2"/>
  <c r="BR40" i="2" s="1"/>
  <c r="BM41" i="2"/>
  <c r="BM40" i="2" s="1"/>
  <c r="BN41" i="2"/>
  <c r="BN40" i="2" s="1"/>
  <c r="G57" i="2"/>
  <c r="H57" i="2"/>
  <c r="H62" i="2" s="1"/>
  <c r="K57" i="2"/>
  <c r="L57" i="2"/>
  <c r="M57" i="2"/>
  <c r="Q57" i="2"/>
  <c r="R57" i="2"/>
  <c r="U57" i="2"/>
  <c r="U62" i="2" s="1"/>
  <c r="BQ57" i="2"/>
  <c r="BR57" i="2"/>
  <c r="F41" i="2"/>
  <c r="F40" i="2" s="1"/>
  <c r="G41" i="2"/>
  <c r="G40" i="2" s="1"/>
  <c r="H41" i="2"/>
  <c r="K41" i="2"/>
  <c r="K40" i="2" s="1"/>
  <c r="L41" i="2"/>
  <c r="L40" i="2" s="1"/>
  <c r="M41" i="2"/>
  <c r="M40" i="2" s="1"/>
  <c r="P41" i="2"/>
  <c r="P40" i="2" s="1"/>
  <c r="Q41" i="2"/>
  <c r="Q40" i="2" s="1"/>
  <c r="R41" i="2"/>
  <c r="R40" i="2" s="1"/>
  <c r="U41" i="2"/>
  <c r="V41" i="2"/>
  <c r="W41" i="2"/>
  <c r="W68" i="2"/>
  <c r="J57" i="2"/>
  <c r="J62" i="2" s="1"/>
  <c r="E41" i="2"/>
  <c r="E40" i="2" s="1"/>
  <c r="J41" i="2"/>
  <c r="E57" i="2"/>
  <c r="E62" i="2" s="1"/>
  <c r="N41" i="2"/>
  <c r="AC41" i="2" l="1"/>
  <c r="BO71" i="2"/>
  <c r="BU70" i="2"/>
  <c r="BO70" i="2"/>
  <c r="BQ37" i="2"/>
  <c r="BS37" i="2" s="1"/>
  <c r="D18" i="13" s="1"/>
  <c r="I4" i="16"/>
  <c r="G44" i="16"/>
  <c r="F43" i="16"/>
  <c r="F42" i="16"/>
  <c r="I41" i="16"/>
  <c r="C41" i="16"/>
  <c r="F40" i="16"/>
  <c r="I39" i="16"/>
  <c r="C39" i="16"/>
  <c r="E39" i="16" s="1"/>
  <c r="H39" i="16" s="1"/>
  <c r="I37" i="16"/>
  <c r="G32" i="16"/>
  <c r="I30" i="16"/>
  <c r="G29" i="16"/>
  <c r="G28" i="16"/>
  <c r="F27" i="16"/>
  <c r="F26" i="16"/>
  <c r="I24" i="16"/>
  <c r="G23" i="16"/>
  <c r="F22" i="16"/>
  <c r="D21" i="16"/>
  <c r="I17" i="16"/>
  <c r="G16" i="16"/>
  <c r="F15" i="16"/>
  <c r="C13" i="16"/>
  <c r="G11" i="16"/>
  <c r="G9" i="16"/>
  <c r="F7" i="16"/>
  <c r="C17" i="16"/>
  <c r="BO54" i="2"/>
  <c r="BU76" i="2"/>
  <c r="BO76" i="2"/>
  <c r="BU72" i="2"/>
  <c r="BO72" i="2"/>
  <c r="BO50" i="2"/>
  <c r="BO46" i="2"/>
  <c r="BU73" i="2"/>
  <c r="BO73" i="2"/>
  <c r="C14" i="16" s="1"/>
  <c r="F44" i="16"/>
  <c r="J42" i="16"/>
  <c r="D42" i="16"/>
  <c r="G41" i="16"/>
  <c r="J40" i="16"/>
  <c r="D40" i="16"/>
  <c r="G39" i="16"/>
  <c r="I38" i="16"/>
  <c r="G37" i="16"/>
  <c r="F32" i="16"/>
  <c r="G30" i="16"/>
  <c r="F29" i="16"/>
  <c r="F28" i="16"/>
  <c r="I25" i="16"/>
  <c r="G24" i="16"/>
  <c r="F23" i="16"/>
  <c r="I21" i="16"/>
  <c r="I20" i="16"/>
  <c r="G17" i="16"/>
  <c r="F16" i="16"/>
  <c r="I14" i="16"/>
  <c r="I13" i="16"/>
  <c r="I12" i="16"/>
  <c r="I10" i="16"/>
  <c r="F9" i="16"/>
  <c r="D7" i="16"/>
  <c r="C25" i="16"/>
  <c r="BO49" i="2"/>
  <c r="BU45" i="2"/>
  <c r="BO45" i="2"/>
  <c r="BU34" i="2"/>
  <c r="E34" i="11" s="1"/>
  <c r="BO34" i="2"/>
  <c r="BQ34" i="2" s="1"/>
  <c r="BQ36" i="2"/>
  <c r="BS36" i="2" s="1"/>
  <c r="D17" i="13" s="1"/>
  <c r="BU51" i="2"/>
  <c r="BO51" i="2"/>
  <c r="BU47" i="2"/>
  <c r="BO47" i="2"/>
  <c r="I57" i="2"/>
  <c r="G4" i="16"/>
  <c r="F4" i="16"/>
  <c r="I43" i="16"/>
  <c r="I42" i="16"/>
  <c r="C42" i="16"/>
  <c r="E42" i="16" s="1"/>
  <c r="H42" i="16" s="1"/>
  <c r="F41" i="16"/>
  <c r="I40" i="16"/>
  <c r="C40" i="16"/>
  <c r="E40" i="16" s="1"/>
  <c r="F39" i="16"/>
  <c r="G38" i="16"/>
  <c r="F37" i="16"/>
  <c r="F30" i="16"/>
  <c r="D29" i="16"/>
  <c r="I27" i="16"/>
  <c r="I26" i="16"/>
  <c r="G25" i="16"/>
  <c r="F24" i="16"/>
  <c r="I22" i="16"/>
  <c r="G21" i="16"/>
  <c r="G20" i="16"/>
  <c r="F17" i="16"/>
  <c r="I15" i="16"/>
  <c r="G14" i="16"/>
  <c r="G13" i="16"/>
  <c r="F12" i="16"/>
  <c r="G10" i="16"/>
  <c r="G8" i="16"/>
  <c r="F6" i="16"/>
  <c r="C32" i="16"/>
  <c r="BU52" i="2"/>
  <c r="BO52" i="2"/>
  <c r="C27" i="16" s="1"/>
  <c r="BP83" i="2"/>
  <c r="BU83" i="2"/>
  <c r="C29" i="16"/>
  <c r="E29" i="16" s="1"/>
  <c r="H29" i="16" s="1"/>
  <c r="L62" i="2"/>
  <c r="L68" i="2" s="1"/>
  <c r="T24" i="2"/>
  <c r="N39" i="2"/>
  <c r="BH44" i="2"/>
  <c r="BC53" i="2"/>
  <c r="BG53" i="2" s="1"/>
  <c r="BC77" i="2"/>
  <c r="BG77" i="2" s="1"/>
  <c r="AI41" i="2"/>
  <c r="I41" i="2"/>
  <c r="K62" i="2"/>
  <c r="K68" i="2" s="1"/>
  <c r="AG62" i="2"/>
  <c r="AG68" i="2" s="1"/>
  <c r="BH70" i="2"/>
  <c r="BL70" i="2" s="1"/>
  <c r="BP70" i="2" s="1"/>
  <c r="BC65" i="2"/>
  <c r="BG65" i="2" s="1"/>
  <c r="BO65" i="2" s="1"/>
  <c r="BC33" i="2"/>
  <c r="BG33" i="2" s="1"/>
  <c r="BC29" i="2"/>
  <c r="BG29" i="2" s="1"/>
  <c r="BC25" i="2"/>
  <c r="BG25" i="2" s="1"/>
  <c r="BC74" i="2"/>
  <c r="BG74" i="2" s="1"/>
  <c r="BC48" i="2"/>
  <c r="BG48" i="2" s="1"/>
  <c r="BH80" i="2"/>
  <c r="BL80" i="2" s="1"/>
  <c r="BP80" i="2" s="1"/>
  <c r="O24" i="2"/>
  <c r="I39" i="2"/>
  <c r="D12" i="16"/>
  <c r="BH71" i="2"/>
  <c r="BL71" i="2" s="1"/>
  <c r="BP71" i="2" s="1"/>
  <c r="BC35" i="2"/>
  <c r="BG35" i="2" s="1"/>
  <c r="BC75" i="2"/>
  <c r="BG75" i="2" s="1"/>
  <c r="BR62" i="2"/>
  <c r="BR68" i="2" s="1"/>
  <c r="F62" i="2"/>
  <c r="F68" i="2" s="1"/>
  <c r="Z62" i="2"/>
  <c r="Z68" i="2" s="1"/>
  <c r="AP62" i="2"/>
  <c r="AP68" i="2" s="1"/>
  <c r="AS41" i="2"/>
  <c r="AU62" i="2"/>
  <c r="AU68" i="2" s="1"/>
  <c r="BH50" i="2"/>
  <c r="BL50" i="2" s="1"/>
  <c r="BP50" i="2" s="1"/>
  <c r="D10" i="16" s="1"/>
  <c r="BH46" i="2"/>
  <c r="BL46" i="2" s="1"/>
  <c r="BP46" i="2" s="1"/>
  <c r="BC60" i="2"/>
  <c r="BG60" i="2" s="1"/>
  <c r="BC32" i="2"/>
  <c r="BG32" i="2" s="1"/>
  <c r="BC28" i="2"/>
  <c r="BG28" i="2" s="1"/>
  <c r="BC55" i="2"/>
  <c r="BG55" i="2" s="1"/>
  <c r="BT62" i="2"/>
  <c r="BT68" i="2" s="1"/>
  <c r="BC78" i="2"/>
  <c r="BG78" i="2" s="1"/>
  <c r="C23" i="16"/>
  <c r="BC80" i="2"/>
  <c r="BG80" i="2" s="1"/>
  <c r="AF62" i="2"/>
  <c r="AF68" i="2" s="1"/>
  <c r="BC30" i="2"/>
  <c r="BC79" i="2"/>
  <c r="BG79" i="2" s="1"/>
  <c r="R68" i="2"/>
  <c r="R62" i="2"/>
  <c r="Y41" i="2"/>
  <c r="O41" i="2"/>
  <c r="Q68" i="2"/>
  <c r="Q62" i="2"/>
  <c r="AM41" i="2"/>
  <c r="S41" i="2"/>
  <c r="N57" i="2"/>
  <c r="N62" i="2" s="1"/>
  <c r="N68" i="2" s="1"/>
  <c r="M62" i="2"/>
  <c r="M68" i="2" s="1"/>
  <c r="G62" i="2"/>
  <c r="G68" i="2" s="1"/>
  <c r="AK62" i="2"/>
  <c r="AK68" i="2" s="1"/>
  <c r="BH49" i="2"/>
  <c r="BL49" i="2" s="1"/>
  <c r="BP49" i="2" s="1"/>
  <c r="D9" i="16" s="1"/>
  <c r="O59" i="2"/>
  <c r="I62" i="2"/>
  <c r="I68" i="2" s="1"/>
  <c r="BC31" i="2"/>
  <c r="BG31" i="2" s="1"/>
  <c r="BC27" i="2"/>
  <c r="BG27" i="2" s="1"/>
  <c r="D20" i="16"/>
  <c r="BH77" i="2"/>
  <c r="BL77" i="2" s="1"/>
  <c r="BP77" i="2" s="1"/>
  <c r="BH79" i="2"/>
  <c r="BL79" i="2" s="1"/>
  <c r="BP79" i="2" s="1"/>
  <c r="J29" i="16"/>
  <c r="BH82" i="2"/>
  <c r="BL82" i="2" s="1"/>
  <c r="E189" i="14"/>
  <c r="F189" i="14" s="1"/>
  <c r="E186" i="14"/>
  <c r="F186" i="14" s="1"/>
  <c r="E192" i="14"/>
  <c r="F192" i="14" s="1"/>
  <c r="E194" i="14"/>
  <c r="F194" i="14" s="1"/>
  <c r="E197" i="14"/>
  <c r="F197" i="14" s="1"/>
  <c r="E193" i="14"/>
  <c r="F193" i="14" s="1"/>
  <c r="E196" i="14"/>
  <c r="F196" i="14" s="1"/>
  <c r="E188" i="14"/>
  <c r="F188" i="14" s="1"/>
  <c r="E195" i="14"/>
  <c r="F195" i="14" s="1"/>
  <c r="E185" i="14"/>
  <c r="F185" i="14" s="1"/>
  <c r="E200" i="14"/>
  <c r="F200" i="14" s="1"/>
  <c r="Y13" i="13"/>
  <c r="Y12" i="13"/>
  <c r="Y14" i="13"/>
  <c r="Y16" i="13"/>
  <c r="Y17" i="13"/>
  <c r="Y15" i="13"/>
  <c r="Y18" i="13"/>
  <c r="X15" i="13"/>
  <c r="X12" i="13"/>
  <c r="X13" i="13"/>
  <c r="X16" i="13"/>
  <c r="X18" i="13"/>
  <c r="X14" i="13"/>
  <c r="X17" i="13"/>
  <c r="W16" i="13"/>
  <c r="W12" i="13"/>
  <c r="W15" i="13"/>
  <c r="W13" i="13"/>
  <c r="W14" i="13"/>
  <c r="W17" i="13"/>
  <c r="W18" i="13"/>
  <c r="V17" i="13"/>
  <c r="V12" i="13"/>
  <c r="V18" i="13"/>
  <c r="V13" i="13"/>
  <c r="V14" i="13"/>
  <c r="V15" i="13"/>
  <c r="V16" i="13"/>
  <c r="U16" i="13"/>
  <c r="U18" i="13"/>
  <c r="U12" i="13"/>
  <c r="U17" i="13"/>
  <c r="U14" i="13"/>
  <c r="U13" i="13"/>
  <c r="U15" i="13"/>
  <c r="T16" i="13"/>
  <c r="T13" i="13"/>
  <c r="T14" i="13"/>
  <c r="T15" i="13"/>
  <c r="T12" i="13"/>
  <c r="T17" i="13"/>
  <c r="T18" i="13"/>
  <c r="S13" i="13"/>
  <c r="S14" i="13"/>
  <c r="S15" i="13"/>
  <c r="S16" i="13"/>
  <c r="S17" i="13"/>
  <c r="S12" i="13"/>
  <c r="S18" i="13"/>
  <c r="R18" i="13"/>
  <c r="R16" i="13"/>
  <c r="R17" i="13"/>
  <c r="R12" i="13"/>
  <c r="R13" i="13"/>
  <c r="R14" i="13"/>
  <c r="R15" i="13"/>
  <c r="Q17" i="13"/>
  <c r="Q12" i="13"/>
  <c r="Q14" i="13"/>
  <c r="Q13" i="13"/>
  <c r="Q16" i="13"/>
  <c r="Q15" i="13"/>
  <c r="Q18" i="13"/>
  <c r="P14" i="13"/>
  <c r="P17" i="13"/>
  <c r="P15" i="13"/>
  <c r="P18" i="13"/>
  <c r="P16" i="13"/>
  <c r="P13" i="13"/>
  <c r="P12" i="13"/>
  <c r="O17" i="13"/>
  <c r="O18" i="13"/>
  <c r="D23" i="14"/>
  <c r="D25" i="14"/>
  <c r="G35" i="14"/>
  <c r="D28" i="14"/>
  <c r="G30" i="14"/>
  <c r="D32" i="14"/>
  <c r="D26" i="14"/>
  <c r="D89" i="14"/>
  <c r="D91" i="14"/>
  <c r="G34" i="14"/>
  <c r="Y7" i="13"/>
  <c r="Y10" i="13"/>
  <c r="X10" i="13"/>
  <c r="X7" i="13"/>
  <c r="W7" i="13"/>
  <c r="W10" i="13"/>
  <c r="V7" i="13"/>
  <c r="V10" i="13"/>
  <c r="U10" i="13"/>
  <c r="U7" i="13"/>
  <c r="T10" i="13"/>
  <c r="T7" i="13"/>
  <c r="S10" i="13"/>
  <c r="S7" i="13"/>
  <c r="R10" i="13"/>
  <c r="R7" i="13"/>
  <c r="Q10" i="13"/>
  <c r="Q7" i="13"/>
  <c r="P10" i="13"/>
  <c r="P7" i="13"/>
  <c r="B184" i="14"/>
  <c r="E184" i="14" s="1"/>
  <c r="F184" i="14" s="1"/>
  <c r="B183" i="14"/>
  <c r="E183" i="14" s="1"/>
  <c r="F183" i="14" s="1"/>
  <c r="B182" i="14"/>
  <c r="E182" i="14" s="1"/>
  <c r="F182" i="14" s="1"/>
  <c r="B181" i="14"/>
  <c r="Y52" i="13"/>
  <c r="Y21" i="13"/>
  <c r="Y25" i="13"/>
  <c r="Y29" i="13"/>
  <c r="Y45" i="13"/>
  <c r="Y5" i="13"/>
  <c r="Y22" i="13"/>
  <c r="Y26" i="13"/>
  <c r="Y30" i="13"/>
  <c r="Y8" i="13"/>
  <c r="Y28" i="13"/>
  <c r="Y23" i="13"/>
  <c r="Y27" i="13"/>
  <c r="Y31" i="13"/>
  <c r="Y9" i="13"/>
  <c r="Y32" i="13"/>
  <c r="Y24" i="13"/>
  <c r="X52" i="13"/>
  <c r="X21" i="13"/>
  <c r="X23" i="13"/>
  <c r="X25" i="13"/>
  <c r="X27" i="13"/>
  <c r="X29" i="13"/>
  <c r="X31" i="13"/>
  <c r="X9" i="13"/>
  <c r="X45" i="13"/>
  <c r="X5" i="13"/>
  <c r="X22" i="13"/>
  <c r="X24" i="13"/>
  <c r="X26" i="13"/>
  <c r="X28" i="13"/>
  <c r="X30" i="13"/>
  <c r="X32" i="13"/>
  <c r="X8" i="13"/>
  <c r="W51" i="13"/>
  <c r="W21" i="13"/>
  <c r="W25" i="13"/>
  <c r="W29" i="13"/>
  <c r="W45" i="13"/>
  <c r="W5" i="13"/>
  <c r="W24" i="13"/>
  <c r="W28" i="13"/>
  <c r="W32" i="13"/>
  <c r="W23" i="13"/>
  <c r="W27" i="13"/>
  <c r="W31" i="13"/>
  <c r="W9" i="13"/>
  <c r="W22" i="13"/>
  <c r="W26" i="13"/>
  <c r="W30" i="13"/>
  <c r="W8" i="13"/>
  <c r="V51" i="13"/>
  <c r="V21" i="13"/>
  <c r="V22" i="13"/>
  <c r="V23" i="13"/>
  <c r="V24" i="13"/>
  <c r="V25" i="13"/>
  <c r="V26" i="13"/>
  <c r="V27" i="13"/>
  <c r="V28" i="13"/>
  <c r="V29" i="13"/>
  <c r="V30" i="13"/>
  <c r="V31" i="13"/>
  <c r="V32" i="13"/>
  <c r="V8" i="13"/>
  <c r="V9" i="13"/>
  <c r="V45" i="13"/>
  <c r="V5" i="13"/>
  <c r="U52" i="13"/>
  <c r="U21" i="13"/>
  <c r="U25" i="13"/>
  <c r="U29" i="13"/>
  <c r="U45" i="13"/>
  <c r="U5" i="13"/>
  <c r="U22" i="13"/>
  <c r="U26" i="13"/>
  <c r="U30" i="13"/>
  <c r="U8" i="13"/>
  <c r="U23" i="13"/>
  <c r="U27" i="13"/>
  <c r="U31" i="13"/>
  <c r="U9" i="13"/>
  <c r="U24" i="13"/>
  <c r="U28" i="13"/>
  <c r="U32" i="13"/>
  <c r="T52" i="13"/>
  <c r="T21" i="13"/>
  <c r="T23" i="13"/>
  <c r="T25" i="13"/>
  <c r="T27" i="13"/>
  <c r="T29" i="13"/>
  <c r="T31" i="13"/>
  <c r="T9" i="13"/>
  <c r="T45" i="13"/>
  <c r="T5" i="13"/>
  <c r="T22" i="13"/>
  <c r="T24" i="13"/>
  <c r="T26" i="13"/>
  <c r="T28" i="13"/>
  <c r="T30" i="13"/>
  <c r="T32" i="13"/>
  <c r="T8" i="13"/>
  <c r="S51" i="13"/>
  <c r="S21" i="13"/>
  <c r="S25" i="13"/>
  <c r="S29" i="13"/>
  <c r="S45" i="13"/>
  <c r="S5" i="13"/>
  <c r="S24" i="13"/>
  <c r="S28" i="13"/>
  <c r="S32" i="13"/>
  <c r="S23" i="13"/>
  <c r="S27" i="13"/>
  <c r="S31" i="13"/>
  <c r="S9" i="13"/>
  <c r="S22" i="13"/>
  <c r="S26" i="13"/>
  <c r="S30" i="13"/>
  <c r="S8" i="13"/>
  <c r="R52" i="13"/>
  <c r="R21" i="13"/>
  <c r="R22" i="13"/>
  <c r="R23" i="13"/>
  <c r="R24" i="13"/>
  <c r="R25" i="13"/>
  <c r="R26" i="13"/>
  <c r="R27" i="13"/>
  <c r="R28" i="13"/>
  <c r="R29" i="13"/>
  <c r="R30" i="13"/>
  <c r="R31" i="13"/>
  <c r="R32" i="13"/>
  <c r="R8" i="13"/>
  <c r="R9" i="13"/>
  <c r="R45" i="13"/>
  <c r="R5" i="13"/>
  <c r="Q52" i="13"/>
  <c r="Q21" i="13"/>
  <c r="Q25" i="13"/>
  <c r="Q29" i="13"/>
  <c r="Q45" i="13"/>
  <c r="Q5" i="13"/>
  <c r="Q22" i="13"/>
  <c r="Q26" i="13"/>
  <c r="Q30" i="13"/>
  <c r="Q8" i="13"/>
  <c r="Q23" i="13"/>
  <c r="Q27" i="13"/>
  <c r="Q31" i="13"/>
  <c r="Q9" i="13"/>
  <c r="Q24" i="13"/>
  <c r="Q28" i="13"/>
  <c r="Q32" i="13"/>
  <c r="P52" i="13"/>
  <c r="P21" i="13"/>
  <c r="P23" i="13"/>
  <c r="P25" i="13"/>
  <c r="P27" i="13"/>
  <c r="P29" i="13"/>
  <c r="P31" i="13"/>
  <c r="P9" i="13"/>
  <c r="P45" i="13"/>
  <c r="P5" i="13"/>
  <c r="P22" i="13"/>
  <c r="P24" i="13"/>
  <c r="P26" i="13"/>
  <c r="P28" i="13"/>
  <c r="P30" i="13"/>
  <c r="P32" i="13"/>
  <c r="P8" i="13"/>
  <c r="R51" i="13"/>
  <c r="B72" i="14"/>
  <c r="V52" i="13"/>
  <c r="Q51" i="13"/>
  <c r="P51" i="13"/>
  <c r="Y51" i="13"/>
  <c r="T51" i="13"/>
  <c r="B90" i="14"/>
  <c r="X51" i="13"/>
  <c r="U51" i="13"/>
  <c r="B87" i="14"/>
  <c r="B167" i="14"/>
  <c r="B86" i="14"/>
  <c r="B85" i="14"/>
  <c r="B82" i="14"/>
  <c r="B80" i="14"/>
  <c r="B79" i="14"/>
  <c r="B77" i="14"/>
  <c r="B157" i="14"/>
  <c r="BM62" i="2"/>
  <c r="BM68" i="2" s="1"/>
  <c r="H41" i="12"/>
  <c r="R41" i="12"/>
  <c r="B74" i="14"/>
  <c r="B155" i="14"/>
  <c r="B73" i="14"/>
  <c r="B159" i="14"/>
  <c r="Y35" i="13"/>
  <c r="W35" i="13"/>
  <c r="S52" i="13"/>
  <c r="O51" i="13"/>
  <c r="B153" i="14"/>
  <c r="G29" i="14"/>
  <c r="D38" i="14"/>
  <c r="B156" i="14"/>
  <c r="B164" i="14"/>
  <c r="B172" i="14"/>
  <c r="B165" i="14"/>
  <c r="B75" i="14"/>
  <c r="B83" i="14"/>
  <c r="B91" i="14"/>
  <c r="B88" i="14"/>
  <c r="W52" i="13"/>
  <c r="B160" i="14"/>
  <c r="B168" i="14"/>
  <c r="G27" i="14"/>
  <c r="G31" i="14"/>
  <c r="D36" i="14"/>
  <c r="B81" i="14"/>
  <c r="B89" i="14"/>
  <c r="B76" i="14"/>
  <c r="B84" i="14"/>
  <c r="T35" i="13"/>
  <c r="T36" i="13"/>
  <c r="P36" i="13"/>
  <c r="P35" i="13"/>
  <c r="B199" i="14"/>
  <c r="E199" i="14" s="1"/>
  <c r="F199" i="14" s="1"/>
  <c r="B191" i="14"/>
  <c r="E191" i="14" s="1"/>
  <c r="F191" i="14" s="1"/>
  <c r="B187" i="14"/>
  <c r="E187" i="14" s="1"/>
  <c r="F187" i="14" s="1"/>
  <c r="X36" i="13"/>
  <c r="V36" i="13"/>
  <c r="B154" i="14"/>
  <c r="B158" i="14"/>
  <c r="B166" i="14"/>
  <c r="B161" i="14"/>
  <c r="B169" i="14"/>
  <c r="S35" i="13"/>
  <c r="S36" i="13"/>
  <c r="B198" i="14"/>
  <c r="E198" i="14" s="1"/>
  <c r="F198" i="14" s="1"/>
  <c r="B190" i="14"/>
  <c r="E190" i="14" s="1"/>
  <c r="F190" i="14" s="1"/>
  <c r="X35" i="13"/>
  <c r="V35" i="13"/>
  <c r="R35" i="13"/>
  <c r="R36" i="13"/>
  <c r="Y36" i="13"/>
  <c r="W36" i="13"/>
  <c r="B170" i="14"/>
  <c r="U35" i="13"/>
  <c r="U36" i="13"/>
  <c r="Q35" i="13"/>
  <c r="Q36" i="13"/>
  <c r="T60" i="2"/>
  <c r="G12" i="16"/>
  <c r="F11" i="16"/>
  <c r="I9" i="16"/>
  <c r="F8" i="16"/>
  <c r="G6" i="16"/>
  <c r="D6" i="16"/>
  <c r="D11" i="16"/>
  <c r="C26" i="16"/>
  <c r="AW41" i="2"/>
  <c r="O26" i="2"/>
  <c r="I40" i="2"/>
  <c r="T26" i="2"/>
  <c r="X30" i="2"/>
  <c r="AD30" i="2" s="1"/>
  <c r="T41" i="2"/>
  <c r="AO40" i="2"/>
  <c r="AQ40" i="2"/>
  <c r="G5" i="16"/>
  <c r="C24" i="16"/>
  <c r="D23" i="16"/>
  <c r="J68" i="2"/>
  <c r="AL68" i="2"/>
  <c r="AO68" i="2"/>
  <c r="V40" i="2"/>
  <c r="P68" i="2"/>
  <c r="AY68" i="2"/>
  <c r="BA68" i="2"/>
  <c r="AB68" i="2"/>
  <c r="I8" i="16"/>
  <c r="I7" i="16"/>
  <c r="I6" i="16"/>
  <c r="C20" i="16"/>
  <c r="BS46" i="2"/>
  <c r="D23" i="13" s="1"/>
  <c r="O23" i="13" s="1"/>
  <c r="BS45" i="2"/>
  <c r="D22" i="13" s="1"/>
  <c r="O22" i="13" s="1"/>
  <c r="O57" i="2"/>
  <c r="S44" i="2"/>
  <c r="C21" i="16"/>
  <c r="E21" i="16" s="1"/>
  <c r="H21" i="16" s="1"/>
  <c r="C22" i="16"/>
  <c r="V68" i="2"/>
  <c r="H40" i="2"/>
  <c r="BN68" i="2"/>
  <c r="AJ68" i="2"/>
  <c r="AQ68" i="2"/>
  <c r="AK40" i="2"/>
  <c r="F5" i="16"/>
  <c r="AP40" i="2"/>
  <c r="J40" i="2"/>
  <c r="H68" i="2"/>
  <c r="AJ40" i="2"/>
  <c r="BA40" i="2"/>
  <c r="AV40" i="2"/>
  <c r="D5" i="16"/>
  <c r="E68" i="2"/>
  <c r="AT40" i="2"/>
  <c r="AT68" i="2"/>
  <c r="AV68" i="2"/>
  <c r="AD27" i="2"/>
  <c r="AH27" i="2" s="1"/>
  <c r="AN27" i="2" s="1"/>
  <c r="AR27" i="2" s="1"/>
  <c r="AX27" i="2" s="1"/>
  <c r="BB27" i="2" s="1"/>
  <c r="BH27" i="2" s="1"/>
  <c r="BL27" i="2" s="1"/>
  <c r="BP27" i="2" s="1"/>
  <c r="X54" i="2"/>
  <c r="AD54" i="2" s="1"/>
  <c r="AH54" i="2" s="1"/>
  <c r="AN54" i="2" s="1"/>
  <c r="AR54" i="2" s="1"/>
  <c r="AX54" i="2" s="1"/>
  <c r="BB54" i="2" s="1"/>
  <c r="BH54" i="2" s="1"/>
  <c r="BL54" i="2" s="1"/>
  <c r="BP54" i="2" s="1"/>
  <c r="T57" i="2"/>
  <c r="X32" i="2"/>
  <c r="AD32" i="2" s="1"/>
  <c r="AH32" i="2" s="1"/>
  <c r="AN32" i="2" s="1"/>
  <c r="AR32" i="2" s="1"/>
  <c r="AX32" i="2" s="1"/>
  <c r="BB32" i="2" s="1"/>
  <c r="BH32" i="2" s="1"/>
  <c r="BL32" i="2" s="1"/>
  <c r="BP32" i="2" s="1"/>
  <c r="AD74" i="2"/>
  <c r="BU65" i="2"/>
  <c r="AN25" i="2"/>
  <c r="AG40" i="2"/>
  <c r="U68" i="2"/>
  <c r="AZ40" i="2"/>
  <c r="AY40" i="2"/>
  <c r="W40" i="2"/>
  <c r="BS34" i="2"/>
  <c r="D15" i="13" s="1"/>
  <c r="M15" i="13" s="1"/>
  <c r="H40" i="16"/>
  <c r="AZ68" i="2"/>
  <c r="E41" i="16"/>
  <c r="H41" i="16" s="1"/>
  <c r="AX35" i="2"/>
  <c r="U40" i="2"/>
  <c r="G18" i="13" l="1"/>
  <c r="M18" i="13"/>
  <c r="J18" i="13"/>
  <c r="I18" i="13"/>
  <c r="N18" i="13"/>
  <c r="F18" i="13"/>
  <c r="H18" i="13"/>
  <c r="K18" i="13"/>
  <c r="L18" i="13"/>
  <c r="G17" i="13"/>
  <c r="F17" i="13"/>
  <c r="H17" i="13"/>
  <c r="J17" i="13"/>
  <c r="M17" i="13"/>
  <c r="K17" i="13"/>
  <c r="N17" i="13"/>
  <c r="L17" i="13"/>
  <c r="I17" i="13"/>
  <c r="BU48" i="2"/>
  <c r="E44" i="11" s="1"/>
  <c r="BO48" i="2"/>
  <c r="C8" i="16" s="1"/>
  <c r="BU77" i="2"/>
  <c r="BO77" i="2"/>
  <c r="BS77" i="2" s="1"/>
  <c r="BP82" i="2"/>
  <c r="BS82" i="2" s="1"/>
  <c r="D51" i="13" s="1"/>
  <c r="BU82" i="2"/>
  <c r="E66" i="11" s="1"/>
  <c r="BU79" i="2"/>
  <c r="BO79" i="2"/>
  <c r="BS79" i="2" s="1"/>
  <c r="BU28" i="2"/>
  <c r="J34" i="16" s="1"/>
  <c r="BO28" i="2"/>
  <c r="C34" i="16" s="1"/>
  <c r="BO35" i="2"/>
  <c r="BQ35" i="2" s="1"/>
  <c r="BO74" i="2"/>
  <c r="C15" i="16" s="1"/>
  <c r="BU53" i="2"/>
  <c r="BO53" i="2"/>
  <c r="C28" i="16" s="1"/>
  <c r="BU50" i="2"/>
  <c r="J10" i="16" s="1"/>
  <c r="BU31" i="2"/>
  <c r="E31" i="11" s="1"/>
  <c r="BO31" i="2"/>
  <c r="BU80" i="2"/>
  <c r="BO80" i="2"/>
  <c r="BU55" i="2"/>
  <c r="J44" i="16" s="1"/>
  <c r="BO55" i="2"/>
  <c r="C44" i="16" s="1"/>
  <c r="BO60" i="2"/>
  <c r="C38" i="16" s="1"/>
  <c r="BU75" i="2"/>
  <c r="J16" i="16" s="1"/>
  <c r="BO75" i="2"/>
  <c r="C16" i="16" s="1"/>
  <c r="BU33" i="2"/>
  <c r="E33" i="11" s="1"/>
  <c r="BO33" i="2"/>
  <c r="BQ33" i="2" s="1"/>
  <c r="BU78" i="2"/>
  <c r="E63" i="11" s="1"/>
  <c r="BO78" i="2"/>
  <c r="BS78" i="2" s="1"/>
  <c r="BU32" i="2"/>
  <c r="E32" i="11" s="1"/>
  <c r="BO32" i="2"/>
  <c r="BQ32" i="2" s="1"/>
  <c r="O39" i="2"/>
  <c r="O62" i="2" s="1"/>
  <c r="BO25" i="2"/>
  <c r="C19" i="16" s="1"/>
  <c r="BU49" i="2"/>
  <c r="J9" i="16" s="1"/>
  <c r="BU27" i="2"/>
  <c r="BO27" i="2"/>
  <c r="C33" i="16" s="1"/>
  <c r="BU29" i="2"/>
  <c r="E29" i="11" s="1"/>
  <c r="BO29" i="2"/>
  <c r="C35" i="16" s="1"/>
  <c r="BU46" i="2"/>
  <c r="J6" i="16" s="1"/>
  <c r="BU54" i="2"/>
  <c r="BU71" i="2"/>
  <c r="N23" i="13"/>
  <c r="I22" i="13"/>
  <c r="BQ25" i="2"/>
  <c r="F19" i="16" s="1"/>
  <c r="E181" i="14"/>
  <c r="F181" i="14" s="1"/>
  <c r="E20" i="16"/>
  <c r="H20" i="16" s="1"/>
  <c r="N15" i="13"/>
  <c r="BH57" i="2"/>
  <c r="BL44" i="2"/>
  <c r="BS80" i="2"/>
  <c r="I23" i="13"/>
  <c r="N22" i="13"/>
  <c r="O12" i="13"/>
  <c r="O14" i="13"/>
  <c r="S59" i="2"/>
  <c r="D22" i="16"/>
  <c r="E22" i="16" s="1"/>
  <c r="H22" i="16" s="1"/>
  <c r="J23" i="13"/>
  <c r="K22" i="13"/>
  <c r="L22" i="13"/>
  <c r="M22" i="13"/>
  <c r="I15" i="13"/>
  <c r="K15" i="13"/>
  <c r="S24" i="2"/>
  <c r="J22" i="13"/>
  <c r="K23" i="13"/>
  <c r="L23" i="13"/>
  <c r="M23" i="13"/>
  <c r="J15" i="13"/>
  <c r="O15" i="13"/>
  <c r="BC41" i="2"/>
  <c r="BG30" i="2"/>
  <c r="X24" i="2"/>
  <c r="T39" i="2"/>
  <c r="L15" i="13"/>
  <c r="H15" i="13"/>
  <c r="G15" i="13"/>
  <c r="F15" i="13"/>
  <c r="P53" i="13"/>
  <c r="W53" i="13"/>
  <c r="Y53" i="13"/>
  <c r="U53" i="13"/>
  <c r="S53" i="13"/>
  <c r="X53" i="13"/>
  <c r="V53" i="13"/>
  <c r="R44" i="13"/>
  <c r="V44" i="13"/>
  <c r="R19" i="13"/>
  <c r="V19" i="13"/>
  <c r="P19" i="13"/>
  <c r="Q19" i="13"/>
  <c r="S19" i="13"/>
  <c r="T19" i="13"/>
  <c r="U19" i="13"/>
  <c r="W19" i="13"/>
  <c r="X19" i="13"/>
  <c r="Y19" i="13"/>
  <c r="Q53" i="13"/>
  <c r="R43" i="13"/>
  <c r="V43" i="13"/>
  <c r="P49" i="13"/>
  <c r="R49" i="13"/>
  <c r="T49" i="13"/>
  <c r="V49" i="13"/>
  <c r="X49" i="13"/>
  <c r="Q49" i="13"/>
  <c r="S49" i="13"/>
  <c r="U49" i="13"/>
  <c r="W49" i="13"/>
  <c r="Y49" i="13"/>
  <c r="P43" i="13"/>
  <c r="Q43" i="13"/>
  <c r="S43" i="13"/>
  <c r="T43" i="13"/>
  <c r="U43" i="13"/>
  <c r="W43" i="13"/>
  <c r="X43" i="13"/>
  <c r="Y43" i="13"/>
  <c r="P44" i="13"/>
  <c r="T44" i="13"/>
  <c r="X44" i="13"/>
  <c r="Q44" i="13"/>
  <c r="S44" i="13"/>
  <c r="U44" i="13"/>
  <c r="W44" i="13"/>
  <c r="Y44" i="13"/>
  <c r="F22" i="13"/>
  <c r="H22" i="13"/>
  <c r="G22" i="13"/>
  <c r="F23" i="13"/>
  <c r="H23" i="13"/>
  <c r="G23" i="13"/>
  <c r="R53" i="13"/>
  <c r="T53" i="13"/>
  <c r="W37" i="13"/>
  <c r="T37" i="13"/>
  <c r="Y37" i="13"/>
  <c r="X37" i="13"/>
  <c r="V37" i="13"/>
  <c r="S33" i="13"/>
  <c r="S37" i="13"/>
  <c r="P33" i="13"/>
  <c r="P37" i="13"/>
  <c r="T33" i="13"/>
  <c r="U37" i="13"/>
  <c r="R37" i="13"/>
  <c r="Q37" i="13"/>
  <c r="Q33" i="13"/>
  <c r="X33" i="13"/>
  <c r="V33" i="13"/>
  <c r="Y33" i="13"/>
  <c r="U33" i="13"/>
  <c r="W33" i="13"/>
  <c r="R33" i="13"/>
  <c r="X60" i="2"/>
  <c r="T62" i="2"/>
  <c r="E23" i="16"/>
  <c r="H23" i="16" s="1"/>
  <c r="C6" i="16"/>
  <c r="E6" i="16" s="1"/>
  <c r="H6" i="16" s="1"/>
  <c r="X41" i="2"/>
  <c r="N40" i="2"/>
  <c r="X26" i="2"/>
  <c r="T40" i="2"/>
  <c r="S26" i="2"/>
  <c r="O40" i="2"/>
  <c r="AH30" i="2"/>
  <c r="AN30" i="2" s="1"/>
  <c r="AD41" i="2"/>
  <c r="C9" i="16"/>
  <c r="E9" i="16" s="1"/>
  <c r="H9" i="16" s="1"/>
  <c r="BS49" i="2"/>
  <c r="D26" i="13" s="1"/>
  <c r="C5" i="16"/>
  <c r="E5" i="16" s="1"/>
  <c r="H5" i="16" s="1"/>
  <c r="X57" i="2"/>
  <c r="C7" i="16"/>
  <c r="E7" i="16" s="1"/>
  <c r="H7" i="16" s="1"/>
  <c r="BS47" i="2"/>
  <c r="D24" i="13" s="1"/>
  <c r="Y24" i="2"/>
  <c r="C12" i="16"/>
  <c r="E12" i="16" s="1"/>
  <c r="H12" i="16" s="1"/>
  <c r="BS71" i="2"/>
  <c r="D29" i="13" s="1"/>
  <c r="E46" i="11"/>
  <c r="J7" i="16"/>
  <c r="E43" i="11"/>
  <c r="E50" i="11"/>
  <c r="J14" i="16"/>
  <c r="D30" i="16"/>
  <c r="E30" i="16" s="1"/>
  <c r="H30" i="16" s="1"/>
  <c r="BS83" i="2"/>
  <c r="D52" i="13" s="1"/>
  <c r="BS70" i="2"/>
  <c r="D28" i="13" s="1"/>
  <c r="C11" i="16"/>
  <c r="E11" i="16" s="1"/>
  <c r="H11" i="16" s="1"/>
  <c r="J8" i="16"/>
  <c r="J20" i="16"/>
  <c r="Y44" i="2"/>
  <c r="S57" i="2"/>
  <c r="E41" i="11"/>
  <c r="J5" i="16"/>
  <c r="D14" i="16"/>
  <c r="E14" i="16" s="1"/>
  <c r="H14" i="16" s="1"/>
  <c r="BS73" i="2"/>
  <c r="D31" i="13" s="1"/>
  <c r="J30" i="16"/>
  <c r="J11" i="16"/>
  <c r="E47" i="11"/>
  <c r="D8" i="16"/>
  <c r="BS48" i="2"/>
  <c r="D25" i="13" s="1"/>
  <c r="J12" i="16"/>
  <c r="E48" i="11"/>
  <c r="BS50" i="2"/>
  <c r="D27" i="13" s="1"/>
  <c r="C10" i="16"/>
  <c r="E10" i="16" s="1"/>
  <c r="H10" i="16" s="1"/>
  <c r="J22" i="16"/>
  <c r="E65" i="11"/>
  <c r="D16" i="16"/>
  <c r="E16" i="16" s="1"/>
  <c r="H16" i="16" s="1"/>
  <c r="BS75" i="2"/>
  <c r="E58" i="11"/>
  <c r="D27" i="16"/>
  <c r="E27" i="16" s="1"/>
  <c r="H27" i="16" s="1"/>
  <c r="BS52" i="2"/>
  <c r="D24" i="16"/>
  <c r="E24" i="16" s="1"/>
  <c r="H24" i="16" s="1"/>
  <c r="BS72" i="2"/>
  <c r="D30" i="13" s="1"/>
  <c r="D13" i="16"/>
  <c r="E13" i="16" s="1"/>
  <c r="H13" i="16" s="1"/>
  <c r="BS76" i="2"/>
  <c r="D17" i="16"/>
  <c r="E17" i="16" s="1"/>
  <c r="H17" i="16" s="1"/>
  <c r="J27" i="16"/>
  <c r="D35" i="16"/>
  <c r="AR25" i="2"/>
  <c r="J24" i="16"/>
  <c r="E49" i="11"/>
  <c r="J13" i="16"/>
  <c r="J17" i="16"/>
  <c r="J25" i="16"/>
  <c r="E54" i="11"/>
  <c r="J26" i="16"/>
  <c r="E62" i="11"/>
  <c r="D28" i="16"/>
  <c r="BS53" i="2"/>
  <c r="D34" i="16"/>
  <c r="D37" i="16"/>
  <c r="J23" i="16"/>
  <c r="E64" i="11"/>
  <c r="J21" i="16"/>
  <c r="BS55" i="2"/>
  <c r="D44" i="16"/>
  <c r="E61" i="11"/>
  <c r="BS51" i="2"/>
  <c r="D25" i="16"/>
  <c r="E25" i="16" s="1"/>
  <c r="H25" i="16" s="1"/>
  <c r="D26" i="16"/>
  <c r="E26" i="16" s="1"/>
  <c r="H26" i="16" s="1"/>
  <c r="BS65" i="2"/>
  <c r="AH74" i="2"/>
  <c r="AD57" i="2"/>
  <c r="J28" i="16"/>
  <c r="E56" i="11"/>
  <c r="E28" i="11"/>
  <c r="E60" i="11"/>
  <c r="C43" i="16"/>
  <c r="BB35" i="2"/>
  <c r="BH35" i="2" s="1"/>
  <c r="BL35" i="2" s="1"/>
  <c r="BP35" i="2" s="1"/>
  <c r="E44" i="16" l="1"/>
  <c r="H44" i="16" s="1"/>
  <c r="J35" i="16"/>
  <c r="BQ27" i="2"/>
  <c r="F33" i="16" s="1"/>
  <c r="BS32" i="2"/>
  <c r="D13" i="13" s="1"/>
  <c r="J13" i="13" s="1"/>
  <c r="E28" i="16"/>
  <c r="H28" i="16" s="1"/>
  <c r="BS33" i="2"/>
  <c r="D14" i="13" s="1"/>
  <c r="M14" i="13" s="1"/>
  <c r="E42" i="11"/>
  <c r="E8" i="16"/>
  <c r="H8" i="16" s="1"/>
  <c r="K51" i="13"/>
  <c r="H51" i="13"/>
  <c r="I51" i="13"/>
  <c r="N51" i="13"/>
  <c r="J51" i="13"/>
  <c r="L51" i="13"/>
  <c r="M51" i="13"/>
  <c r="F51" i="13"/>
  <c r="G51" i="13"/>
  <c r="E45" i="11"/>
  <c r="BL57" i="2"/>
  <c r="BP44" i="2"/>
  <c r="D4" i="16" s="1"/>
  <c r="BQ29" i="2"/>
  <c r="F35" i="16" s="1"/>
  <c r="BQ28" i="2"/>
  <c r="BG41" i="2"/>
  <c r="BO30" i="2"/>
  <c r="BQ31" i="2"/>
  <c r="BS31" i="2" s="1"/>
  <c r="D12" i="13" s="1"/>
  <c r="BU35" i="2"/>
  <c r="E34" i="16"/>
  <c r="E35" i="16"/>
  <c r="O9" i="13"/>
  <c r="O13" i="13"/>
  <c r="L31" i="13"/>
  <c r="I31" i="13"/>
  <c r="J31" i="13"/>
  <c r="N31" i="13"/>
  <c r="O31" i="13"/>
  <c r="M31" i="13"/>
  <c r="K31" i="13"/>
  <c r="L52" i="13"/>
  <c r="M52" i="13"/>
  <c r="N52" i="13"/>
  <c r="O52" i="13"/>
  <c r="O53" i="13" s="1"/>
  <c r="J52" i="13"/>
  <c r="K52" i="13"/>
  <c r="I52" i="13"/>
  <c r="M29" i="13"/>
  <c r="N29" i="13"/>
  <c r="K29" i="13"/>
  <c r="O29" i="13"/>
  <c r="J29" i="13"/>
  <c r="I29" i="13"/>
  <c r="L29" i="13"/>
  <c r="S39" i="2"/>
  <c r="S62" i="2" s="1"/>
  <c r="N28" i="13"/>
  <c r="M28" i="13"/>
  <c r="L28" i="13"/>
  <c r="O28" i="13"/>
  <c r="J28" i="13"/>
  <c r="I28" i="13"/>
  <c r="K28" i="13"/>
  <c r="N24" i="13"/>
  <c r="M24" i="13"/>
  <c r="O24" i="13"/>
  <c r="K24" i="13"/>
  <c r="I24" i="13"/>
  <c r="L24" i="13"/>
  <c r="J24" i="13"/>
  <c r="O10" i="13"/>
  <c r="J30" i="13"/>
  <c r="K30" i="13"/>
  <c r="L30" i="13"/>
  <c r="I30" i="13"/>
  <c r="O30" i="13"/>
  <c r="N30" i="13"/>
  <c r="M30" i="13"/>
  <c r="K25" i="13"/>
  <c r="M25" i="13"/>
  <c r="J25" i="13"/>
  <c r="N25" i="13"/>
  <c r="L25" i="13"/>
  <c r="I25" i="13"/>
  <c r="O25" i="13"/>
  <c r="J26" i="13"/>
  <c r="I26" i="13"/>
  <c r="O26" i="13"/>
  <c r="L26" i="13"/>
  <c r="N26" i="13"/>
  <c r="M26" i="13"/>
  <c r="K26" i="13"/>
  <c r="AD24" i="2"/>
  <c r="X39" i="2"/>
  <c r="X62" i="2" s="1"/>
  <c r="X68" i="2" s="1"/>
  <c r="Y59" i="2"/>
  <c r="O27" i="13"/>
  <c r="M27" i="13"/>
  <c r="K27" i="13"/>
  <c r="J27" i="13"/>
  <c r="I27" i="13"/>
  <c r="L27" i="13"/>
  <c r="N27" i="13"/>
  <c r="H30" i="13"/>
  <c r="G30" i="13"/>
  <c r="H25" i="13"/>
  <c r="G25" i="13"/>
  <c r="G26" i="13"/>
  <c r="H26" i="13"/>
  <c r="G27" i="13"/>
  <c r="H27" i="13"/>
  <c r="G28" i="13"/>
  <c r="H28" i="13"/>
  <c r="H24" i="13"/>
  <c r="G24" i="13"/>
  <c r="H31" i="13"/>
  <c r="G31" i="13"/>
  <c r="G29" i="13"/>
  <c r="H29" i="13"/>
  <c r="F30" i="13"/>
  <c r="F28" i="13"/>
  <c r="F31" i="13"/>
  <c r="D53" i="13"/>
  <c r="H52" i="13"/>
  <c r="F52" i="13"/>
  <c r="G52" i="13"/>
  <c r="F29" i="13"/>
  <c r="F24" i="13"/>
  <c r="F25" i="13"/>
  <c r="F26" i="13"/>
  <c r="F27" i="13"/>
  <c r="AD60" i="2"/>
  <c r="AH41" i="2"/>
  <c r="T68" i="2"/>
  <c r="O68" i="2"/>
  <c r="Y26" i="2"/>
  <c r="Y39" i="2" s="1"/>
  <c r="S40" i="2"/>
  <c r="AD26" i="2"/>
  <c r="X40" i="2"/>
  <c r="AC44" i="2"/>
  <c r="Y57" i="2"/>
  <c r="AC24" i="2"/>
  <c r="D32" i="16"/>
  <c r="E32" i="16" s="1"/>
  <c r="H32" i="16" s="1"/>
  <c r="BS54" i="2"/>
  <c r="D33" i="16"/>
  <c r="E33" i="16" s="1"/>
  <c r="Z42" i="12"/>
  <c r="Z43" i="12" s="1"/>
  <c r="D39" i="13"/>
  <c r="D41" i="13" s="1"/>
  <c r="J32" i="16"/>
  <c r="E57" i="11"/>
  <c r="AN41" i="2"/>
  <c r="AR30" i="2"/>
  <c r="AX25" i="2"/>
  <c r="AN74" i="2"/>
  <c r="AH57" i="2"/>
  <c r="E27" i="11"/>
  <c r="J33" i="16"/>
  <c r="M53" i="13" l="1"/>
  <c r="E160" i="14" s="1"/>
  <c r="F160" i="14" s="1"/>
  <c r="G13" i="13"/>
  <c r="G53" i="13"/>
  <c r="E154" i="14" s="1"/>
  <c r="F154" i="14" s="1"/>
  <c r="K13" i="13"/>
  <c r="F13" i="13"/>
  <c r="L53" i="13"/>
  <c r="E159" i="14" s="1"/>
  <c r="F159" i="14" s="1"/>
  <c r="M13" i="13"/>
  <c r="K53" i="13"/>
  <c r="E158" i="14" s="1"/>
  <c r="F158" i="14" s="1"/>
  <c r="H53" i="13"/>
  <c r="E155" i="14" s="1"/>
  <c r="F155" i="14" s="1"/>
  <c r="I53" i="13"/>
  <c r="E156" i="14" s="1"/>
  <c r="F156" i="14" s="1"/>
  <c r="J53" i="13"/>
  <c r="E157" i="14" s="1"/>
  <c r="F157" i="14" s="1"/>
  <c r="F53" i="13"/>
  <c r="E153" i="14" s="1"/>
  <c r="F153" i="14" s="1"/>
  <c r="N53" i="13"/>
  <c r="E161" i="14" s="1"/>
  <c r="F161" i="14" s="1"/>
  <c r="L13" i="13"/>
  <c r="H13" i="13"/>
  <c r="I13" i="13"/>
  <c r="N13" i="13"/>
  <c r="H33" i="16"/>
  <c r="BS29" i="2"/>
  <c r="D10" i="13" s="1"/>
  <c r="I10" i="13" s="1"/>
  <c r="BS27" i="2"/>
  <c r="D8" i="13" s="1"/>
  <c r="H8" i="13" s="1"/>
  <c r="H35" i="16"/>
  <c r="N14" i="13"/>
  <c r="H14" i="13"/>
  <c r="I14" i="13"/>
  <c r="K14" i="13"/>
  <c r="F14" i="13"/>
  <c r="G14" i="13"/>
  <c r="J14" i="13"/>
  <c r="L14" i="13"/>
  <c r="F34" i="16"/>
  <c r="H34" i="16" s="1"/>
  <c r="BS28" i="2"/>
  <c r="D9" i="13" s="1"/>
  <c r="C36" i="16"/>
  <c r="BQ30" i="2"/>
  <c r="BO41" i="2"/>
  <c r="J12" i="13"/>
  <c r="N12" i="13"/>
  <c r="G12" i="13"/>
  <c r="I12" i="13"/>
  <c r="F12" i="13"/>
  <c r="H12" i="13"/>
  <c r="K12" i="13"/>
  <c r="M12" i="13"/>
  <c r="L12" i="13"/>
  <c r="E165" i="14"/>
  <c r="F165" i="14" s="1"/>
  <c r="E166" i="14"/>
  <c r="F166" i="14" s="1"/>
  <c r="E162" i="14"/>
  <c r="F162" i="14" s="1"/>
  <c r="E172" i="14"/>
  <c r="F172" i="14" s="1"/>
  <c r="E168" i="14"/>
  <c r="F168" i="14" s="1"/>
  <c r="E171" i="14"/>
  <c r="F171" i="14" s="1"/>
  <c r="E163" i="14"/>
  <c r="F163" i="14" s="1"/>
  <c r="E170" i="14"/>
  <c r="F170" i="14" s="1"/>
  <c r="E164" i="14"/>
  <c r="F164" i="14" s="1"/>
  <c r="E169" i="14"/>
  <c r="F169" i="14" s="1"/>
  <c r="E167" i="14"/>
  <c r="F167" i="14" s="1"/>
  <c r="O8" i="13"/>
  <c r="AD39" i="2"/>
  <c r="AD62" i="2" s="1"/>
  <c r="AH24" i="2"/>
  <c r="AC59" i="2"/>
  <c r="Y62" i="2"/>
  <c r="AH60" i="2"/>
  <c r="S68" i="2"/>
  <c r="AC26" i="2"/>
  <c r="AI26" i="2" s="1"/>
  <c r="AM26" i="2" s="1"/>
  <c r="AS26" i="2" s="1"/>
  <c r="AW26" i="2" s="1"/>
  <c r="Y40" i="2"/>
  <c r="AH26" i="2"/>
  <c r="AI24" i="2"/>
  <c r="AI44" i="2"/>
  <c r="AC57" i="2"/>
  <c r="BB25" i="2"/>
  <c r="BH25" i="2" s="1"/>
  <c r="BL25" i="2" s="1"/>
  <c r="AR74" i="2"/>
  <c r="AN57" i="2"/>
  <c r="AX30" i="2"/>
  <c r="AR41" i="2"/>
  <c r="D43" i="16"/>
  <c r="E43" i="16" s="1"/>
  <c r="H43" i="16" s="1"/>
  <c r="BS35" i="2"/>
  <c r="J43" i="16"/>
  <c r="E35" i="11"/>
  <c r="G10" i="13" l="1"/>
  <c r="G8" i="13"/>
  <c r="N8" i="13"/>
  <c r="N10" i="13"/>
  <c r="K10" i="13"/>
  <c r="I8" i="13"/>
  <c r="K8" i="13"/>
  <c r="L8" i="13"/>
  <c r="F8" i="13"/>
  <c r="M8" i="13"/>
  <c r="J8" i="13"/>
  <c r="L10" i="13"/>
  <c r="J10" i="13"/>
  <c r="H10" i="13"/>
  <c r="F10" i="13"/>
  <c r="M10" i="13"/>
  <c r="F36" i="16"/>
  <c r="BQ41" i="2"/>
  <c r="K9" i="13"/>
  <c r="L9" i="13"/>
  <c r="F9" i="13"/>
  <c r="N9" i="13"/>
  <c r="J9" i="13"/>
  <c r="I9" i="13"/>
  <c r="H9" i="13"/>
  <c r="M9" i="13"/>
  <c r="G9" i="13"/>
  <c r="BP25" i="2"/>
  <c r="BU25" i="2"/>
  <c r="AC39" i="2"/>
  <c r="AC40" i="2" s="1"/>
  <c r="AI39" i="2"/>
  <c r="AI40" i="2" s="1"/>
  <c r="BC26" i="2"/>
  <c r="BG26" i="2" s="1"/>
  <c r="AI59" i="2"/>
  <c r="AH39" i="2"/>
  <c r="AH62" i="2" s="1"/>
  <c r="AN24" i="2"/>
  <c r="E173" i="14"/>
  <c r="AN60" i="2"/>
  <c r="Y68" i="2"/>
  <c r="AD40" i="2"/>
  <c r="AD68" i="2"/>
  <c r="AN26" i="2"/>
  <c r="AM24" i="2"/>
  <c r="AM39" i="2" s="1"/>
  <c r="AM44" i="2"/>
  <c r="AI57" i="2"/>
  <c r="AX74" i="2"/>
  <c r="AR57" i="2"/>
  <c r="BB30" i="2"/>
  <c r="BH30" i="2" s="1"/>
  <c r="AX41" i="2"/>
  <c r="D16" i="13"/>
  <c r="BO26" i="2" l="1"/>
  <c r="BQ26" i="2" s="1"/>
  <c r="F31" i="16" s="1"/>
  <c r="AC62" i="2"/>
  <c r="AC68" i="2" s="1"/>
  <c r="BL30" i="2"/>
  <c r="BH41" i="2"/>
  <c r="AM59" i="2"/>
  <c r="AI62" i="2"/>
  <c r="AI68" i="2" s="1"/>
  <c r="K16" i="13"/>
  <c r="O16" i="13"/>
  <c r="AN39" i="2"/>
  <c r="AN62" i="2" s="1"/>
  <c r="AR24" i="2"/>
  <c r="H16" i="13"/>
  <c r="G16" i="13"/>
  <c r="F16" i="13"/>
  <c r="I16" i="13"/>
  <c r="J16" i="13"/>
  <c r="L16" i="13"/>
  <c r="M16" i="13"/>
  <c r="N16" i="13"/>
  <c r="AR60" i="2"/>
  <c r="AH40" i="2"/>
  <c r="AH68" i="2"/>
  <c r="AR26" i="2"/>
  <c r="AM57" i="2"/>
  <c r="AS44" i="2"/>
  <c r="AS24" i="2"/>
  <c r="AS39" i="2" s="1"/>
  <c r="AM40" i="2"/>
  <c r="BB74" i="2"/>
  <c r="BH74" i="2" s="1"/>
  <c r="BL74" i="2" s="1"/>
  <c r="AX57" i="2"/>
  <c r="BB41" i="2"/>
  <c r="BU41" i="2" s="1"/>
  <c r="BS25" i="2"/>
  <c r="D6" i="13" s="1"/>
  <c r="D19" i="16"/>
  <c r="E19" i="16" s="1"/>
  <c r="H19" i="16" s="1"/>
  <c r="E25" i="11"/>
  <c r="J19" i="16"/>
  <c r="C31" i="16" l="1"/>
  <c r="BL41" i="2"/>
  <c r="BP30" i="2"/>
  <c r="BS30" i="2" s="1"/>
  <c r="D11" i="13" s="1"/>
  <c r="BU30" i="2"/>
  <c r="J36" i="16" s="1"/>
  <c r="BP74" i="2"/>
  <c r="BU74" i="2"/>
  <c r="AR39" i="2"/>
  <c r="AR62" i="2" s="1"/>
  <c r="AX24" i="2"/>
  <c r="AS59" i="2"/>
  <c r="AM62" i="2"/>
  <c r="AM68" i="2" s="1"/>
  <c r="AX60" i="2"/>
  <c r="AN40" i="2"/>
  <c r="AN68" i="2"/>
  <c r="AX26" i="2"/>
  <c r="AW24" i="2"/>
  <c r="AS40" i="2"/>
  <c r="AW44" i="2"/>
  <c r="BC44" i="2" s="1"/>
  <c r="AS57" i="2"/>
  <c r="D36" i="16"/>
  <c r="E36" i="16" s="1"/>
  <c r="H36" i="16" s="1"/>
  <c r="BP41" i="2"/>
  <c r="BS41" i="2" s="1"/>
  <c r="E59" i="11"/>
  <c r="BB57" i="2"/>
  <c r="E30" i="11" l="1"/>
  <c r="G11" i="13"/>
  <c r="G45" i="13" s="1"/>
  <c r="N11" i="13"/>
  <c r="J11" i="13"/>
  <c r="K11" i="13"/>
  <c r="K45" i="13" s="1"/>
  <c r="F11" i="13"/>
  <c r="F45" i="13" s="1"/>
  <c r="M11" i="13"/>
  <c r="H11" i="13"/>
  <c r="H45" i="13" s="1"/>
  <c r="I11" i="13"/>
  <c r="L11" i="13"/>
  <c r="C57" i="13"/>
  <c r="C56" i="13"/>
  <c r="AW39" i="2"/>
  <c r="BC24" i="2"/>
  <c r="AW59" i="2"/>
  <c r="AS62" i="2"/>
  <c r="AS68" i="2" s="1"/>
  <c r="BC57" i="2"/>
  <c r="BG44" i="2"/>
  <c r="AX39" i="2"/>
  <c r="AX62" i="2" s="1"/>
  <c r="BB24" i="2"/>
  <c r="U47" i="13"/>
  <c r="T47" i="13"/>
  <c r="S47" i="13"/>
  <c r="R47" i="13"/>
  <c r="Q47" i="13"/>
  <c r="P47" i="13"/>
  <c r="O47" i="13"/>
  <c r="N47" i="13"/>
  <c r="L47" i="13"/>
  <c r="J47" i="13"/>
  <c r="H47" i="13"/>
  <c r="F47" i="13"/>
  <c r="V47" i="13"/>
  <c r="M47" i="13"/>
  <c r="K47" i="13"/>
  <c r="I47" i="13"/>
  <c r="Y47" i="13"/>
  <c r="G47" i="13"/>
  <c r="X47" i="13"/>
  <c r="W47" i="13"/>
  <c r="BB60" i="2"/>
  <c r="AR40" i="2"/>
  <c r="AR68" i="2"/>
  <c r="BB26" i="2"/>
  <c r="AW57" i="2"/>
  <c r="J15" i="16"/>
  <c r="E51" i="11"/>
  <c r="D15" i="16"/>
  <c r="E15" i="16" s="1"/>
  <c r="H15" i="16" s="1"/>
  <c r="BS74" i="2"/>
  <c r="D32" i="13" s="1"/>
  <c r="BP57" i="2"/>
  <c r="BG57" i="2" l="1"/>
  <c r="BU57" i="2" s="1"/>
  <c r="BU44" i="2"/>
  <c r="BO44" i="2"/>
  <c r="E99" i="14"/>
  <c r="F99" i="14" s="1"/>
  <c r="E100" i="14"/>
  <c r="F100" i="14" s="1"/>
  <c r="N32" i="13"/>
  <c r="K32" i="13"/>
  <c r="O32" i="13"/>
  <c r="M32" i="13"/>
  <c r="L32" i="13"/>
  <c r="J32" i="13"/>
  <c r="I32" i="13"/>
  <c r="BH24" i="2"/>
  <c r="BL24" i="2" s="1"/>
  <c r="BP24" i="2" s="1"/>
  <c r="D18" i="16" s="1"/>
  <c r="AW62" i="2"/>
  <c r="AW68" i="2" s="1"/>
  <c r="BC59" i="2"/>
  <c r="BG24" i="2"/>
  <c r="BC39" i="2"/>
  <c r="BC40" i="2" s="1"/>
  <c r="O45" i="13"/>
  <c r="N45" i="13"/>
  <c r="I45" i="13"/>
  <c r="E75" i="14" s="1"/>
  <c r="F75" i="14" s="1"/>
  <c r="L45" i="13"/>
  <c r="M45" i="13"/>
  <c r="J45" i="13"/>
  <c r="E76" i="14" s="1"/>
  <c r="F76" i="14" s="1"/>
  <c r="D47" i="13"/>
  <c r="E98" i="14"/>
  <c r="E112" i="14"/>
  <c r="F112" i="14" s="1"/>
  <c r="E113" i="14"/>
  <c r="F113" i="14" s="1"/>
  <c r="E109" i="14"/>
  <c r="F109" i="14" s="1"/>
  <c r="E107" i="14"/>
  <c r="F107" i="14" s="1"/>
  <c r="E114" i="14"/>
  <c r="F114" i="14" s="1"/>
  <c r="E110" i="14"/>
  <c r="F110" i="14" s="1"/>
  <c r="E115" i="14"/>
  <c r="F115" i="14" s="1"/>
  <c r="E101" i="14"/>
  <c r="F101" i="14" s="1"/>
  <c r="E105" i="14"/>
  <c r="F105" i="14" s="1"/>
  <c r="E108" i="14"/>
  <c r="F108" i="14" s="1"/>
  <c r="E103" i="14"/>
  <c r="F103" i="14" s="1"/>
  <c r="E104" i="14"/>
  <c r="F104" i="14" s="1"/>
  <c r="E102" i="14"/>
  <c r="F102" i="14" s="1"/>
  <c r="E106" i="14"/>
  <c r="F106" i="14" s="1"/>
  <c r="E111" i="14"/>
  <c r="F111" i="14" s="1"/>
  <c r="E116" i="14"/>
  <c r="F116" i="14" s="1"/>
  <c r="E73" i="14"/>
  <c r="F73" i="14" s="1"/>
  <c r="E72" i="14"/>
  <c r="F72" i="14" s="1"/>
  <c r="E74" i="14"/>
  <c r="F74" i="14" s="1"/>
  <c r="H32" i="13"/>
  <c r="G32" i="13"/>
  <c r="F32" i="13"/>
  <c r="BH26" i="2"/>
  <c r="BB39" i="2"/>
  <c r="BB62" i="2" s="1"/>
  <c r="BB68" i="2" s="1"/>
  <c r="BH60" i="2"/>
  <c r="AX40" i="2"/>
  <c r="AX68" i="2"/>
  <c r="AW40" i="2"/>
  <c r="C4" i="16"/>
  <c r="E4" i="16" s="1"/>
  <c r="H4" i="16" s="1"/>
  <c r="BS44" i="2"/>
  <c r="D21" i="13" s="1"/>
  <c r="BO57" i="2"/>
  <c r="J4" i="16"/>
  <c r="E40" i="11"/>
  <c r="BU24" i="2" l="1"/>
  <c r="BO24" i="2"/>
  <c r="E79" i="14"/>
  <c r="F79" i="14" s="1"/>
  <c r="E81" i="14"/>
  <c r="F81" i="14" s="1"/>
  <c r="E77" i="14"/>
  <c r="F77" i="14" s="1"/>
  <c r="E80" i="14"/>
  <c r="F80" i="14" s="1"/>
  <c r="E78" i="14"/>
  <c r="F78" i="14" s="1"/>
  <c r="E86" i="14"/>
  <c r="F86" i="14" s="1"/>
  <c r="E82" i="14"/>
  <c r="F82" i="14" s="1"/>
  <c r="E84" i="14"/>
  <c r="F84" i="14" s="1"/>
  <c r="E85" i="14"/>
  <c r="F85" i="14" s="1"/>
  <c r="E83" i="14"/>
  <c r="F83" i="14" s="1"/>
  <c r="E87" i="14"/>
  <c r="F87" i="14" s="1"/>
  <c r="E88" i="14"/>
  <c r="F88" i="14" s="1"/>
  <c r="E91" i="14"/>
  <c r="F91" i="14" s="1"/>
  <c r="E117" i="14"/>
  <c r="F117" i="14" s="1"/>
  <c r="E89" i="14"/>
  <c r="F89" i="14" s="1"/>
  <c r="E90" i="14"/>
  <c r="F90" i="14" s="1"/>
  <c r="I21" i="13"/>
  <c r="K21" i="13"/>
  <c r="O21" i="13"/>
  <c r="N21" i="13"/>
  <c r="L21" i="13"/>
  <c r="M21" i="13"/>
  <c r="J21" i="13"/>
  <c r="BC62" i="2"/>
  <c r="BC68" i="2" s="1"/>
  <c r="BG59" i="2"/>
  <c r="BG39" i="2"/>
  <c r="BG40" i="2" s="1"/>
  <c r="O5" i="13"/>
  <c r="D45" i="13"/>
  <c r="F98" i="14"/>
  <c r="H21" i="13"/>
  <c r="G21" i="13"/>
  <c r="D33" i="13"/>
  <c r="F21" i="13"/>
  <c r="BH39" i="2"/>
  <c r="BH40" i="2" s="1"/>
  <c r="BL26" i="2"/>
  <c r="E55" i="11"/>
  <c r="BL60" i="2"/>
  <c r="BB40" i="2"/>
  <c r="BU40" i="2" s="1"/>
  <c r="BU39" i="2"/>
  <c r="BS57" i="2"/>
  <c r="BP60" i="2" l="1"/>
  <c r="BU60" i="2"/>
  <c r="BL39" i="2"/>
  <c r="BL40" i="2" s="1"/>
  <c r="BP26" i="2"/>
  <c r="BU26" i="2"/>
  <c r="BU59" i="2"/>
  <c r="BO59" i="2"/>
  <c r="BO39" i="2"/>
  <c r="BQ24" i="2"/>
  <c r="C18" i="16"/>
  <c r="E18" i="16" s="1"/>
  <c r="J18" i="16"/>
  <c r="E24" i="11"/>
  <c r="BH62" i="2"/>
  <c r="BH68" i="2" s="1"/>
  <c r="BG62" i="2"/>
  <c r="E118" i="14"/>
  <c r="E92" i="14"/>
  <c r="N33" i="13"/>
  <c r="N49" i="13"/>
  <c r="J33" i="13"/>
  <c r="J49" i="13"/>
  <c r="O49" i="13"/>
  <c r="O33" i="13"/>
  <c r="O43" i="13"/>
  <c r="M49" i="13"/>
  <c r="M33" i="13"/>
  <c r="K49" i="13"/>
  <c r="K33" i="13"/>
  <c r="O35" i="13"/>
  <c r="L49" i="13"/>
  <c r="L33" i="13"/>
  <c r="I33" i="13"/>
  <c r="I49" i="13"/>
  <c r="F33" i="13"/>
  <c r="F49" i="13"/>
  <c r="E125" i="14" s="1"/>
  <c r="G33" i="13"/>
  <c r="G49" i="13"/>
  <c r="H33" i="13"/>
  <c r="H49" i="13"/>
  <c r="BL62" i="2" l="1"/>
  <c r="BL68" i="2" s="1"/>
  <c r="C37" i="16"/>
  <c r="E37" i="16" s="1"/>
  <c r="H37" i="16" s="1"/>
  <c r="BS59" i="2"/>
  <c r="D35" i="13" s="1"/>
  <c r="J37" i="16"/>
  <c r="E52" i="11"/>
  <c r="E53" i="11"/>
  <c r="J38" i="16"/>
  <c r="BS26" i="2"/>
  <c r="D7" i="13" s="1"/>
  <c r="K7" i="13" s="1"/>
  <c r="D31" i="16"/>
  <c r="E31" i="16" s="1"/>
  <c r="H31" i="16" s="1"/>
  <c r="BP39" i="2"/>
  <c r="E26" i="11"/>
  <c r="J31" i="16"/>
  <c r="BS60" i="2"/>
  <c r="D36" i="13" s="1"/>
  <c r="I36" i="13" s="1"/>
  <c r="D38" i="16"/>
  <c r="E38" i="16" s="1"/>
  <c r="H38" i="16" s="1"/>
  <c r="BG68" i="2"/>
  <c r="BU68" i="2" s="1"/>
  <c r="BU62" i="2"/>
  <c r="BS24" i="2"/>
  <c r="BQ39" i="2"/>
  <c r="F18" i="16"/>
  <c r="H18" i="16" s="1"/>
  <c r="BO40" i="2"/>
  <c r="BO62" i="2"/>
  <c r="BO68" i="2" s="1"/>
  <c r="E127" i="14"/>
  <c r="F127" i="14" s="1"/>
  <c r="E126" i="14"/>
  <c r="F126" i="14" s="1"/>
  <c r="E128" i="14"/>
  <c r="F128" i="14" s="1"/>
  <c r="E130" i="14"/>
  <c r="F130" i="14" s="1"/>
  <c r="E134" i="14"/>
  <c r="F134" i="14" s="1"/>
  <c r="E133" i="14"/>
  <c r="F133" i="14" s="1"/>
  <c r="E132" i="14"/>
  <c r="F132" i="14" s="1"/>
  <c r="E129" i="14"/>
  <c r="F129" i="14" s="1"/>
  <c r="E131" i="14"/>
  <c r="F131" i="14" s="1"/>
  <c r="E138" i="14"/>
  <c r="F138" i="14" s="1"/>
  <c r="E135" i="14"/>
  <c r="F135" i="14" s="1"/>
  <c r="E142" i="14"/>
  <c r="F142" i="14" s="1"/>
  <c r="E141" i="14"/>
  <c r="F141" i="14" s="1"/>
  <c r="E137" i="14"/>
  <c r="F137" i="14" s="1"/>
  <c r="E143" i="14"/>
  <c r="F143" i="14" s="1"/>
  <c r="E140" i="14"/>
  <c r="F140" i="14" s="1"/>
  <c r="E139" i="14"/>
  <c r="F139" i="14" s="1"/>
  <c r="E136" i="14"/>
  <c r="F136" i="14" s="1"/>
  <c r="E144" i="14"/>
  <c r="F144" i="14" s="1"/>
  <c r="O7" i="13"/>
  <c r="J36" i="13"/>
  <c r="O36" i="13"/>
  <c r="O37" i="13" s="1"/>
  <c r="N36" i="13"/>
  <c r="F125" i="14"/>
  <c r="D49" i="13"/>
  <c r="F36" i="13"/>
  <c r="G36" i="13"/>
  <c r="BS39" i="2" l="1"/>
  <c r="L7" i="13"/>
  <c r="L44" i="13" s="1"/>
  <c r="H7" i="13"/>
  <c r="H44" i="13" s="1"/>
  <c r="N7" i="13"/>
  <c r="N44" i="13" s="1"/>
  <c r="J7" i="13"/>
  <c r="J44" i="13" s="1"/>
  <c r="M7" i="13"/>
  <c r="M44" i="13" s="1"/>
  <c r="G7" i="13"/>
  <c r="G44" i="13" s="1"/>
  <c r="F7" i="13"/>
  <c r="F44" i="13" s="1"/>
  <c r="I7" i="13"/>
  <c r="I44" i="13" s="1"/>
  <c r="D37" i="13"/>
  <c r="M36" i="13"/>
  <c r="H36" i="13"/>
  <c r="L36" i="13"/>
  <c r="K36" i="13"/>
  <c r="N35" i="13"/>
  <c r="N37" i="13" s="1"/>
  <c r="J35" i="13"/>
  <c r="J37" i="13" s="1"/>
  <c r="G35" i="13"/>
  <c r="G37" i="13" s="1"/>
  <c r="I35" i="13"/>
  <c r="I37" i="13" s="1"/>
  <c r="M35" i="13"/>
  <c r="L35" i="13"/>
  <c r="H35" i="13"/>
  <c r="K35" i="13"/>
  <c r="F35" i="13"/>
  <c r="F37" i="13" s="1"/>
  <c r="BP62" i="2"/>
  <c r="BP68" i="2" s="1"/>
  <c r="BP40" i="2"/>
  <c r="BQ40" i="2"/>
  <c r="BQ62" i="2"/>
  <c r="BQ68" i="2" s="1"/>
  <c r="D5" i="13"/>
  <c r="BS62" i="2"/>
  <c r="BS68" i="2" s="1"/>
  <c r="E35" i="14"/>
  <c r="F35" i="14" s="1"/>
  <c r="E38" i="14"/>
  <c r="F38" i="14" s="1"/>
  <c r="E29" i="14"/>
  <c r="F29" i="14" s="1"/>
  <c r="E36" i="14"/>
  <c r="F36" i="14" s="1"/>
  <c r="E33" i="14"/>
  <c r="F33" i="14" s="1"/>
  <c r="E32" i="14"/>
  <c r="F32" i="14" s="1"/>
  <c r="E39" i="14"/>
  <c r="F39" i="14" s="1"/>
  <c r="E30" i="14"/>
  <c r="F30" i="14" s="1"/>
  <c r="E34" i="14"/>
  <c r="F34" i="14" s="1"/>
  <c r="E31" i="14"/>
  <c r="F31" i="14" s="1"/>
  <c r="E37" i="14"/>
  <c r="F37" i="14" s="1"/>
  <c r="E145" i="14"/>
  <c r="K44" i="13"/>
  <c r="O44" i="13"/>
  <c r="O19" i="13"/>
  <c r="L37" i="13" l="1"/>
  <c r="M37" i="13"/>
  <c r="BS40" i="2"/>
  <c r="E48" i="14"/>
  <c r="F48" i="14" s="1"/>
  <c r="H37" i="13"/>
  <c r="K37" i="13"/>
  <c r="I5" i="13"/>
  <c r="N5" i="13"/>
  <c r="L5" i="13"/>
  <c r="J5" i="13"/>
  <c r="H5" i="13"/>
  <c r="F5" i="13"/>
  <c r="M5" i="13"/>
  <c r="K5" i="13"/>
  <c r="G5" i="13"/>
  <c r="D19" i="13"/>
  <c r="E53" i="14"/>
  <c r="F53" i="14" s="1"/>
  <c r="E50" i="14"/>
  <c r="F50" i="14" s="1"/>
  <c r="E55" i="14"/>
  <c r="F55" i="14" s="1"/>
  <c r="E54" i="14"/>
  <c r="F54" i="14" s="1"/>
  <c r="E49" i="14"/>
  <c r="F49" i="14" s="1"/>
  <c r="E51" i="14"/>
  <c r="F51" i="14" s="1"/>
  <c r="E47" i="14"/>
  <c r="F47" i="14" s="1"/>
  <c r="E52" i="14"/>
  <c r="F52" i="14" s="1"/>
  <c r="E65" i="14"/>
  <c r="F65" i="14" s="1"/>
  <c r="E64" i="14"/>
  <c r="F64" i="14" s="1"/>
  <c r="E58" i="14"/>
  <c r="F58" i="14" s="1"/>
  <c r="E56" i="14"/>
  <c r="F56" i="14" s="1"/>
  <c r="E59" i="14"/>
  <c r="F59" i="14" s="1"/>
  <c r="E60" i="14"/>
  <c r="F60" i="14" s="1"/>
  <c r="E57" i="14"/>
  <c r="F57" i="14" s="1"/>
  <c r="E63" i="14"/>
  <c r="F63" i="14" s="1"/>
  <c r="E62" i="14"/>
  <c r="F62" i="14" s="1"/>
  <c r="E61" i="14"/>
  <c r="F61" i="14" s="1"/>
  <c r="D44" i="13"/>
  <c r="E46" i="14"/>
  <c r="E201" i="14"/>
  <c r="M43" i="13" l="1"/>
  <c r="E27" i="14" s="1"/>
  <c r="F27" i="14" s="1"/>
  <c r="M19" i="13"/>
  <c r="H43" i="13"/>
  <c r="E22" i="14" s="1"/>
  <c r="F22" i="14" s="1"/>
  <c r="H19" i="13"/>
  <c r="K43" i="13"/>
  <c r="E25" i="14" s="1"/>
  <c r="F25" i="14" s="1"/>
  <c r="K19" i="13"/>
  <c r="L43" i="13"/>
  <c r="E26" i="14" s="1"/>
  <c r="F26" i="14" s="1"/>
  <c r="L19" i="13"/>
  <c r="N43" i="13"/>
  <c r="E28" i="14" s="1"/>
  <c r="F28" i="14" s="1"/>
  <c r="N19" i="13"/>
  <c r="F43" i="13"/>
  <c r="F19" i="13"/>
  <c r="J43" i="13"/>
  <c r="E24" i="14" s="1"/>
  <c r="F24" i="14" s="1"/>
  <c r="J19" i="13"/>
  <c r="G43" i="13"/>
  <c r="E21" i="14" s="1"/>
  <c r="F21" i="14" s="1"/>
  <c r="G19" i="13"/>
  <c r="I43" i="13"/>
  <c r="E23" i="14" s="1"/>
  <c r="F23" i="14" s="1"/>
  <c r="I19" i="13"/>
  <c r="F46" i="14"/>
  <c r="E66" i="14"/>
  <c r="E20" i="14" l="1"/>
  <c r="D43" i="13"/>
  <c r="F20" i="14" l="1"/>
  <c r="E40" i="14"/>
</calcChain>
</file>

<file path=xl/comments1.xml><?xml version="1.0" encoding="utf-8"?>
<comments xmlns="http://schemas.openxmlformats.org/spreadsheetml/2006/main">
  <authors>
    <author>abramoma</author>
  </authors>
  <commentList>
    <comment ref="C6" author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List>
</comments>
</file>

<file path=xl/sharedStrings.xml><?xml version="1.0" encoding="utf-8"?>
<sst xmlns="http://schemas.openxmlformats.org/spreadsheetml/2006/main" count="503" uniqueCount="334">
  <si>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</si>
  <si>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</si>
  <si>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</si>
  <si>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</si>
  <si>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</si>
  <si>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</si>
  <si>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</si>
  <si>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</si>
  <si>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</si>
  <si>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</si>
  <si>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</si>
  <si>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</si>
  <si>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</si>
  <si>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</si>
  <si>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</si>
  <si>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</si>
  <si>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</si>
  <si>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</si>
  <si>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</si>
  <si>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</si>
  <si>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</si>
  <si>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</si>
  <si>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</si>
  <si>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</si>
  <si>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</si>
  <si>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</si>
  <si>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</si>
  <si>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</si>
  <si>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</si>
  <si>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</si>
  <si>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</si>
  <si>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</si>
  <si>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</si>
  <si>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</si>
  <si>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</si>
  <si>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</si>
  <si>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</si>
  <si>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</si>
  <si>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</si>
  <si>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</si>
  <si>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</si>
  <si>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</si>
  <si>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</si>
  <si>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</si>
  <si>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</si>
  <si>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</si>
  <si>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</si>
  <si>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</si>
  <si>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</si>
  <si>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</si>
  <si>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</si>
  <si>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</si>
  <si>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</si>
  <si>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</si>
  <si>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</si>
  <si>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</si>
  <si>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</si>
  <si>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</si>
  <si>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</si>
  <si>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</si>
  <si>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</si>
  <si>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</si>
  <si>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</si>
  <si>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</si>
  <si>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</si>
  <si>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</si>
  <si>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</si>
  <si>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</si>
  <si>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</si>
  <si>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</si>
  <si>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</si>
  <si>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</si>
  <si>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</si>
  <si>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</si>
  <si>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</si>
  <si>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</si>
  <si>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</si>
  <si>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</si>
  <si>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</si>
  <si>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</si>
  <si>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</si>
  <si>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</si>
  <si>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</si>
  <si>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</si>
  <si>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</si>
  <si>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</si>
  <si>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</si>
  <si>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</si>
  <si>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Balance as per Sheet 2</t>
  </si>
  <si>
    <t>Variance</t>
  </si>
  <si>
    <t>Disposition and Recovery/Refund of Regulatory Balances (2008)</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</si>
  <si>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</si>
  <si>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</si>
  <si>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</si>
  <si>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</si>
  <si>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</si>
  <si>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</si>
  <si>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</si>
  <si>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</si>
  <si>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</si>
  <si>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</si>
  <si>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</si>
  <si>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</si>
  <si>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</si>
  <si>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</si>
  <si>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</si>
  <si>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</si>
  <si>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</si>
  <si>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</si>
  <si>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</si>
  <si>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</si>
  <si>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</si>
  <si>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</si>
  <si>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Board-Approved Disposition during 2012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</si>
  <si>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</si>
  <si>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</si>
  <si>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</si>
  <si>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</si>
  <si>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</si>
  <si>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</si>
  <si>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</si>
  <si>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</si>
  <si>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</si>
  <si>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</si>
  <si>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</si>
  <si>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</si>
  <si>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</si>
  <si>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</si>
  <si>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</si>
  <si>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</si>
  <si>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</si>
  <si>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</si>
  <si>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</si>
  <si>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</si>
  <si>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</si>
  <si>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</si>
  <si>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</si>
  <si>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</si>
  <si>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</si>
  <si>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</si>
  <si>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</si>
  <si>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</si>
  <si>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</si>
  <si>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</si>
  <si>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</si>
  <si>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</si>
  <si>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</si>
  <si>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</si>
  <si>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</si>
  <si>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</si>
  <si>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</si>
  <si>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</si>
  <si>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</si>
  <si>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</si>
  <si>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</si>
  <si>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</si>
  <si>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</si>
  <si>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</si>
  <si>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</si>
  <si>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</si>
  <si>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</si>
  <si>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</si>
  <si>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</si>
  <si>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</si>
  <si>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</si>
  <si>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</si>
  <si>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</si>
  <si>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</si>
  <si>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</si>
  <si>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</si>
  <si>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</si>
  <si>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</si>
  <si>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</si>
  <si>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</si>
  <si>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</si>
  <si>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</si>
  <si>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</si>
  <si>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</si>
  <si>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</si>
  <si>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</si>
  <si>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</si>
  <si>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</si>
  <si>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</si>
  <si>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</si>
  <si>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</si>
  <si>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</si>
  <si>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</si>
  <si>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</si>
  <si>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</si>
  <si>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</si>
  <si>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</si>
  <si>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</si>
  <si>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</si>
  <si>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</si>
  <si>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</si>
  <si>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</si>
  <si>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</si>
  <si>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</si>
  <si>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</si>
  <si>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</si>
  <si>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</si>
  <si>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</si>
  <si>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</si>
  <si>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</si>
  <si>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</si>
  <si>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</si>
  <si>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</si>
  <si>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</si>
  <si>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</si>
  <si>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</si>
  <si>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Board-Approved Disposition during 2013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</si>
  <si>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</si>
  <si>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</si>
  <si>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</si>
  <si>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</si>
  <si>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</si>
  <si>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</si>
  <si>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</si>
  <si>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</si>
  <si>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</si>
  <si>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</si>
  <si>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</si>
  <si>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</si>
  <si>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</si>
  <si>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</si>
  <si>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</si>
  <si>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</si>
  <si>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</si>
  <si>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</si>
  <si>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</si>
  <si>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</si>
  <si>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</si>
  <si>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</si>
  <si>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</si>
  <si>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</si>
  <si>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</si>
  <si>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</si>
  <si>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</si>
  <si>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</si>
  <si>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Board-Approved Disposition during 2014</t>
  </si>
  <si>
    <t>Closing Principal Balance as of Dec-31-14</t>
  </si>
  <si>
    <t>Opening Interest Amounts as of Jan-1-14</t>
  </si>
  <si>
    <t>Interest Jan-1 to Dec-31-14</t>
  </si>
  <si>
    <t>Closing Interest Amounts as of Dec-31-14</t>
  </si>
  <si>
    <t>Closing Principal Balances as of Dec 31-14 Adjusted for Dispositions during 2015</t>
  </si>
  <si>
    <t>Principal Disposition during 2015 - instructed by Board</t>
  </si>
  <si>
    <t>Interest Disposition during 2015 - instructed by Board</t>
  </si>
  <si>
    <t>Projected Interest on Dec-31-14 Balances</t>
  </si>
  <si>
    <t>As of Dec 31-14</t>
  </si>
  <si>
    <t>Other Regulatory Assets - Sub-Account - Financial Assistance Payment and Recovery Variance - Ontario Clean Energy Benefit Act8</t>
  </si>
  <si>
    <t>Other Regulatory Assets - Sub-Account - Other 4</t>
  </si>
  <si>
    <t>Smart Meter Capital and Recovery Offset Variance - Sub-Account - Capital10</t>
  </si>
  <si>
    <t>Smart Meter Capital and Recovery Offset Variance - Sub-Account - Recoveries10</t>
  </si>
  <si>
    <t>Smart Meter Capital and Recovery Offset Variance - Sub-Account - Stranded Meter Costs10</t>
  </si>
  <si>
    <t>Smart Meter OM&amp;A Variance10</t>
  </si>
  <si>
    <t>IFRS-CGAAP Transition PP&amp;E Amounts Balance + Return Component9</t>
  </si>
  <si>
    <t>Accounting Changes Under CGAAP Balance + Return Component9</t>
  </si>
  <si>
    <r>
      <t xml:space="preserve">1595 Recovery Share Proportion (2013) </t>
    </r>
    <r>
      <rPr>
        <b/>
        <vertAlign val="superscript"/>
        <sz val="10"/>
        <rFont val="Arial"/>
        <family val="2"/>
      </rPr>
      <t>2</t>
    </r>
  </si>
  <si>
    <r>
      <t xml:space="preserve">1595 Recovery Share Proportion (2014) </t>
    </r>
    <r>
      <rPr>
        <b/>
        <vertAlign val="superscript"/>
        <sz val="10"/>
        <rFont val="Arial"/>
        <family val="2"/>
      </rPr>
      <t>2</t>
    </r>
  </si>
  <si>
    <r>
      <t xml:space="preserve">Billed </t>
    </r>
    <r>
      <rPr>
        <b/>
        <sz val="11"/>
        <color rgb="FFFF0000"/>
        <rFont val="Arial"/>
        <family val="2"/>
      </rPr>
      <t>kWh</t>
    </r>
    <r>
      <rPr>
        <b/>
        <sz val="10"/>
        <rFont val="Arial"/>
        <family val="2"/>
      </rPr>
      <t xml:space="preserve"> for Wholesale Market Participants (WMP)</t>
    </r>
  </si>
  <si>
    <r>
      <t xml:space="preserve">Billed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</si>
  <si>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kWh</t>
    </r>
  </si>
  <si>
    <r>
      <t xml:space="preserve">Total 
Metered </t>
    </r>
    <r>
      <rPr>
        <b/>
        <sz val="10"/>
        <color rgb="FFFF0000"/>
        <rFont val="Arial"/>
        <family val="2"/>
      </rPr>
      <t>kW</t>
    </r>
  </si>
  <si>
    <r>
      <t xml:space="preserve">Billed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</si>
  <si>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Billed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</si>
  <si>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</si>
  <si>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</si>
  <si>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Demand  
</t>
    </r>
    <r>
      <rPr>
        <b/>
        <i/>
        <sz val="10"/>
        <rFont val="Arial"/>
        <family val="2"/>
      </rPr>
      <t>(if applicable)</t>
    </r>
  </si>
  <si>
    <t>%</t>
  </si>
  <si>
    <t>Total of Group 1 Accounts (1550, 1551, 1584, 1586 and 1595)</t>
  </si>
  <si>
    <t>Group 2 Accounts - Total balance allocated to each class</t>
  </si>
  <si>
    <t>1580 and 1588</t>
  </si>
  <si>
    <r>
      <t xml:space="preserve">Billed </t>
    </r>
    <r>
      <rPr>
        <b/>
        <sz val="10"/>
        <color rgb="FFFF0000"/>
        <rFont val="Arial"/>
        <family val="2"/>
      </rPr>
      <t>kWh</t>
    </r>
    <r>
      <rPr>
        <b/>
        <sz val="10"/>
        <rFont val="Arial"/>
        <family val="2"/>
      </rPr>
      <t xml:space="preserve"> for
Non-RPP Customers LESS 
Class A Consumption</t>
    </r>
  </si>
  <si>
    <r>
      <t xml:space="preserve">Billed </t>
    </r>
    <r>
      <rPr>
        <b/>
        <sz val="10"/>
        <color rgb="FFFF0000"/>
        <rFont val="Arial"/>
        <family val="2"/>
      </rPr>
      <t>kW</t>
    </r>
    <r>
      <rPr>
        <b/>
        <sz val="10"/>
        <rFont val="Arial"/>
        <family val="2"/>
      </rPr>
      <t xml:space="preserve"> for
Non-RPP Customers </t>
    </r>
    <r>
      <rPr>
        <b/>
        <sz val="10"/>
        <rFont val="Arial"/>
        <family val="2"/>
      </rPr>
      <t>LESS 
Class A Demand</t>
    </r>
  </si>
  <si>
    <t>Total of Account 1580 and 1588 (not allocated to WMPs)</t>
  </si>
  <si>
    <r>
      <t xml:space="preserve">Billed </t>
    </r>
    <r>
      <rPr>
        <b/>
        <sz val="10"/>
        <color rgb="FFFF0000"/>
        <rFont val="Arial"/>
        <family val="2"/>
      </rPr>
      <t>kW</t>
    </r>
    <r>
      <rPr>
        <b/>
        <sz val="10"/>
        <rFont val="Arial"/>
        <family val="2"/>
      </rPr>
      <t xml:space="preserve"> for 
Class A Non-WMP Customers
 (if applicable)</t>
    </r>
  </si>
  <si>
    <r>
      <t xml:space="preserve">Billed </t>
    </r>
    <r>
      <rPr>
        <b/>
        <sz val="10"/>
        <color rgb="FFFF0000"/>
        <rFont val="Arial"/>
        <family val="2"/>
      </rPr>
      <t>kWh</t>
    </r>
    <r>
      <rPr>
        <b/>
        <sz val="10"/>
        <rFont val="Arial"/>
        <family val="2"/>
      </rPr>
      <t xml:space="preserve"> for Class A, Non-WMPs Customers 
(if applicable)</t>
    </r>
  </si>
  <si>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</si>
  <si>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</si>
  <si>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</si>
  <si>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</si>
  <si>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</si>
  <si>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</si>
  <si>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</si>
  <si>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t>Non-RPP kWh</t>
  </si>
  <si>
    <r>
      <t>GA Allocator for Class A, 
Non-WMP Customers 
(if applicable)</t>
    </r>
    <r>
      <rPr>
        <b/>
        <vertAlign val="superscript"/>
        <sz val="10"/>
        <rFont val="Arial"/>
        <family val="2"/>
      </rPr>
      <t>3</t>
    </r>
  </si>
  <si>
    <r>
      <t>3</t>
    </r>
    <r>
      <rPr>
        <b/>
        <sz val="10"/>
        <rFont val="Arial"/>
        <family val="2"/>
      </rPr>
      <t xml:space="preserve">  Enter the percentage of the balance in account 1589 allocated to Class A customers. Distributors typically settle GA costs with Class A customers on the basis of actual (i.e. non-estimated) costs. If this is the case, no amount of the balance in 1589 should be allocated to a distributor’s Class A customers. </t>
    </r>
  </si>
  <si>
    <t>Rate Rider Calculation for Deferral / Variance Accounts Balances (excluding Global Adj.) - NON-WMP</t>
  </si>
  <si>
    <t>1550, 1551, 1584, 1586, 1595</t>
  </si>
  <si>
    <t>Balance of Group 2 Accounts</t>
  </si>
  <si>
    <t>Do not include interest, adjustments, or OEB approved dispositions in this column</t>
  </si>
  <si>
    <t>Please provide explanations for the nature of the adjustments.  If the adjustment relates to previously OEB Approved disposed balances, please provide amounts for adjustments and include supporting documentations.</t>
  </si>
  <si>
    <t>The Board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</si>
  <si>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</si>
  <si>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</si>
  <si>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</si>
  <si>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</si>
  <si>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</si>
  <si>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</si>
  <si>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Transactions</t>
    </r>
    <r>
      <rPr>
        <b/>
        <vertAlign val="superscript"/>
        <sz val="8"/>
        <rFont val="Book Antiqua"/>
        <family val="1"/>
      </rPr>
      <t xml:space="preserve">1 </t>
    </r>
    <r>
      <rPr>
        <b/>
        <sz val="10"/>
        <rFont val="Book Antiqua"/>
        <family val="1"/>
      </rPr>
      <t xml:space="preserve">Debit / (Credit) during 2009 </t>
    </r>
  </si>
  <si>
    <r>
      <t>Principal Adjustments</t>
    </r>
    <r>
      <rPr>
        <b/>
        <vertAlign val="superscript"/>
        <sz val="8"/>
        <rFont val="Book Antiqua"/>
        <family val="1"/>
      </rPr>
      <t>2</t>
    </r>
    <r>
      <rPr>
        <b/>
        <sz val="10"/>
        <rFont val="Book Antiqua"/>
        <family val="1"/>
      </rPr>
      <t xml:space="preserve"> during 2009</t>
    </r>
  </si>
  <si>
    <r>
      <t>Interest Adjustments</t>
    </r>
    <r>
      <rPr>
        <b/>
        <vertAlign val="superscript"/>
        <sz val="8"/>
        <rFont val="Book Antiqua"/>
        <family val="1"/>
      </rPr>
      <t>1</t>
    </r>
    <r>
      <rPr>
        <b/>
        <sz val="10"/>
        <rFont val="Book Antiqua"/>
        <family val="1"/>
      </rPr>
      <t xml:space="preserve"> during 2009</t>
    </r>
  </si>
  <si>
    <r>
      <t>Transactions</t>
    </r>
    <r>
      <rPr>
        <b/>
        <vertAlign val="superscript"/>
        <sz val="8"/>
        <rFont val="Book Antiqua"/>
        <family val="1"/>
      </rPr>
      <t>2</t>
    </r>
    <r>
      <rPr>
        <b/>
        <sz val="10"/>
        <rFont val="Book Antiqua"/>
        <family val="1"/>
      </rPr>
      <t xml:space="preserve"> Debit / (Credit) during 2010 </t>
    </r>
  </si>
  <si>
    <r>
      <t>Principal Adjustments</t>
    </r>
    <r>
      <rPr>
        <b/>
        <vertAlign val="superscript"/>
        <sz val="10"/>
        <rFont val="Book Antiqua"/>
        <family val="1"/>
      </rPr>
      <t>2</t>
    </r>
    <r>
      <rPr>
        <b/>
        <sz val="10"/>
        <rFont val="Book Antiqua"/>
        <family val="1"/>
      </rPr>
      <t xml:space="preserve"> during 2010 </t>
    </r>
  </si>
  <si>
    <r>
      <t xml:space="preserve">Projected Interest from Jan 1, 2015 to December 31, 2015 on                        Dec 31 -14 balance adjusted for disposition during 2014 </t>
    </r>
    <r>
      <rPr>
        <b/>
        <vertAlign val="superscript"/>
        <sz val="10"/>
        <rFont val="Book Antiqua"/>
        <family val="1"/>
      </rPr>
      <t>5</t>
    </r>
  </si>
  <si>
    <r>
      <t xml:space="preserve">Projected Interest from January 1, 2016 to April 30, 2016 on Dec 31 -14 balance adjusted for disposition during 2015  </t>
    </r>
    <r>
      <rPr>
        <b/>
        <vertAlign val="superscript"/>
        <sz val="11"/>
        <rFont val="Book Antiqua"/>
        <family val="1"/>
      </rPr>
      <t>5</t>
    </r>
  </si>
  <si>
    <r>
      <t xml:space="preserve">Variance                           RRR vs. 2014 Balance                        </t>
    </r>
    <r>
      <rPr>
        <b/>
        <i/>
        <sz val="10"/>
        <rFont val="Book Antiqua"/>
        <family val="1"/>
      </rPr>
      <t>(Principal + Interest)</t>
    </r>
  </si>
  <si>
    <r>
      <t>Interest Adjustments</t>
    </r>
    <r>
      <rPr>
        <b/>
        <vertAlign val="superscript"/>
        <sz val="8"/>
        <rFont val="Book Antiqua"/>
        <family val="1"/>
      </rPr>
      <t>1</t>
    </r>
    <r>
      <rPr>
        <b/>
        <sz val="10"/>
        <rFont val="Book Antiqua"/>
        <family val="1"/>
      </rPr>
      <t xml:space="preserve"> during 2014</t>
    </r>
  </si>
  <si>
    <r>
      <t>Principal Adjustments</t>
    </r>
    <r>
      <rPr>
        <b/>
        <vertAlign val="superscript"/>
        <sz val="10"/>
        <rFont val="Book Antiqua"/>
        <family val="1"/>
      </rPr>
      <t>2</t>
    </r>
    <r>
      <rPr>
        <b/>
        <sz val="10"/>
        <rFont val="Book Antiqua"/>
        <family val="1"/>
      </rPr>
      <t xml:space="preserve"> during 2014 </t>
    </r>
  </si>
  <si>
    <r>
      <t>Transactions</t>
    </r>
    <r>
      <rPr>
        <b/>
        <vertAlign val="superscript"/>
        <sz val="8"/>
        <rFont val="Book Antiqua"/>
        <family val="1"/>
      </rPr>
      <t>2</t>
    </r>
    <r>
      <rPr>
        <b/>
        <sz val="10"/>
        <rFont val="Book Antiqua"/>
        <family val="1"/>
      </rPr>
      <t xml:space="preserve"> Debit / (Credit) during 2014</t>
    </r>
  </si>
  <si>
    <r>
      <t>Interest Adjustments</t>
    </r>
    <r>
      <rPr>
        <b/>
        <vertAlign val="superscript"/>
        <sz val="8"/>
        <rFont val="Book Antiqua"/>
        <family val="1"/>
      </rPr>
      <t>1</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</si>
  <si>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2013</t>
    </r>
  </si>
  <si>
    <r>
      <t>Transactions</t>
    </r>
    <r>
      <rPr>
        <b/>
        <vertAlign val="superscript"/>
        <sz val="8"/>
        <rFont val="Book Antiqua"/>
        <family val="1"/>
      </rPr>
      <t>2</t>
    </r>
    <r>
      <rPr>
        <b/>
        <sz val="10"/>
        <rFont val="Book Antiqua"/>
        <family val="1"/>
      </rPr>
      <t xml:space="preserve"> Debit / (Credit) during 2013</t>
    </r>
  </si>
  <si>
    <r>
      <t>Interest Adjustments</t>
    </r>
    <r>
      <rPr>
        <b/>
        <vertAlign val="superscript"/>
        <sz val="8"/>
        <rFont val="Book Antiqua"/>
        <family val="1"/>
      </rPr>
      <t>1</t>
    </r>
    <r>
      <rPr>
        <b/>
        <sz val="10"/>
        <rFont val="Book Antiqua"/>
        <family val="1"/>
      </rPr>
      <t xml:space="preserve"> during 2012</t>
    </r>
  </si>
  <si>
    <r>
      <t>Principal Adjustments</t>
    </r>
    <r>
      <rPr>
        <b/>
        <vertAlign val="superscript"/>
        <sz val="10"/>
        <rFont val="Book Antiqua"/>
        <family val="1"/>
      </rPr>
      <t>2</t>
    </r>
    <r>
      <rPr>
        <b/>
        <sz val="10"/>
        <rFont val="Book Antiqua"/>
        <family val="1"/>
      </rPr>
      <t xml:space="preserve"> during 2012</t>
    </r>
  </si>
  <si>
    <r>
      <t>Transactions</t>
    </r>
    <r>
      <rPr>
        <b/>
        <vertAlign val="superscript"/>
        <sz val="8"/>
        <rFont val="Book Antiqua"/>
        <family val="1"/>
      </rPr>
      <t>2</t>
    </r>
    <r>
      <rPr>
        <b/>
        <sz val="10"/>
        <rFont val="Book Antiqua"/>
        <family val="1"/>
      </rPr>
      <t xml:space="preserve"> Debit / (Credit) during 2012</t>
    </r>
  </si>
  <si>
    <r>
      <t>Interest Adjustments</t>
    </r>
    <r>
      <rPr>
        <b/>
        <vertAlign val="superscript"/>
        <sz val="8"/>
        <rFont val="Book Antiqua"/>
        <family val="1"/>
      </rPr>
      <t>1</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</si>
  <si>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2011</t>
    </r>
  </si>
  <si>
    <r>
      <t>Transactions</t>
    </r>
    <r>
      <rPr>
        <b/>
        <vertAlign val="superscript"/>
        <sz val="8"/>
        <rFont val="Book Antiqua"/>
        <family val="1"/>
      </rPr>
      <t>2</t>
    </r>
    <r>
      <rPr>
        <b/>
        <sz val="10"/>
        <rFont val="Book Antiqua"/>
        <family val="1"/>
      </rPr>
      <t xml:space="preserve"> Debit / (Credit) during 2011</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</si>
  <si>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</si>
  <si>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</si>
  <si>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Indy J. Butany-DeSouza, Vice President-Regulatory Services</t>
  </si>
  <si>
    <t>905-317-4765</t>
  </si>
  <si>
    <t>indy.butany@horizonutilities.com</t>
  </si>
  <si>
    <t>RESIDENTIAL</t>
  </si>
  <si>
    <t>GENERAL SERVICE LESS THAN 50 KW</t>
  </si>
  <si>
    <t>GENERAL SERVICE 50 TO 4,999 KW</t>
  </si>
  <si>
    <t>LARGE USE (1)</t>
  </si>
  <si>
    <t>LARGE USE (2)</t>
  </si>
  <si>
    <t>UNMETERED SCATTERED LOAD</t>
  </si>
  <si>
    <t>SENTINEL LIGHTING</t>
  </si>
  <si>
    <t>STREET LIGHTING</t>
  </si>
  <si>
    <t>STANDBY POWER</t>
  </si>
  <si>
    <t>kW</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</si>
</sst>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0.0%"/>
    <numFmt numFmtId="181" formatCode="&quot;$&quot;#,##0.0000_);[Red]\(&quot;$&quot;#,##0.0000\)"/>
  </numFmts>
  <fonts count="78" x14ac:knownFonts="1">
    <font>
      <sz val="10"/>
      <name val="Arial"/>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style="medium">
        <color indexed="9"/>
      </right>
      <top/>
      <bottom style="medium">
        <color indexed="9"/>
      </bottom>
      <diagonal/>
    </border>
    <border>
      <left style="medium">
        <color auto="1"/>
      </left>
      <right style="medium">
        <color indexed="64"/>
      </right>
      <top/>
      <bottom style="medium">
        <color auto="1"/>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7">
    <xf numFmtId="0" fontId="0" fillId="0" borderId="0"/>
    <xf numFmtId="168" fontId="5" fillId="0" borderId="0"/>
    <xf numFmtId="171" fontId="5" fillId="0" borderId="0"/>
    <xf numFmtId="173" fontId="5" fillId="0" borderId="0"/>
    <xf numFmtId="174" fontId="5"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27" fillId="0" borderId="0" applyNumberFormat="0" applyFill="0" applyBorder="0" applyAlignment="0" applyProtection="0"/>
    <xf numFmtId="2" fontId="5" fillId="0" borderId="0" applyFont="0" applyFill="0" applyBorder="0" applyAlignment="0" applyProtection="0"/>
    <xf numFmtId="0" fontId="28" fillId="4" borderId="0" applyNumberFormat="0" applyBorder="0" applyAlignment="0" applyProtection="0"/>
    <xf numFmtId="38" fontId="9" fillId="2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10" fontId="9" fillId="23" borderId="4" applyNumberFormat="0" applyBorder="0" applyAlignment="0" applyProtection="0"/>
    <xf numFmtId="0" fontId="31" fillId="0" borderId="5" applyNumberFormat="0" applyFill="0" applyAlignment="0" applyProtection="0"/>
    <xf numFmtId="172" fontId="5" fillId="0" borderId="0"/>
    <xf numFmtId="169" fontId="5" fillId="0" borderId="0"/>
    <xf numFmtId="0" fontId="32" fillId="24" borderId="0" applyNumberFormat="0" applyBorder="0" applyAlignment="0" applyProtection="0"/>
    <xf numFmtId="170" fontId="5" fillId="0" borderId="0"/>
    <xf numFmtId="0" fontId="13" fillId="25" borderId="6" applyNumberFormat="0" applyFont="0" applyAlignment="0" applyProtection="0"/>
    <xf numFmtId="0" fontId="33" fillId="20" borderId="7" applyNumberFormat="0" applyAlignment="0" applyProtection="0"/>
    <xf numFmtId="10" fontId="5" fillId="0" borderId="0" applyFont="0" applyFill="0" applyBorder="0" applyAlignment="0" applyProtection="0"/>
    <xf numFmtId="0" fontId="34" fillId="0" borderId="0" applyNumberFormat="0" applyFill="0" applyBorder="0" applyAlignment="0" applyProtection="0"/>
    <xf numFmtId="0" fontId="5" fillId="0" borderId="8" applyNumberFormat="0" applyFont="0" applyBorder="0" applyAlignment="0" applyProtection="0"/>
    <xf numFmtId="0" fontId="35" fillId="0" borderId="0" applyNumberFormat="0" applyFill="0" applyBorder="0" applyAlignment="0" applyProtection="0"/>
    <xf numFmtId="167" fontId="41" fillId="0" borderId="0" applyFont="0" applyFill="0" applyBorder="0" applyAlignment="0" applyProtection="0"/>
    <xf numFmtId="166" fontId="41" fillId="0" borderId="0" applyFont="0" applyFill="0" applyBorder="0" applyAlignment="0" applyProtection="0"/>
    <xf numFmtId="9" fontId="41" fillId="0" borderId="0" applyFont="0" applyFill="0" applyBorder="0" applyAlignment="0" applyProtection="0"/>
    <xf numFmtId="0" fontId="4" fillId="0" borderId="0"/>
    <xf numFmtId="168" fontId="5" fillId="0" borderId="0"/>
    <xf numFmtId="168" fontId="5" fillId="0" borderId="0"/>
    <xf numFmtId="168" fontId="5" fillId="0" borderId="0"/>
    <xf numFmtId="168" fontId="5" fillId="0" borderId="0"/>
    <xf numFmtId="173" fontId="5" fillId="0" borderId="0"/>
    <xf numFmtId="172" fontId="5" fillId="0" borderId="0"/>
    <xf numFmtId="172" fontId="5" fillId="0" borderId="0"/>
    <xf numFmtId="172" fontId="5" fillId="0" borderId="0"/>
    <xf numFmtId="172" fontId="5" fillId="0" borderId="0"/>
    <xf numFmtId="0" fontId="5" fillId="0" borderId="0"/>
    <xf numFmtId="0" fontId="5" fillId="0" borderId="0"/>
    <xf numFmtId="168" fontId="5" fillId="0" borderId="0"/>
    <xf numFmtId="168" fontId="5" fillId="0" borderId="0"/>
    <xf numFmtId="168" fontId="5"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7" borderId="0" applyNumberFormat="0" applyBorder="0" applyAlignment="0" applyProtection="0"/>
    <xf numFmtId="0" fontId="64" fillId="58" borderId="0" applyNumberFormat="0" applyBorder="0" applyAlignment="0" applyProtection="0"/>
    <xf numFmtId="0" fontId="65" fillId="59" borderId="61" applyNumberFormat="0" applyAlignment="0" applyProtection="0"/>
    <xf numFmtId="0" fontId="66" fillId="60" borderId="62"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0" fontId="67" fillId="0" borderId="0" applyNumberFormat="0" applyFill="0" applyBorder="0" applyAlignment="0" applyProtection="0"/>
    <xf numFmtId="0" fontId="68" fillId="61" borderId="0" applyNumberFormat="0" applyBorder="0" applyAlignment="0" applyProtection="0"/>
    <xf numFmtId="0" fontId="69" fillId="0" borderId="63" applyNumberFormat="0" applyFill="0" applyAlignment="0" applyProtection="0"/>
    <xf numFmtId="0" fontId="70" fillId="0" borderId="64" applyNumberFormat="0" applyFill="0" applyAlignment="0" applyProtection="0"/>
    <xf numFmtId="0" fontId="43" fillId="0" borderId="65" applyNumberFormat="0" applyFill="0" applyAlignment="0" applyProtection="0"/>
    <xf numFmtId="0" fontId="43" fillId="0" borderId="0" applyNumberFormat="0" applyFill="0" applyBorder="0" applyAlignment="0" applyProtection="0"/>
    <xf numFmtId="0" fontId="71" fillId="62" borderId="61" applyNumberFormat="0" applyAlignment="0" applyProtection="0"/>
    <xf numFmtId="0" fontId="72" fillId="0" borderId="66" applyNumberFormat="0" applyFill="0" applyAlignment="0" applyProtection="0"/>
    <xf numFmtId="172" fontId="5" fillId="0" borderId="0"/>
    <xf numFmtId="172" fontId="5" fillId="0" borderId="0"/>
    <xf numFmtId="172" fontId="5" fillId="0" borderId="0"/>
    <xf numFmtId="0" fontId="73" fillId="63" borderId="0" applyNumberFormat="0" applyBorder="0" applyAlignment="0" applyProtection="0"/>
    <xf numFmtId="0" fontId="3" fillId="0" borderId="0"/>
    <xf numFmtId="0" fontId="3" fillId="0" borderId="0"/>
    <xf numFmtId="0" fontId="3" fillId="0" borderId="0"/>
    <xf numFmtId="0" fontId="3" fillId="64" borderId="67" applyNumberFormat="0" applyFont="0" applyAlignment="0" applyProtection="0"/>
    <xf numFmtId="0" fontId="74" fillId="59" borderId="68"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42" fillId="0" borderId="69" applyNumberFormat="0" applyFill="0" applyAlignment="0" applyProtection="0"/>
    <xf numFmtId="0" fontId="76" fillId="0" borderId="0" applyNumberFormat="0" applyFill="0" applyBorder="0" applyAlignment="0" applyProtection="0"/>
  </cellStyleXfs>
  <cellXfs count="309">
    <xf numFmtId="0" fontId="0" fillId="0" borderId="0" xfId="0"/>
    <xf numFmtId="0" fontId="0" fillId="0" borderId="0" xfId="0" applyProtection="1"/>
    <xf numFmtId="0" fontId="8" fillId="0" borderId="0" xfId="0" applyFont="1" applyProtection="1"/>
    <xf numFmtId="0" fontId="19" fillId="0" borderId="0" xfId="0" applyFont="1" applyProtection="1"/>
    <xf numFmtId="0" fontId="6" fillId="0" borderId="0" xfId="0" applyFont="1" applyProtection="1"/>
    <xf numFmtId="0" fontId="6" fillId="0" borderId="0" xfId="0" applyFont="1" applyBorder="1" applyProtection="1"/>
    <xf numFmtId="0" fontId="0" fillId="0" borderId="10" xfId="0" applyBorder="1" applyProtection="1"/>
    <xf numFmtId="0" fontId="6" fillId="0" borderId="0" xfId="0" applyFont="1" applyAlignment="1" applyProtection="1">
      <alignment horizontal="center"/>
    </xf>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xf numFmtId="0" fontId="7" fillId="0" borderId="0" xfId="0" applyFont="1" applyAlignment="1" applyProtection="1">
      <alignment horizontal="left"/>
    </xf>
    <xf numFmtId="0" fontId="7" fillId="0" borderId="0" xfId="0" applyFont="1" applyAlignment="1" applyProtection="1">
      <alignment horizontal="center"/>
    </xf>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Fill="1" applyBorder="1" applyProtection="1"/>
    <xf numFmtId="0" fontId="7" fillId="0" borderId="0" xfId="0" applyFont="1" applyFill="1" applyBorder="1" applyProtection="1"/>
    <xf numFmtId="0" fontId="12" fillId="0" borderId="0" xfId="0" applyFont="1" applyProtection="1"/>
    <xf numFmtId="0" fontId="36" fillId="0" borderId="0" xfId="0" applyFont="1" applyAlignment="1" applyProtection="1">
      <alignment vertical="center"/>
    </xf>
    <xf numFmtId="0" fontId="6" fillId="0" borderId="10" xfId="0" applyFont="1" applyBorder="1" applyProtection="1"/>
    <xf numFmtId="0" fontId="18" fillId="0" borderId="13" xfId="0" applyFont="1" applyBorder="1" applyAlignment="1" applyProtection="1"/>
    <xf numFmtId="0" fontId="18" fillId="0" borderId="14" xfId="0" applyFont="1" applyBorder="1" applyAlignment="1" applyProtection="1"/>
    <xf numFmtId="0" fontId="0" fillId="0" borderId="16" xfId="0" applyBorder="1" applyProtection="1"/>
    <xf numFmtId="0" fontId="18" fillId="0" borderId="17" xfId="0" applyFont="1" applyBorder="1" applyAlignment="1" applyProtection="1"/>
    <xf numFmtId="44" fontId="0" fillId="0" borderId="15" xfId="0" applyNumberFormat="1" applyBorder="1" applyAlignment="1" applyProtection="1">
      <alignment vertical="center"/>
    </xf>
    <xf numFmtId="0" fontId="7" fillId="0" borderId="10" xfId="0" applyFont="1" applyBorder="1" applyAlignment="1" applyProtection="1">
      <alignment horizontal="left" vertical="center"/>
    </xf>
    <xf numFmtId="0" fontId="40" fillId="0" borderId="9"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center" vertical="center"/>
    </xf>
    <xf numFmtId="0" fontId="0" fillId="0" borderId="30" xfId="0" applyBorder="1" applyAlignment="1" applyProtection="1">
      <alignment horizontal="left" vertical="top" wrapText="1"/>
      <protection locked="0"/>
    </xf>
    <xf numFmtId="0" fontId="6" fillId="0" borderId="0" xfId="0" applyFont="1" applyAlignment="1" applyProtection="1">
      <alignment wrapText="1"/>
    </xf>
    <xf numFmtId="0" fontId="6" fillId="0" borderId="0" xfId="0" applyFont="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vertical="center" wrapText="1"/>
    </xf>
    <xf numFmtId="0" fontId="6" fillId="0" borderId="9" xfId="0" applyFont="1" applyBorder="1" applyAlignment="1" applyProtection="1">
      <alignment horizontal="left" vertical="center"/>
    </xf>
    <xf numFmtId="0" fontId="4" fillId="0" borderId="0" xfId="59" applyProtection="1"/>
    <xf numFmtId="0" fontId="4" fillId="0" borderId="0" xfId="59" applyFill="1" applyProtection="1"/>
    <xf numFmtId="0" fontId="4" fillId="28" borderId="0" xfId="59" applyFill="1" applyAlignment="1" applyProtection="1">
      <alignment horizontal="left"/>
    </xf>
    <xf numFmtId="0" fontId="42" fillId="0" borderId="0" xfId="59" applyFont="1" applyProtection="1"/>
    <xf numFmtId="176" fontId="43" fillId="0" borderId="0" xfId="59" applyNumberFormat="1" applyFont="1" applyAlignment="1" applyProtection="1">
      <alignment horizontal="left"/>
    </xf>
    <xf numFmtId="0" fontId="44" fillId="0" borderId="0" xfId="59" applyFont="1" applyAlignment="1" applyProtection="1">
      <alignment horizontal="right" vertical="center"/>
    </xf>
    <xf numFmtId="0" fontId="4" fillId="0" borderId="0" xfId="59" applyAlignment="1" applyProtection="1">
      <alignment horizontal="right" vertical="center"/>
    </xf>
    <xf numFmtId="0" fontId="4" fillId="0" borderId="0" xfId="59" applyAlignment="1" applyProtection="1">
      <alignment vertical="center"/>
    </xf>
    <xf numFmtId="0" fontId="4" fillId="0" borderId="0" xfId="59" applyFill="1" applyAlignment="1" applyProtection="1">
      <alignment vertical="center"/>
    </xf>
    <xf numFmtId="0" fontId="44" fillId="0" borderId="0" xfId="59" applyFont="1" applyAlignment="1" applyProtection="1">
      <alignment horizontal="right" vertical="center" indent="1"/>
    </xf>
    <xf numFmtId="0" fontId="45" fillId="0" borderId="0" xfId="59" applyFont="1" applyProtection="1"/>
    <xf numFmtId="0" fontId="45" fillId="0" borderId="0" xfId="59" applyFont="1" applyAlignment="1" applyProtection="1">
      <alignment horizontal="right" vertical="center"/>
    </xf>
    <xf numFmtId="0" fontId="47" fillId="0" borderId="0" xfId="59" applyFont="1"/>
    <xf numFmtId="0" fontId="4" fillId="0" borderId="0" xfId="59"/>
    <xf numFmtId="0" fontId="4" fillId="30" borderId="14" xfId="59" applyFill="1" applyBorder="1"/>
    <xf numFmtId="0" fontId="4" fillId="29" borderId="14" xfId="59" applyFill="1" applyBorder="1"/>
    <xf numFmtId="0" fontId="4" fillId="0" borderId="0" xfId="59" applyAlignment="1">
      <alignment wrapText="1"/>
    </xf>
    <xf numFmtId="0" fontId="4" fillId="0" borderId="14" xfId="59" applyBorder="1"/>
    <xf numFmtId="0" fontId="10" fillId="0" borderId="0" xfId="0" applyFont="1" applyAlignment="1" applyProtection="1">
      <alignment vertical="center"/>
    </xf>
    <xf numFmtId="0" fontId="14" fillId="0" borderId="0" xfId="59" applyFont="1" applyBorder="1" applyProtection="1"/>
    <xf numFmtId="0" fontId="14" fillId="0" borderId="0" xfId="59" applyFon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center"/>
    </xf>
    <xf numFmtId="177" fontId="5" fillId="0" borderId="4" xfId="57" applyNumberFormat="1" applyFont="1" applyBorder="1" applyAlignment="1" applyProtection="1">
      <alignment horizontal="center" vertical="center"/>
    </xf>
    <xf numFmtId="0" fontId="5" fillId="0" borderId="4" xfId="0" applyFont="1" applyBorder="1" applyAlignment="1" applyProtection="1"/>
    <xf numFmtId="0" fontId="5" fillId="0" borderId="4" xfId="0" applyFont="1" applyBorder="1" applyAlignment="1" applyProtection="1">
      <alignment horizontal="left"/>
    </xf>
    <xf numFmtId="0" fontId="8" fillId="0" borderId="0" xfId="0" applyFont="1" applyAlignment="1" applyProtection="1"/>
    <xf numFmtId="175" fontId="8" fillId="0" borderId="0" xfId="57" applyNumberFormat="1" applyFont="1" applyAlignment="1" applyProtection="1"/>
    <xf numFmtId="0" fontId="5" fillId="0" borderId="4" xfId="0" applyFont="1" applyBorder="1" applyAlignment="1" applyProtection="1">
      <alignment wrapText="1"/>
    </xf>
    <xf numFmtId="0" fontId="8" fillId="0" borderId="0" xfId="0" applyFont="1" applyBorder="1" applyProtection="1"/>
    <xf numFmtId="0" fontId="5" fillId="0" borderId="0" xfId="0" applyFont="1" applyBorder="1" applyAlignment="1" applyProtection="1">
      <alignment horizontal="center"/>
    </xf>
    <xf numFmtId="177" fontId="5" fillId="0" borderId="0" xfId="57" applyNumberFormat="1" applyFont="1" applyBorder="1" applyAlignment="1" applyProtection="1">
      <alignment horizontal="center" vertical="center"/>
    </xf>
    <xf numFmtId="0" fontId="5" fillId="0" borderId="0" xfId="0" applyFont="1" applyBorder="1" applyProtection="1"/>
    <xf numFmtId="175" fontId="5" fillId="0" borderId="0" xfId="57" applyNumberFormat="1" applyFont="1" applyBorder="1" applyProtection="1"/>
    <xf numFmtId="0" fontId="5"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8" fillId="31" borderId="4" xfId="0" applyFont="1" applyFill="1" applyBorder="1" applyProtection="1"/>
    <xf numFmtId="177" fontId="8" fillId="31" borderId="4" xfId="57" applyNumberFormat="1" applyFont="1" applyFill="1" applyBorder="1" applyAlignment="1" applyProtection="1">
      <alignment horizontal="center" vertical="center"/>
    </xf>
    <xf numFmtId="0" fontId="8" fillId="31" borderId="4" xfId="0" applyFont="1" applyFill="1" applyBorder="1" applyAlignment="1" applyProtection="1">
      <alignment horizontal="center" vertical="center"/>
    </xf>
    <xf numFmtId="0" fontId="5" fillId="28" borderId="0" xfId="0" applyFont="1" applyFill="1" applyBorder="1" applyAlignment="1" applyProtection="1">
      <alignment horizontal="center" vertical="center"/>
    </xf>
    <xf numFmtId="0" fontId="5" fillId="28" borderId="4" xfId="0" applyFont="1" applyFill="1" applyBorder="1" applyAlignment="1" applyProtection="1">
      <alignment horizontal="center" vertical="center"/>
    </xf>
    <xf numFmtId="175" fontId="0" fillId="0" borderId="4" xfId="57" applyNumberFormat="1" applyFont="1" applyBorder="1"/>
    <xf numFmtId="177" fontId="8" fillId="28" borderId="4" xfId="57" applyNumberFormat="1" applyFont="1" applyFill="1" applyBorder="1" applyAlignment="1" applyProtection="1">
      <alignment horizontal="center" vertical="center"/>
    </xf>
    <xf numFmtId="0" fontId="8" fillId="28" borderId="4" xfId="0" applyFont="1" applyFill="1" applyBorder="1" applyAlignment="1" applyProtection="1">
      <alignment horizontal="center" vertical="center"/>
    </xf>
    <xf numFmtId="0" fontId="8" fillId="0" borderId="0" xfId="70" applyFont="1" applyAlignment="1" applyProtection="1">
      <alignment vertical="top"/>
    </xf>
    <xf numFmtId="0" fontId="8" fillId="0" borderId="0" xfId="70" applyFont="1" applyAlignment="1" applyProtection="1">
      <alignment vertical="top" wrapText="1"/>
    </xf>
    <xf numFmtId="0" fontId="8" fillId="29" borderId="4" xfId="70" applyFont="1" applyFill="1" applyBorder="1" applyAlignment="1" applyProtection="1">
      <alignment horizontal="center"/>
      <protection locked="0"/>
    </xf>
    <xf numFmtId="0" fontId="0" fillId="0" borderId="10" xfId="0" applyBorder="1" applyAlignment="1" applyProtection="1">
      <alignment horizontal="left" vertical="top" wrapText="1"/>
      <protection locked="0"/>
    </xf>
    <xf numFmtId="0" fontId="12" fillId="0" borderId="0" xfId="0" applyFont="1" applyAlignment="1" applyProtection="1">
      <alignment vertical="top"/>
    </xf>
    <xf numFmtId="0" fontId="0" fillId="0" borderId="4" xfId="0" applyFill="1" applyBorder="1"/>
    <xf numFmtId="165" fontId="0" fillId="0" borderId="0" xfId="0" applyNumberFormat="1" applyProtection="1"/>
    <xf numFmtId="165" fontId="6" fillId="0" borderId="0" xfId="0" applyNumberFormat="1" applyFont="1" applyFill="1" applyBorder="1" applyProtection="1"/>
    <xf numFmtId="0" fontId="0" fillId="0" borderId="0" xfId="0" applyNumberFormat="1" applyProtection="1"/>
    <xf numFmtId="0" fontId="7" fillId="0" borderId="0" xfId="0" applyNumberFormat="1" applyFont="1" applyProtection="1"/>
    <xf numFmtId="0" fontId="7" fillId="0" borderId="0" xfId="0" applyNumberFormat="1" applyFont="1" applyAlignment="1" applyProtection="1">
      <alignment wrapText="1"/>
    </xf>
    <xf numFmtId="0" fontId="18" fillId="0" borderId="14" xfId="0" applyNumberFormat="1" applyFont="1" applyBorder="1" applyAlignment="1" applyProtection="1">
      <alignment horizontal="center"/>
    </xf>
    <xf numFmtId="0" fontId="18" fillId="0" borderId="13" xfId="0" applyNumberFormat="1" applyFont="1" applyBorder="1" applyAlignment="1" applyProtection="1"/>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5" fillId="29" borderId="4" xfId="0" applyFont="1" applyFill="1" applyBorder="1" applyAlignment="1" applyProtection="1">
      <alignment horizontal="center" vertical="center"/>
      <protection locked="0"/>
    </xf>
    <xf numFmtId="178" fontId="5" fillId="30" borderId="4" xfId="56" applyNumberFormat="1" applyFont="1" applyFill="1" applyBorder="1" applyProtection="1">
      <protection locked="0"/>
    </xf>
    <xf numFmtId="9" fontId="5" fillId="30" borderId="4" xfId="58" applyFont="1" applyFill="1" applyBorder="1" applyProtection="1">
      <protection locked="0"/>
    </xf>
    <xf numFmtId="164" fontId="6" fillId="0" borderId="9" xfId="0" applyNumberFormat="1" applyFont="1" applyBorder="1" applyProtection="1"/>
    <xf numFmtId="164" fontId="6" fillId="0" borderId="0" xfId="0" applyNumberFormat="1" applyFont="1" applyBorder="1" applyProtection="1"/>
    <xf numFmtId="164" fontId="0" fillId="0" borderId="0" xfId="0" applyNumberFormat="1" applyBorder="1" applyAlignment="1" applyProtection="1">
      <alignment wrapText="1"/>
    </xf>
    <xf numFmtId="164" fontId="7"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6" fillId="30" borderId="19" xfId="0" applyNumberFormat="1" applyFont="1" applyFill="1" applyBorder="1" applyProtection="1">
      <protection locked="0"/>
    </xf>
    <xf numFmtId="164" fontId="6" fillId="30" borderId="20" xfId="0" applyNumberFormat="1" applyFont="1" applyFill="1" applyBorder="1" applyProtection="1">
      <protection locked="0"/>
    </xf>
    <xf numFmtId="164" fontId="6" fillId="0" borderId="0" xfId="0" applyNumberFormat="1" applyFont="1" applyFill="1" applyBorder="1" applyProtection="1"/>
    <xf numFmtId="164" fontId="6" fillId="0" borderId="10" xfId="0" applyNumberFormat="1" applyFont="1" applyFill="1" applyBorder="1" applyProtection="1"/>
    <xf numFmtId="164" fontId="6" fillId="26" borderId="19" xfId="0" applyNumberFormat="1" applyFont="1" applyFill="1" applyBorder="1" applyProtection="1"/>
    <xf numFmtId="164" fontId="6" fillId="26" borderId="20" xfId="0" applyNumberFormat="1" applyFont="1" applyFill="1" applyBorder="1" applyProtection="1"/>
    <xf numFmtId="164" fontId="6" fillId="26" borderId="31" xfId="0" applyNumberFormat="1" applyFont="1" applyFill="1" applyBorder="1" applyProtection="1"/>
    <xf numFmtId="164" fontId="6" fillId="30" borderId="21" xfId="0" applyNumberFormat="1" applyFont="1" applyFill="1" applyBorder="1" applyProtection="1">
      <protection locked="0"/>
    </xf>
    <xf numFmtId="164" fontId="6" fillId="30" borderId="22" xfId="0" applyNumberFormat="1" applyFont="1" applyFill="1" applyBorder="1" applyProtection="1">
      <protection locked="0"/>
    </xf>
    <xf numFmtId="164" fontId="6" fillId="0" borderId="9" xfId="0" applyNumberFormat="1" applyFont="1" applyFill="1" applyBorder="1" applyProtection="1"/>
    <xf numFmtId="164" fontId="6" fillId="0" borderId="15" xfId="0" applyNumberFormat="1" applyFont="1" applyFill="1" applyBorder="1" applyProtection="1"/>
    <xf numFmtId="164" fontId="6" fillId="22" borderId="20" xfId="0" applyNumberFormat="1" applyFont="1" applyFill="1" applyBorder="1" applyProtection="1"/>
    <xf numFmtId="164" fontId="6" fillId="30" borderId="23" xfId="0" applyNumberFormat="1" applyFont="1" applyFill="1" applyBorder="1" applyProtection="1">
      <protection locked="0"/>
    </xf>
    <xf numFmtId="164" fontId="6" fillId="30" borderId="24" xfId="0" applyNumberFormat="1" applyFont="1" applyFill="1" applyBorder="1" applyProtection="1">
      <protection locked="0"/>
    </xf>
    <xf numFmtId="164" fontId="6" fillId="30" borderId="25" xfId="0" applyNumberFormat="1" applyFont="1" applyFill="1" applyBorder="1" applyProtection="1">
      <protection locked="0"/>
    </xf>
    <xf numFmtId="164" fontId="6" fillId="26" borderId="25" xfId="0" applyNumberFormat="1" applyFont="1" applyFill="1" applyBorder="1" applyProtection="1"/>
    <xf numFmtId="164" fontId="6" fillId="22" borderId="24" xfId="0" applyNumberFormat="1" applyFont="1" applyFill="1" applyBorder="1" applyProtection="1"/>
    <xf numFmtId="164" fontId="6" fillId="22" borderId="0" xfId="0" applyNumberFormat="1" applyFont="1" applyFill="1" applyBorder="1" applyProtection="1"/>
    <xf numFmtId="164" fontId="6" fillId="22" borderId="10" xfId="0" applyNumberFormat="1" applyFont="1" applyFill="1" applyBorder="1" applyProtection="1"/>
    <xf numFmtId="164" fontId="6" fillId="30" borderId="27" xfId="0" applyNumberFormat="1" applyFont="1" applyFill="1" applyBorder="1" applyProtection="1">
      <protection locked="0"/>
    </xf>
    <xf numFmtId="164" fontId="6" fillId="30" borderId="28" xfId="0" applyNumberFormat="1" applyFont="1" applyFill="1" applyBorder="1" applyProtection="1">
      <protection locked="0"/>
    </xf>
    <xf numFmtId="164" fontId="6" fillId="30" borderId="0" xfId="0" applyNumberFormat="1" applyFont="1" applyFill="1" applyBorder="1" applyProtection="1">
      <protection locked="0"/>
    </xf>
    <xf numFmtId="164" fontId="6" fillId="30" borderId="15" xfId="0" applyNumberFormat="1" applyFont="1" applyFill="1" applyBorder="1" applyProtection="1">
      <protection locked="0"/>
    </xf>
    <xf numFmtId="164" fontId="6" fillId="26" borderId="23" xfId="0" applyNumberFormat="1" applyFont="1" applyFill="1" applyBorder="1" applyProtection="1"/>
    <xf numFmtId="164" fontId="6" fillId="26" borderId="24" xfId="0" applyNumberFormat="1" applyFont="1" applyFill="1" applyBorder="1" applyProtection="1"/>
    <xf numFmtId="164" fontId="6" fillId="30" borderId="46" xfId="0" applyNumberFormat="1" applyFont="1" applyFill="1" applyBorder="1" applyProtection="1">
      <protection locked="0"/>
    </xf>
    <xf numFmtId="164" fontId="6" fillId="30" borderId="47" xfId="0" applyNumberFormat="1" applyFont="1" applyFill="1" applyBorder="1" applyProtection="1">
      <protection locked="0"/>
    </xf>
    <xf numFmtId="164" fontId="6" fillId="26" borderId="26" xfId="0" applyNumberFormat="1" applyFont="1" applyFill="1" applyBorder="1" applyProtection="1"/>
    <xf numFmtId="164" fontId="6" fillId="0" borderId="48" xfId="0" applyNumberFormat="1" applyFont="1" applyBorder="1" applyProtection="1"/>
    <xf numFmtId="164" fontId="6" fillId="30" borderId="49" xfId="0" applyNumberFormat="1" applyFont="1" applyFill="1" applyBorder="1" applyProtection="1">
      <protection locked="0"/>
    </xf>
    <xf numFmtId="164" fontId="6" fillId="0" borderId="50" xfId="0" applyNumberFormat="1" applyFont="1" applyFill="1" applyBorder="1" applyProtection="1"/>
    <xf numFmtId="164" fontId="6" fillId="30" borderId="51" xfId="0" applyNumberFormat="1" applyFont="1" applyFill="1" applyBorder="1" applyProtection="1">
      <protection locked="0"/>
    </xf>
    <xf numFmtId="164" fontId="6" fillId="30" borderId="52" xfId="0" applyNumberFormat="1" applyFont="1" applyFill="1" applyBorder="1" applyProtection="1">
      <protection locked="0"/>
    </xf>
    <xf numFmtId="164" fontId="6" fillId="22" borderId="51" xfId="0" applyNumberFormat="1" applyFont="1" applyFill="1" applyBorder="1" applyProtection="1"/>
    <xf numFmtId="164" fontId="6" fillId="22" borderId="50" xfId="0" applyNumberFormat="1" applyFont="1" applyFill="1" applyBorder="1" applyProtection="1"/>
    <xf numFmtId="164" fontId="6" fillId="26" borderId="52" xfId="0" applyNumberFormat="1" applyFont="1" applyFill="1" applyBorder="1" applyProtection="1"/>
    <xf numFmtId="164" fontId="6" fillId="26" borderId="49" xfId="0" applyNumberFormat="1" applyFont="1" applyFill="1" applyBorder="1" applyProtection="1"/>
    <xf numFmtId="164" fontId="6" fillId="0" borderId="54" xfId="0" applyNumberFormat="1" applyFont="1" applyFill="1" applyBorder="1" applyProtection="1"/>
    <xf numFmtId="164" fontId="6" fillId="0" borderId="55" xfId="0" applyNumberFormat="1" applyFont="1" applyFill="1" applyBorder="1" applyProtection="1"/>
    <xf numFmtId="164" fontId="0" fillId="0" borderId="56" xfId="0" applyNumberFormat="1" applyBorder="1" applyProtection="1"/>
    <xf numFmtId="164" fontId="0" fillId="0" borderId="53" xfId="0" applyNumberFormat="1" applyBorder="1" applyProtection="1"/>
    <xf numFmtId="0" fontId="13" fillId="0" borderId="0" xfId="0" applyFont="1" applyAlignment="1" applyProtection="1">
      <alignment vertical="top"/>
    </xf>
    <xf numFmtId="0" fontId="0" fillId="0" borderId="0" xfId="0" applyAlignment="1" applyProtection="1">
      <alignment vertical="top"/>
    </xf>
    <xf numFmtId="165" fontId="0" fillId="0" borderId="0" xfId="0" applyNumberFormat="1" applyAlignment="1" applyProtection="1">
      <alignment vertical="top"/>
    </xf>
    <xf numFmtId="0" fontId="6" fillId="0" borderId="0" xfId="0" applyFont="1" applyAlignment="1" applyProtection="1">
      <alignment horizontal="center" vertical="top"/>
    </xf>
    <xf numFmtId="165" fontId="5" fillId="0" borderId="0" xfId="0" applyNumberFormat="1" applyFont="1" applyProtection="1"/>
    <xf numFmtId="0" fontId="6" fillId="0" borderId="4" xfId="0" applyFont="1" applyBorder="1" applyProtection="1"/>
    <xf numFmtId="0" fontId="6" fillId="0" borderId="4" xfId="0" applyFont="1" applyBorder="1" applyAlignment="1" applyProtection="1">
      <alignment horizontal="center"/>
    </xf>
    <xf numFmtId="0" fontId="6" fillId="0" borderId="4" xfId="0" applyFont="1" applyBorder="1" applyAlignment="1" applyProtection="1">
      <alignment wrapText="1"/>
    </xf>
    <xf numFmtId="0" fontId="6" fillId="0" borderId="4" xfId="0" applyFont="1" applyBorder="1" applyAlignment="1" applyProtection="1"/>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left"/>
    </xf>
    <xf numFmtId="0" fontId="0" fillId="0" borderId="57" xfId="0" applyBorder="1" applyAlignment="1" applyProtection="1">
      <alignment horizontal="left" vertical="top" wrapText="1"/>
      <protection locked="0"/>
    </xf>
    <xf numFmtId="0" fontId="0" fillId="0" borderId="29" xfId="0" applyBorder="1" applyProtection="1">
      <protection locked="0"/>
    </xf>
    <xf numFmtId="0" fontId="5" fillId="0" borderId="4" xfId="0" applyFont="1" applyBorder="1" applyAlignment="1" applyProtection="1">
      <alignment horizontal="left" vertical="top" wrapText="1"/>
    </xf>
    <xf numFmtId="0" fontId="54" fillId="0" borderId="4" xfId="0" applyFont="1" applyBorder="1" applyAlignment="1">
      <alignment vertical="top"/>
    </xf>
    <xf numFmtId="0" fontId="54" fillId="0" borderId="4" xfId="0" applyFont="1" applyBorder="1" applyAlignment="1">
      <alignment vertical="center"/>
    </xf>
    <xf numFmtId="0" fontId="0" fillId="0" borderId="0" xfId="0" applyAlignment="1" applyProtection="1">
      <alignment vertical="center"/>
    </xf>
    <xf numFmtId="0" fontId="0" fillId="0" borderId="0" xfId="0" applyBorder="1" applyProtection="1"/>
    <xf numFmtId="0" fontId="6" fillId="0" borderId="58" xfId="0" applyFont="1" applyBorder="1" applyProtection="1"/>
    <xf numFmtId="0" fontId="6" fillId="0" borderId="59" xfId="0" applyFont="1" applyBorder="1" applyAlignment="1" applyProtection="1">
      <alignment horizontal="center"/>
    </xf>
    <xf numFmtId="44" fontId="0" fillId="0" borderId="29" xfId="0" applyNumberFormat="1" applyBorder="1" applyAlignment="1" applyProtection="1">
      <alignment vertical="center"/>
    </xf>
    <xf numFmtId="0" fontId="0" fillId="0" borderId="60" xfId="0" applyBorder="1" applyAlignment="1" applyProtection="1">
      <alignment horizontal="left" vertical="top" wrapText="1"/>
      <protection locked="0"/>
    </xf>
    <xf numFmtId="0" fontId="5" fillId="30" borderId="4" xfId="0" applyFont="1" applyFill="1" applyBorder="1" applyAlignment="1" applyProtection="1">
      <alignment horizontal="left" vertical="center"/>
      <protection locked="0"/>
    </xf>
    <xf numFmtId="177" fontId="5" fillId="0" borderId="4" xfId="56" applyNumberFormat="1" applyFont="1" applyBorder="1" applyAlignment="1" applyProtection="1">
      <alignment horizontal="center" vertical="center"/>
    </xf>
    <xf numFmtId="177" fontId="5" fillId="30" borderId="4" xfId="56" applyNumberFormat="1" applyFont="1" applyFill="1" applyBorder="1" applyProtection="1">
      <protection locked="0"/>
    </xf>
    <xf numFmtId="177" fontId="8" fillId="0" borderId="4" xfId="57" applyNumberFormat="1" applyFont="1" applyBorder="1" applyAlignment="1" applyProtection="1">
      <alignment horizontal="center" vertical="center"/>
    </xf>
    <xf numFmtId="180" fontId="5" fillId="30" borderId="4" xfId="56" applyNumberFormat="1" applyFont="1" applyFill="1" applyBorder="1" applyProtection="1">
      <protection locked="0"/>
    </xf>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5" fillId="30" borderId="4" xfId="0" applyFont="1" applyFill="1" applyBorder="1" applyAlignment="1" applyProtection="1">
      <alignment horizontal="left" vertical="center"/>
    </xf>
    <xf numFmtId="0" fontId="5" fillId="29" borderId="4" xfId="0" applyFont="1" applyFill="1" applyBorder="1" applyAlignment="1" applyProtection="1">
      <alignment horizontal="center" vertical="center"/>
    </xf>
    <xf numFmtId="178" fontId="5" fillId="28" borderId="4" xfId="0" applyNumberFormat="1" applyFont="1" applyFill="1" applyBorder="1" applyAlignment="1" applyProtection="1">
      <alignment horizontal="right" vertical="center"/>
    </xf>
    <xf numFmtId="178" fontId="5" fillId="28" borderId="4" xfId="56" applyNumberFormat="1" applyFont="1" applyFill="1" applyBorder="1" applyProtection="1"/>
    <xf numFmtId="0" fontId="0" fillId="33" borderId="0" xfId="0" applyFill="1" applyProtection="1"/>
    <xf numFmtId="0" fontId="8" fillId="0" borderId="4" xfId="0" applyFont="1" applyBorder="1" applyProtection="1"/>
    <xf numFmtId="0" fontId="0" fillId="0" borderId="4" xfId="0" applyBorder="1" applyProtection="1"/>
    <xf numFmtId="3" fontId="8" fillId="0" borderId="4" xfId="0" applyNumberFormat="1" applyFont="1" applyBorder="1" applyProtection="1"/>
    <xf numFmtId="175" fontId="8" fillId="0" borderId="4" xfId="57" applyNumberFormat="1" applyFont="1" applyBorder="1" applyProtection="1"/>
    <xf numFmtId="178" fontId="8" fillId="0" borderId="4" xfId="56" applyNumberFormat="1" applyFont="1" applyBorder="1" applyProtection="1"/>
    <xf numFmtId="9" fontId="8" fillId="0" borderId="4" xfId="58" applyFont="1" applyBorder="1" applyProtection="1"/>
    <xf numFmtId="0" fontId="5" fillId="0" borderId="0" xfId="0" applyFont="1" applyProtection="1"/>
    <xf numFmtId="0" fontId="9" fillId="0" borderId="0" xfId="0" applyFont="1" applyAlignment="1" applyProtection="1">
      <alignment horizontal="right" indent="1"/>
    </xf>
    <xf numFmtId="175" fontId="9" fillId="0" borderId="0" xfId="57" applyNumberFormat="1" applyFont="1" applyAlignment="1" applyProtection="1">
      <alignment horizontal="right" indent="1"/>
    </xf>
    <xf numFmtId="175" fontId="9" fillId="0" borderId="0" xfId="0" applyNumberFormat="1" applyFont="1" applyAlignment="1" applyProtection="1">
      <alignment horizontal="right" indent="1"/>
    </xf>
    <xf numFmtId="178" fontId="5" fillId="30" borderId="4" xfId="0" applyNumberFormat="1" applyFont="1" applyFill="1" applyBorder="1" applyAlignment="1" applyProtection="1">
      <alignment horizontal="right" vertical="center"/>
      <protection locked="0"/>
    </xf>
    <xf numFmtId="175" fontId="5" fillId="30" borderId="4" xfId="57" applyNumberFormat="1" applyFont="1" applyFill="1" applyBorder="1" applyProtection="1">
      <protection locked="0"/>
    </xf>
    <xf numFmtId="180" fontId="5" fillId="30" borderId="4" xfId="58" applyNumberFormat="1" applyFont="1" applyFill="1" applyBorder="1" applyProtection="1">
      <protection locked="0"/>
    </xf>
    <xf numFmtId="0" fontId="53" fillId="0" borderId="0" xfId="0" applyFont="1" applyProtection="1"/>
    <xf numFmtId="0" fontId="58" fillId="0" borderId="0" xfId="0" applyFont="1" applyProtection="1"/>
    <xf numFmtId="0" fontId="5" fillId="28" borderId="4" xfId="0" applyFont="1" applyFill="1" applyBorder="1" applyProtection="1"/>
    <xf numFmtId="178" fontId="0" fillId="0" borderId="4" xfId="56" applyNumberFormat="1" applyFont="1" applyBorder="1" applyAlignment="1" applyProtection="1">
      <alignment horizontal="center" vertical="center"/>
    </xf>
    <xf numFmtId="175" fontId="0" fillId="0" borderId="4" xfId="57" applyNumberFormat="1" applyFont="1" applyBorder="1" applyProtection="1"/>
    <xf numFmtId="179" fontId="8" fillId="0" borderId="4" xfId="56" applyNumberFormat="1" applyFont="1" applyBorder="1" applyAlignment="1" applyProtection="1">
      <alignment horizontal="center" vertical="center"/>
    </xf>
    <xf numFmtId="0" fontId="59" fillId="0" borderId="0" xfId="0" applyFont="1" applyProtection="1"/>
    <xf numFmtId="178" fontId="0" fillId="0" borderId="0" xfId="0" applyNumberFormat="1" applyProtection="1"/>
    <xf numFmtId="0" fontId="8" fillId="32" borderId="4" xfId="0" applyFont="1" applyFill="1" applyBorder="1" applyProtection="1"/>
    <xf numFmtId="0" fontId="8" fillId="32" borderId="4" xfId="0" applyFont="1" applyFill="1" applyBorder="1" applyAlignment="1" applyProtection="1">
      <alignment horizontal="center" vertical="center"/>
    </xf>
    <xf numFmtId="178" fontId="8" fillId="32" borderId="4" xfId="56" applyNumberFormat="1" applyFont="1" applyFill="1" applyBorder="1" applyAlignment="1" applyProtection="1">
      <alignment horizontal="center" vertical="center"/>
    </xf>
    <xf numFmtId="175" fontId="8" fillId="32" borderId="4" xfId="57" applyNumberFormat="1" applyFont="1" applyFill="1" applyBorder="1" applyProtection="1"/>
    <xf numFmtId="0" fontId="11" fillId="0" borderId="0" xfId="0" applyFont="1" applyProtection="1"/>
    <xf numFmtId="0" fontId="8" fillId="28" borderId="0" xfId="0" applyFont="1" applyFill="1" applyBorder="1" applyAlignment="1" applyProtection="1">
      <alignment vertical="center" wrapText="1"/>
    </xf>
    <xf numFmtId="166" fontId="8" fillId="0" borderId="4" xfId="57" applyFont="1" applyBorder="1" applyAlignment="1" applyProtection="1">
      <alignment horizontal="center" vertical="center"/>
    </xf>
    <xf numFmtId="0" fontId="8" fillId="0" borderId="44" xfId="0" applyFont="1" applyBorder="1" applyAlignment="1" applyProtection="1">
      <alignment horizontal="center" vertical="center" wrapText="1"/>
    </xf>
    <xf numFmtId="0" fontId="8" fillId="0" borderId="44" xfId="0" applyFont="1" applyBorder="1" applyAlignment="1" applyProtection="1">
      <alignment horizontal="center" vertical="center"/>
    </xf>
    <xf numFmtId="177" fontId="5" fillId="30" borderId="4" xfId="57" applyNumberFormat="1" applyFont="1" applyFill="1" applyBorder="1" applyAlignment="1" applyProtection="1">
      <alignment horizontal="center" vertical="center"/>
    </xf>
    <xf numFmtId="177" fontId="5" fillId="0" borderId="4" xfId="0" applyNumberFormat="1" applyFont="1" applyBorder="1" applyAlignment="1" applyProtection="1">
      <alignment horizontal="center" vertical="center"/>
    </xf>
    <xf numFmtId="0" fontId="5" fillId="28" borderId="0" xfId="0" applyFont="1" applyFill="1" applyBorder="1" applyProtection="1"/>
    <xf numFmtId="0" fontId="5" fillId="28" borderId="0" xfId="0" applyFont="1" applyFill="1" applyProtection="1"/>
    <xf numFmtId="0" fontId="8" fillId="33" borderId="4" xfId="0" applyFont="1" applyFill="1" applyBorder="1" applyAlignment="1" applyProtection="1">
      <alignment vertical="center"/>
    </xf>
    <xf numFmtId="0" fontId="8" fillId="28" borderId="4" xfId="0" applyFont="1" applyFill="1" applyBorder="1" applyAlignment="1" applyProtection="1">
      <alignment horizontal="right" indent="2"/>
    </xf>
    <xf numFmtId="8" fontId="5" fillId="28" borderId="4" xfId="57" applyNumberFormat="1" applyFont="1" applyFill="1" applyBorder="1" applyProtection="1"/>
    <xf numFmtId="181" fontId="5" fillId="28" borderId="4" xfId="57" applyNumberFormat="1" applyFont="1" applyFill="1" applyBorder="1" applyProtection="1"/>
    <xf numFmtId="0" fontId="5" fillId="33" borderId="0" xfId="0" applyFont="1" applyFill="1" applyAlignment="1" applyProtection="1">
      <alignment horizontal="center" vertical="center"/>
      <protection locked="0"/>
    </xf>
    <xf numFmtId="177" fontId="8" fillId="31" borderId="4"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1" borderId="4"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vertical="top"/>
    </xf>
    <xf numFmtId="0" fontId="5" fillId="0" borderId="0" xfId="0" applyFont="1" applyAlignment="1" applyProtection="1">
      <alignment vertical="top" wrapText="1"/>
    </xf>
    <xf numFmtId="43" fontId="5" fillId="30" borderId="4" xfId="0" applyNumberFormat="1" applyFont="1" applyFill="1" applyBorder="1" applyAlignment="1" applyProtection="1">
      <alignment horizontal="right" vertical="center"/>
      <protection locked="0"/>
    </xf>
    <xf numFmtId="0" fontId="4" fillId="0" borderId="0" xfId="59" applyAlignment="1">
      <alignment horizontal="left"/>
    </xf>
    <xf numFmtId="0" fontId="5" fillId="0" borderId="9" xfId="59" applyFont="1" applyBorder="1" applyAlignment="1">
      <alignment horizontal="left" vertical="top" wrapText="1"/>
    </xf>
    <xf numFmtId="0" fontId="5" fillId="0" borderId="0" xfId="59" applyFont="1" applyBorder="1" applyAlignment="1">
      <alignment horizontal="left" vertical="top" wrapText="1"/>
    </xf>
    <xf numFmtId="0" fontId="5" fillId="0" borderId="0" xfId="59" applyFont="1" applyAlignment="1">
      <alignment horizontal="left" wrapText="1"/>
    </xf>
    <xf numFmtId="0" fontId="4" fillId="0" borderId="0" xfId="59" applyAlignment="1">
      <alignment horizontal="left" wrapText="1"/>
    </xf>
    <xf numFmtId="0" fontId="4" fillId="0" borderId="0" xfId="59" applyAlignment="1" applyProtection="1">
      <alignment horizontal="left" vertical="top" wrapText="1"/>
    </xf>
    <xf numFmtId="0" fontId="45" fillId="29" borderId="41" xfId="59" applyFont="1" applyFill="1" applyBorder="1" applyAlignment="1" applyProtection="1">
      <alignment horizontal="left" vertical="center" wrapText="1"/>
      <protection locked="0"/>
    </xf>
    <xf numFmtId="0" fontId="45" fillId="29" borderId="42" xfId="59" applyFont="1" applyFill="1" applyBorder="1" applyAlignment="1" applyProtection="1">
      <alignment horizontal="left" vertical="center" wrapText="1"/>
      <protection locked="0"/>
    </xf>
    <xf numFmtId="0" fontId="45" fillId="29" borderId="43" xfId="59" applyFont="1" applyFill="1" applyBorder="1" applyAlignment="1" applyProtection="1">
      <alignment horizontal="left" vertical="center" wrapText="1"/>
      <protection locked="0"/>
    </xf>
    <xf numFmtId="0" fontId="46" fillId="30" borderId="41" xfId="59" applyFont="1" applyFill="1" applyBorder="1" applyAlignment="1" applyProtection="1">
      <alignment horizontal="left" vertical="center"/>
      <protection locked="0"/>
    </xf>
    <xf numFmtId="0" fontId="46" fillId="30" borderId="42" xfId="59" applyFont="1" applyFill="1" applyBorder="1" applyAlignment="1" applyProtection="1">
      <alignment horizontal="left" vertical="center"/>
      <protection locked="0"/>
    </xf>
    <xf numFmtId="0" fontId="46" fillId="30" borderId="43" xfId="59" applyFont="1" applyFill="1" applyBorder="1" applyAlignment="1" applyProtection="1">
      <alignment horizontal="left" vertical="center"/>
      <protection locked="0"/>
    </xf>
    <xf numFmtId="0" fontId="45" fillId="30" borderId="41" xfId="59" applyFont="1" applyFill="1" applyBorder="1" applyAlignment="1" applyProtection="1">
      <alignment horizontal="left" vertical="center"/>
      <protection locked="0"/>
    </xf>
    <xf numFmtId="0" fontId="45" fillId="30" borderId="42" xfId="59" applyFont="1" applyFill="1" applyBorder="1" applyAlignment="1" applyProtection="1">
      <alignment horizontal="left" vertical="center"/>
      <protection locked="0"/>
    </xf>
    <xf numFmtId="0" fontId="45" fillId="30" borderId="43" xfId="59" applyFont="1" applyFill="1" applyBorder="1" applyAlignment="1" applyProtection="1">
      <alignment horizontal="left" vertical="center"/>
      <protection locked="0"/>
    </xf>
    <xf numFmtId="0" fontId="2" fillId="30" borderId="41" xfId="59" applyFont="1" applyFill="1" applyBorder="1" applyAlignment="1" applyProtection="1">
      <alignment horizontal="left" vertical="center"/>
      <protection locked="0"/>
    </xf>
    <xf numFmtId="0" fontId="2" fillId="30" borderId="41" xfId="59" applyNumberFormat="1" applyFont="1" applyFill="1" applyBorder="1" applyAlignment="1" applyProtection="1">
      <alignment horizontal="left" vertical="center"/>
      <protection locked="0"/>
    </xf>
    <xf numFmtId="0" fontId="45" fillId="30" borderId="42" xfId="59" applyNumberFormat="1" applyFont="1" applyFill="1" applyBorder="1" applyAlignment="1" applyProtection="1">
      <alignment horizontal="left" vertical="center"/>
      <protection locked="0"/>
    </xf>
    <xf numFmtId="0" fontId="45" fillId="30" borderId="43" xfId="59" applyNumberFormat="1" applyFont="1" applyFill="1" applyBorder="1" applyAlignment="1" applyProtection="1">
      <alignment horizontal="left" vertical="center"/>
      <protection locked="0"/>
    </xf>
    <xf numFmtId="0" fontId="12" fillId="0" borderId="0" xfId="0" applyFont="1" applyAlignment="1" applyProtection="1">
      <alignment vertical="center"/>
    </xf>
    <xf numFmtId="0" fontId="5" fillId="0" borderId="0" xfId="0" applyFont="1" applyAlignment="1" applyProtection="1">
      <alignment horizontal="left" vertical="top" wrapText="1"/>
    </xf>
    <xf numFmtId="0" fontId="7" fillId="27" borderId="0" xfId="0" applyFont="1" applyFill="1" applyBorder="1" applyAlignment="1" applyProtection="1">
      <alignment horizontal="left" vertical="top" wrapText="1"/>
    </xf>
    <xf numFmtId="0" fontId="16" fillId="0" borderId="17" xfId="0" applyNumberFormat="1" applyFont="1" applyFill="1" applyBorder="1" applyAlignment="1" applyProtection="1">
      <alignment horizontal="center" vertical="center"/>
    </xf>
    <xf numFmtId="0" fontId="16" fillId="0" borderId="33"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165" fontId="19" fillId="0" borderId="34" xfId="0" applyNumberFormat="1" applyFont="1" applyFill="1" applyBorder="1" applyAlignment="1" applyProtection="1">
      <alignment horizontal="center" vertical="center" wrapText="1"/>
    </xf>
    <xf numFmtId="165" fontId="19" fillId="0" borderId="50" xfId="0" applyNumberFormat="1" applyFont="1" applyFill="1" applyBorder="1" applyAlignment="1" applyProtection="1">
      <alignment horizontal="center" vertical="center" wrapText="1"/>
    </xf>
    <xf numFmtId="165" fontId="19" fillId="0" borderId="35" xfId="0" applyNumberFormat="1" applyFont="1" applyFill="1" applyBorder="1" applyAlignment="1" applyProtection="1">
      <alignment horizontal="center" vertical="center" wrapText="1"/>
    </xf>
    <xf numFmtId="165" fontId="19" fillId="0" borderId="32" xfId="0"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19" fillId="0" borderId="36" xfId="0" applyNumberFormat="1" applyFont="1" applyFill="1" applyBorder="1" applyAlignment="1" applyProtection="1">
      <alignment horizontal="center" vertical="center" wrapText="1"/>
    </xf>
    <xf numFmtId="165" fontId="17" fillId="0" borderId="0" xfId="0" applyNumberFormat="1" applyFont="1" applyFill="1" applyBorder="1" applyAlignment="1" applyProtection="1">
      <alignment horizontal="center" vertical="center" wrapText="1"/>
    </xf>
    <xf numFmtId="165" fontId="17" fillId="0" borderId="36" xfId="0" applyNumberFormat="1" applyFont="1" applyFill="1" applyBorder="1" applyAlignment="1" applyProtection="1">
      <alignment horizontal="center" vertical="center" wrapText="1"/>
    </xf>
    <xf numFmtId="165" fontId="19" fillId="0" borderId="37" xfId="0" applyNumberFormat="1" applyFont="1" applyFill="1" applyBorder="1" applyAlignment="1" applyProtection="1">
      <alignment horizontal="center" vertical="center" wrapText="1"/>
    </xf>
    <xf numFmtId="165" fontId="19" fillId="0" borderId="10" xfId="0" applyNumberFormat="1" applyFont="1" applyFill="1" applyBorder="1" applyAlignment="1" applyProtection="1">
      <alignment horizontal="center" vertical="center" wrapText="1"/>
    </xf>
    <xf numFmtId="165" fontId="19" fillId="0" borderId="38" xfId="0" applyNumberFormat="1" applyFont="1" applyFill="1" applyBorder="1" applyAlignment="1" applyProtection="1">
      <alignment horizontal="center" vertical="center" wrapText="1"/>
    </xf>
    <xf numFmtId="0" fontId="36" fillId="0" borderId="34" xfId="0" applyFont="1" applyFill="1" applyBorder="1" applyAlignment="1" applyProtection="1">
      <alignment horizontal="left" vertical="center"/>
    </xf>
    <xf numFmtId="0" fontId="36" fillId="0" borderId="50" xfId="0" applyFont="1" applyFill="1" applyBorder="1" applyAlignment="1" applyProtection="1">
      <alignment horizontal="left" vertical="center"/>
    </xf>
    <xf numFmtId="0" fontId="36" fillId="0" borderId="35" xfId="0" applyFont="1" applyFill="1" applyBorder="1" applyAlignment="1" applyProtection="1">
      <alignment horizontal="left" vertical="center"/>
    </xf>
    <xf numFmtId="0" fontId="19" fillId="0" borderId="37"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165" fontId="38" fillId="0" borderId="32"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36" xfId="0" applyNumberFormat="1" applyFont="1" applyFill="1" applyBorder="1" applyAlignment="1" applyProtection="1">
      <alignment horizontal="center" vertical="center" wrapText="1"/>
    </xf>
    <xf numFmtId="0" fontId="18" fillId="0" borderId="17" xfId="0" applyNumberFormat="1" applyFont="1" applyBorder="1" applyAlignment="1" applyProtection="1">
      <alignment horizontal="center"/>
    </xf>
    <xf numFmtId="0" fontId="18" fillId="0" borderId="33" xfId="0" applyNumberFormat="1" applyFont="1" applyBorder="1" applyAlignment="1" applyProtection="1">
      <alignment horizontal="center"/>
    </xf>
    <xf numFmtId="0" fontId="18" fillId="0" borderId="13" xfId="0" applyNumberFormat="1" applyFont="1" applyBorder="1" applyAlignment="1" applyProtection="1">
      <alignment horizontal="center"/>
    </xf>
    <xf numFmtId="165" fontId="19" fillId="0" borderId="39" xfId="0" applyNumberFormat="1" applyFont="1" applyFill="1" applyBorder="1" applyAlignment="1" applyProtection="1">
      <alignment horizontal="center" vertical="center" wrapText="1"/>
    </xf>
    <xf numFmtId="165" fontId="19" fillId="0" borderId="15" xfId="0" applyNumberFormat="1" applyFont="1" applyFill="1" applyBorder="1" applyAlignment="1" applyProtection="1">
      <alignment horizontal="center" vertical="center" wrapText="1"/>
    </xf>
    <xf numFmtId="165" fontId="19" fillId="0" borderId="40" xfId="0" applyNumberFormat="1" applyFont="1" applyFill="1" applyBorder="1" applyAlignment="1" applyProtection="1">
      <alignment horizontal="center" vertical="center" wrapText="1"/>
    </xf>
    <xf numFmtId="165" fontId="19" fillId="0" borderId="37" xfId="0" applyNumberFormat="1" applyFont="1" applyBorder="1" applyAlignment="1" applyProtection="1">
      <alignment horizontal="center" vertical="center" wrapText="1"/>
    </xf>
    <xf numFmtId="165" fontId="19" fillId="0" borderId="10" xfId="0" applyNumberFormat="1" applyFont="1" applyBorder="1" applyAlignment="1" applyProtection="1">
      <alignment horizontal="center" vertical="center" wrapText="1"/>
    </xf>
    <xf numFmtId="165" fontId="19" fillId="0" borderId="38" xfId="0" applyNumberFormat="1"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36" fillId="0" borderId="34" xfId="0" applyFont="1" applyBorder="1" applyAlignment="1" applyProtection="1">
      <alignment horizontal="left" vertical="center" wrapText="1"/>
    </xf>
    <xf numFmtId="0" fontId="36" fillId="0" borderId="9" xfId="0" applyFont="1" applyBorder="1" applyAlignment="1" applyProtection="1">
      <alignment horizontal="left" vertical="center" wrapText="1"/>
    </xf>
    <xf numFmtId="0" fontId="36" fillId="0" borderId="35" xfId="0" applyFont="1" applyBorder="1" applyAlignment="1" applyProtection="1">
      <alignment horizontal="left" vertical="center" wrapText="1"/>
    </xf>
    <xf numFmtId="0" fontId="8" fillId="0" borderId="0" xfId="0" applyFont="1" applyAlignment="1" applyProtection="1">
      <alignment horizontal="left" vertical="top" wrapText="1"/>
    </xf>
    <xf numFmtId="177" fontId="8" fillId="28" borderId="4" xfId="69" applyNumberFormat="1" applyFont="1" applyFill="1" applyBorder="1" applyAlignment="1" applyProtection="1">
      <alignment horizontal="center" vertical="center" wrapText="1"/>
    </xf>
    <xf numFmtId="177" fontId="8" fillId="28" borderId="4" xfId="69" applyNumberFormat="1" applyFont="1" applyFill="1" applyBorder="1" applyAlignment="1" applyProtection="1">
      <alignment horizontal="center" vertical="center"/>
    </xf>
    <xf numFmtId="10" fontId="8" fillId="28" borderId="4" xfId="69" applyNumberFormat="1" applyFont="1" applyFill="1" applyBorder="1" applyAlignment="1" applyProtection="1">
      <alignment horizontal="center" vertical="center" wrapText="1"/>
    </xf>
    <xf numFmtId="0" fontId="8" fillId="28" borderId="4" xfId="69" applyNumberFormat="1" applyFont="1" applyFill="1" applyBorder="1" applyAlignment="1" applyProtection="1">
      <alignment horizontal="center" vertical="center" wrapText="1"/>
    </xf>
    <xf numFmtId="0" fontId="62" fillId="0" borderId="0" xfId="0" applyFont="1" applyAlignment="1" applyProtection="1">
      <alignment horizontal="left" wrapText="1"/>
    </xf>
    <xf numFmtId="0" fontId="51" fillId="0" borderId="0" xfId="0" applyFont="1" applyAlignment="1" applyProtection="1">
      <alignment horizontal="left" vertical="top" wrapText="1"/>
    </xf>
    <xf numFmtId="0" fontId="8" fillId="28" borderId="4" xfId="69" applyFont="1" applyFill="1" applyBorder="1" applyAlignment="1" applyProtection="1">
      <alignment horizontal="center" vertical="center"/>
    </xf>
    <xf numFmtId="0" fontId="8" fillId="0" borderId="4" xfId="69" applyFont="1" applyBorder="1" applyAlignment="1" applyProtection="1">
      <alignment horizontal="center" vertical="center" wrapText="1"/>
    </xf>
    <xf numFmtId="0" fontId="8" fillId="0" borderId="4" xfId="69" applyFont="1" applyBorder="1" applyAlignment="1" applyProtection="1">
      <alignment horizontal="center" vertical="center"/>
    </xf>
    <xf numFmtId="0" fontId="8" fillId="28" borderId="4" xfId="0" applyFont="1" applyFill="1" applyBorder="1" applyAlignment="1" applyProtection="1">
      <alignment horizontal="right" vertical="center" wrapText="1" indent="1"/>
    </xf>
    <xf numFmtId="0" fontId="5" fillId="0" borderId="4" xfId="0" applyFont="1" applyBorder="1" applyAlignment="1" applyProtection="1">
      <alignment horizontal="right" vertical="center" wrapText="1" indent="1"/>
    </xf>
    <xf numFmtId="0" fontId="8" fillId="0" borderId="4" xfId="0" applyFont="1" applyBorder="1" applyAlignment="1" applyProtection="1">
      <alignment horizontal="right" vertical="center" wrapText="1" indent="1"/>
    </xf>
    <xf numFmtId="0" fontId="8" fillId="28" borderId="44" xfId="69" applyFont="1" applyFill="1" applyBorder="1" applyAlignment="1" applyProtection="1">
      <alignment horizontal="center" vertical="center" wrapText="1"/>
    </xf>
    <xf numFmtId="0" fontId="8" fillId="28" borderId="45" xfId="69" applyFont="1" applyFill="1" applyBorder="1" applyAlignment="1" applyProtection="1">
      <alignment horizontal="center" vertical="center" wrapText="1"/>
    </xf>
    <xf numFmtId="0" fontId="8" fillId="28" borderId="4" xfId="69" applyFont="1" applyFill="1" applyBorder="1" applyAlignment="1" applyProtection="1">
      <alignment horizontal="center" vertical="center" wrapText="1"/>
    </xf>
    <xf numFmtId="165" fontId="19" fillId="0" borderId="4" xfId="0" applyNumberFormat="1" applyFont="1" applyBorder="1" applyAlignment="1" applyProtection="1">
      <alignment horizontal="center" vertical="center" wrapText="1"/>
    </xf>
    <xf numFmtId="165" fontId="17" fillId="0" borderId="4" xfId="0" applyNumberFormat="1" applyFont="1" applyBorder="1" applyAlignment="1" applyProtection="1">
      <alignment horizontal="center" vertical="center" wrapText="1"/>
    </xf>
  </cellXfs>
  <cellStyles count="127">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2" xfId="6" builtinId="34" customBuiltin="1"/>
    <cellStyle name="20% - Accent2 2" xfId="75"/>
    <cellStyle name="20% - Accent3" xfId="7" builtinId="38" customBuiltin="1"/>
    <cellStyle name="20% - Accent3 2" xfId="76"/>
    <cellStyle name="20% - Accent4" xfId="8" builtinId="42" customBuiltin="1"/>
    <cellStyle name="20% - Accent4 2" xfId="77"/>
    <cellStyle name="20% - Accent5" xfId="9" builtinId="46" customBuiltin="1"/>
    <cellStyle name="20% - Accent5 2" xfId="78"/>
    <cellStyle name="20% - Accent6" xfId="10" builtinId="50" customBuiltin="1"/>
    <cellStyle name="20% - Accent6 2" xfId="79"/>
    <cellStyle name="40% - Accent1" xfId="11" builtinId="31" customBuiltin="1"/>
    <cellStyle name="40% - Accent1 2" xfId="80"/>
    <cellStyle name="40% - Accent2" xfId="12" builtinId="35" customBuiltin="1"/>
    <cellStyle name="40% - Accent2 2" xfId="81"/>
    <cellStyle name="40% - Accent3" xfId="13" builtinId="39" customBuiltin="1"/>
    <cellStyle name="40% - Accent3 2" xfId="82"/>
    <cellStyle name="40% - Accent4" xfId="14" builtinId="43" customBuiltin="1"/>
    <cellStyle name="40% - Accent4 2" xfId="83"/>
    <cellStyle name="40% - Accent5" xfId="15" builtinId="47" customBuiltin="1"/>
    <cellStyle name="40% - Accent5 2" xfId="84"/>
    <cellStyle name="40% - Accent6" xfId="16" builtinId="51" customBuiltin="1"/>
    <cellStyle name="40% - Accent6 2" xfId="85"/>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3" xfId="102"/>
    <cellStyle name="Comma 4" xfId="103"/>
    <cellStyle name="Comma0" xfId="32"/>
    <cellStyle name="Currency" xfId="57" builtinId="4"/>
    <cellStyle name="Currency 2" xfId="104"/>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4" xfId="42" builtinId="19" customBuiltin="1"/>
    <cellStyle name="Heading 4 2" xfId="110"/>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2" xfId="59"/>
    <cellStyle name="Normal 3" xfId="117"/>
    <cellStyle name="Normal 4" xfId="118"/>
    <cellStyle name="Normal 5" xfId="119"/>
    <cellStyle name="Normal_6. Cost Allocation for Def-Var" xfId="69"/>
    <cellStyle name="Normal_Sheet7" xfId="70"/>
    <cellStyle name="Note" xfId="50" builtinId="10" customBuiltin="1"/>
    <cellStyle name="Note 2" xfId="120"/>
    <cellStyle name="Output" xfId="51" builtinId="21" customBuiltin="1"/>
    <cellStyle name="Output 2" xfId="121"/>
    <cellStyle name="Percent" xfId="58" builtinId="5"/>
    <cellStyle name="Percent [2]" xfId="52"/>
    <cellStyle name="Percent 2" xfId="122"/>
    <cellStyle name="Percent 3" xfId="123"/>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323850</xdr:colOff>
      <xdr:row>11</xdr:row>
      <xdr:rowOff>144116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9525"/>
          <a:ext cx="8591550"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ntarioenergyboard.ca/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zoomScaleNormal="100" workbookViewId="0">
      <selection activeCell="P20" sqref="P20"/>
    </sheetView>
  </sheetViews>
  <sheetFormatPr defaultColWidth="9.1796875" defaultRowHeight="14.5" x14ac:dyDescent="0.35"/>
  <cols>
    <col min="1" max="1" width="13.26953125" style="35" customWidth="1"/>
    <col min="2" max="4" width="9.1796875" style="35"/>
    <col min="5" max="5" width="9.1796875" style="35" customWidth="1"/>
    <col min="6" max="21" width="9.1796875" style="35"/>
    <col min="22" max="22" width="54.1796875" style="35" hidden="1" customWidth="1"/>
    <col min="23" max="16384" width="9.1796875" style="35"/>
  </cols>
  <sheetData>
    <row r="1" spans="2:22" ht="15.5" x14ac:dyDescent="0.35">
      <c r="V1" s="165" t="s">
        <v>129</v>
      </c>
    </row>
    <row r="2" spans="2:22" ht="15.5" x14ac:dyDescent="0.35">
      <c r="V2" s="165" t="s">
        <v>130</v>
      </c>
    </row>
    <row r="3" spans="2:22" ht="15.5" x14ac:dyDescent="0.35">
      <c r="V3" s="165" t="s">
        <v>228</v>
      </c>
    </row>
    <row r="4" spans="2:22" ht="15.5" x14ac:dyDescent="0.35">
      <c r="V4" s="165" t="s">
        <v>131</v>
      </c>
    </row>
    <row r="5" spans="2:22" ht="15.5" x14ac:dyDescent="0.35">
      <c r="V5" s="166" t="s">
        <v>132</v>
      </c>
    </row>
    <row r="6" spans="2:22" ht="15.5" x14ac:dyDescent="0.35">
      <c r="V6" s="165" t="s">
        <v>133</v>
      </c>
    </row>
    <row r="7" spans="2:22" ht="15.5" x14ac:dyDescent="0.35">
      <c r="V7" s="165" t="s">
        <v>134</v>
      </c>
    </row>
    <row r="8" spans="2:22" ht="15.5" x14ac:dyDescent="0.35">
      <c r="V8" s="165" t="s">
        <v>135</v>
      </c>
    </row>
    <row r="9" spans="2:22" ht="15.5" x14ac:dyDescent="0.35">
      <c r="V9" s="165" t="s">
        <v>136</v>
      </c>
    </row>
    <row r="10" spans="2:22" ht="15.5" x14ac:dyDescent="0.35">
      <c r="V10" s="165" t="s">
        <v>137</v>
      </c>
    </row>
    <row r="11" spans="2:22" ht="15.5" x14ac:dyDescent="0.35">
      <c r="G11" s="36"/>
      <c r="V11" s="165" t="s">
        <v>138</v>
      </c>
    </row>
    <row r="12" spans="2:22" ht="15.5" x14ac:dyDescent="0.35">
      <c r="B12" s="37"/>
      <c r="C12" s="37"/>
      <c r="D12" s="37"/>
      <c r="E12" s="37"/>
      <c r="F12" s="37"/>
      <c r="G12" s="36"/>
      <c r="M12" s="38" t="s">
        <v>65</v>
      </c>
      <c r="N12" s="39">
        <v>1</v>
      </c>
      <c r="V12" s="165" t="s">
        <v>229</v>
      </c>
    </row>
    <row r="13" spans="2:22" ht="16" thickBot="1" x14ac:dyDescent="0.4">
      <c r="G13" s="36"/>
      <c r="V13" s="165" t="s">
        <v>139</v>
      </c>
    </row>
    <row r="14" spans="2:22" ht="16.5" thickTop="1" thickBot="1" x14ac:dyDescent="0.4">
      <c r="E14" s="40" t="s">
        <v>66</v>
      </c>
      <c r="F14" s="237" t="s">
        <v>154</v>
      </c>
      <c r="G14" s="238"/>
      <c r="H14" s="238"/>
      <c r="I14" s="238"/>
      <c r="J14" s="238"/>
      <c r="K14" s="238"/>
      <c r="L14" s="239"/>
      <c r="V14" s="165" t="s">
        <v>140</v>
      </c>
    </row>
    <row r="15" spans="2:22" ht="16" thickBot="1" x14ac:dyDescent="0.4">
      <c r="E15" s="41"/>
      <c r="F15" s="42"/>
      <c r="G15" s="43"/>
      <c r="H15" s="42"/>
      <c r="I15" s="42"/>
      <c r="J15" s="42"/>
      <c r="V15" s="165" t="s">
        <v>141</v>
      </c>
    </row>
    <row r="16" spans="2:22" ht="16.5" thickTop="1" thickBot="1" x14ac:dyDescent="0.4">
      <c r="E16" s="44" t="s">
        <v>67</v>
      </c>
      <c r="F16" s="240" t="s">
        <v>68</v>
      </c>
      <c r="G16" s="241"/>
      <c r="H16" s="241"/>
      <c r="I16" s="241"/>
      <c r="J16" s="242"/>
      <c r="V16" s="165" t="s">
        <v>142</v>
      </c>
    </row>
    <row r="17" spans="2:22" ht="16" thickBot="1" x14ac:dyDescent="0.4">
      <c r="E17" s="45"/>
      <c r="V17" s="165" t="s">
        <v>230</v>
      </c>
    </row>
    <row r="18" spans="2:22" ht="16.5" thickTop="1" thickBot="1" x14ac:dyDescent="0.4">
      <c r="E18" s="44" t="s">
        <v>69</v>
      </c>
      <c r="F18" s="243"/>
      <c r="G18" s="244"/>
      <c r="H18" s="244"/>
      <c r="I18" s="244"/>
      <c r="J18" s="245"/>
      <c r="V18" s="165" t="s">
        <v>143</v>
      </c>
    </row>
    <row r="19" spans="2:22" ht="12.75" customHeight="1" thickBot="1" x14ac:dyDescent="0.4">
      <c r="E19" s="45"/>
      <c r="V19" s="165" t="s">
        <v>144</v>
      </c>
    </row>
    <row r="20" spans="2:22" ht="16.5" thickTop="1" thickBot="1" x14ac:dyDescent="0.4">
      <c r="E20" s="44" t="s">
        <v>70</v>
      </c>
      <c r="F20" s="246" t="s">
        <v>321</v>
      </c>
      <c r="G20" s="244"/>
      <c r="H20" s="244"/>
      <c r="I20" s="244"/>
      <c r="J20" s="245"/>
      <c r="V20" s="165" t="s">
        <v>145</v>
      </c>
    </row>
    <row r="21" spans="2:22" ht="16" thickBot="1" x14ac:dyDescent="0.4">
      <c r="E21" s="46"/>
      <c r="F21" s="42"/>
      <c r="G21" s="43"/>
      <c r="H21" s="42"/>
      <c r="I21" s="42"/>
      <c r="J21" s="42"/>
      <c r="V21" s="165" t="s">
        <v>146</v>
      </c>
    </row>
    <row r="22" spans="2:22" ht="16.5" thickTop="1" thickBot="1" x14ac:dyDescent="0.4">
      <c r="E22" s="40" t="s">
        <v>71</v>
      </c>
      <c r="F22" s="246" t="s">
        <v>322</v>
      </c>
      <c r="G22" s="244"/>
      <c r="H22" s="244"/>
      <c r="I22" s="244"/>
      <c r="J22" s="245"/>
      <c r="V22" s="165" t="s">
        <v>231</v>
      </c>
    </row>
    <row r="23" spans="2:22" ht="16" thickBot="1" x14ac:dyDescent="0.4">
      <c r="E23" s="46"/>
      <c r="F23" s="42"/>
      <c r="G23" s="43"/>
      <c r="H23" s="42"/>
      <c r="I23" s="42"/>
      <c r="J23" s="42"/>
      <c r="V23" s="165" t="s">
        <v>147</v>
      </c>
    </row>
    <row r="24" spans="2:22" ht="16.5" thickTop="1" thickBot="1" x14ac:dyDescent="0.4">
      <c r="E24" s="40" t="s">
        <v>72</v>
      </c>
      <c r="F24" s="247" t="s">
        <v>323</v>
      </c>
      <c r="G24" s="248"/>
      <c r="H24" s="248"/>
      <c r="I24" s="248"/>
      <c r="J24" s="249"/>
      <c r="V24" s="165" t="s">
        <v>148</v>
      </c>
    </row>
    <row r="25" spans="2:22" ht="15.5" x14ac:dyDescent="0.35">
      <c r="E25" s="46"/>
      <c r="F25" s="42"/>
      <c r="G25" s="43"/>
      <c r="H25" s="42"/>
      <c r="I25" s="42"/>
      <c r="J25" s="42"/>
      <c r="V25" s="165" t="s">
        <v>149</v>
      </c>
    </row>
    <row r="26" spans="2:22" ht="15.5" x14ac:dyDescent="0.35">
      <c r="E26" s="40"/>
      <c r="I26" s="42"/>
      <c r="J26" s="42"/>
      <c r="V26" s="165" t="s">
        <v>150</v>
      </c>
    </row>
    <row r="27" spans="2:22" ht="15.5" x14ac:dyDescent="0.35">
      <c r="B27" s="236" t="s">
        <v>77</v>
      </c>
      <c r="C27" s="236"/>
      <c r="D27" s="236"/>
      <c r="E27" s="236"/>
      <c r="F27" s="236"/>
      <c r="G27" s="236"/>
      <c r="H27" s="236"/>
      <c r="I27" s="236"/>
      <c r="J27" s="236"/>
      <c r="K27" s="236"/>
      <c r="L27" s="236"/>
      <c r="M27" s="236"/>
      <c r="V27" s="166" t="s">
        <v>151</v>
      </c>
    </row>
    <row r="28" spans="2:22" ht="15.5" x14ac:dyDescent="0.35">
      <c r="V28" s="165" t="s">
        <v>152</v>
      </c>
    </row>
    <row r="29" spans="2:22" ht="15.5" x14ac:dyDescent="0.35">
      <c r="B29" s="47" t="s">
        <v>73</v>
      </c>
      <c r="C29" s="48"/>
      <c r="D29" s="48"/>
      <c r="E29" s="48"/>
      <c r="F29" s="48"/>
      <c r="G29" s="48"/>
      <c r="H29" s="48"/>
      <c r="I29" s="48"/>
      <c r="J29" s="48"/>
      <c r="K29" s="48"/>
      <c r="L29" s="48"/>
      <c r="M29" s="48"/>
      <c r="N29" s="48"/>
      <c r="V29" s="165" t="s">
        <v>153</v>
      </c>
    </row>
    <row r="30" spans="2:22" ht="16" thickBot="1" x14ac:dyDescent="0.4">
      <c r="B30" s="48"/>
      <c r="C30" s="48"/>
      <c r="D30" s="48"/>
      <c r="E30" s="48"/>
      <c r="F30" s="48"/>
      <c r="G30" s="48"/>
      <c r="H30" s="48"/>
      <c r="I30" s="48"/>
      <c r="J30" s="48"/>
      <c r="K30" s="48"/>
      <c r="L30" s="48"/>
      <c r="M30" s="48"/>
      <c r="N30" s="48"/>
      <c r="V30" s="165" t="s">
        <v>154</v>
      </c>
    </row>
    <row r="31" spans="2:22" ht="16" thickBot="1" x14ac:dyDescent="0.4">
      <c r="B31" s="49"/>
      <c r="C31" s="231" t="s">
        <v>74</v>
      </c>
      <c r="D31" s="231"/>
      <c r="E31" s="231"/>
      <c r="F31" s="231"/>
      <c r="G31" s="231"/>
      <c r="H31" s="231"/>
      <c r="I31" s="231"/>
      <c r="J31" s="231"/>
      <c r="K31" s="231"/>
      <c r="L31" s="231"/>
      <c r="M31" s="48"/>
      <c r="N31" s="48"/>
      <c r="V31" s="165" t="s">
        <v>155</v>
      </c>
    </row>
    <row r="32" spans="2:22" ht="16" thickBot="1" x14ac:dyDescent="0.4">
      <c r="B32" s="48"/>
      <c r="C32" s="48"/>
      <c r="D32" s="48"/>
      <c r="E32" s="48"/>
      <c r="F32" s="48"/>
      <c r="G32" s="48"/>
      <c r="H32" s="48"/>
      <c r="I32" s="48"/>
      <c r="J32" s="48"/>
      <c r="K32" s="48"/>
      <c r="L32" s="48"/>
      <c r="M32" s="48"/>
      <c r="N32" s="48"/>
      <c r="V32" s="165" t="s">
        <v>156</v>
      </c>
    </row>
    <row r="33" spans="2:22" ht="16" thickBot="1" x14ac:dyDescent="0.4">
      <c r="B33" s="50"/>
      <c r="C33" s="232" t="s">
        <v>75</v>
      </c>
      <c r="D33" s="233"/>
      <c r="E33" s="233"/>
      <c r="F33" s="233"/>
      <c r="G33" s="233"/>
      <c r="H33" s="233"/>
      <c r="I33" s="233"/>
      <c r="J33" s="233"/>
      <c r="K33" s="233"/>
      <c r="L33" s="233"/>
      <c r="M33" s="233"/>
      <c r="N33" s="233"/>
      <c r="V33" s="165" t="s">
        <v>157</v>
      </c>
    </row>
    <row r="34" spans="2:22" ht="16" thickBot="1" x14ac:dyDescent="0.4">
      <c r="B34" s="51"/>
      <c r="C34" s="48"/>
      <c r="D34" s="48"/>
      <c r="E34" s="48"/>
      <c r="F34" s="48"/>
      <c r="G34" s="48"/>
      <c r="H34" s="48"/>
      <c r="I34" s="48"/>
      <c r="J34" s="48"/>
      <c r="K34" s="48"/>
      <c r="L34" s="48"/>
      <c r="M34" s="48"/>
      <c r="N34" s="48"/>
      <c r="V34" s="165" t="s">
        <v>158</v>
      </c>
    </row>
    <row r="35" spans="2:22" ht="16" thickBot="1" x14ac:dyDescent="0.4">
      <c r="B35" s="52"/>
      <c r="C35" s="234" t="s">
        <v>76</v>
      </c>
      <c r="D35" s="235"/>
      <c r="E35" s="235"/>
      <c r="F35" s="235"/>
      <c r="G35" s="235"/>
      <c r="H35" s="235"/>
      <c r="I35" s="235"/>
      <c r="J35" s="235"/>
      <c r="K35" s="235"/>
      <c r="L35" s="235"/>
      <c r="M35" s="235"/>
      <c r="N35" s="48"/>
      <c r="V35" s="165" t="s">
        <v>232</v>
      </c>
    </row>
    <row r="36" spans="2:22" ht="15.5" x14ac:dyDescent="0.35">
      <c r="B36" s="48"/>
      <c r="C36" s="48"/>
      <c r="D36" s="48"/>
      <c r="E36" s="48"/>
      <c r="F36" s="48"/>
      <c r="G36" s="48"/>
      <c r="H36" s="48"/>
      <c r="I36" s="48"/>
      <c r="J36" s="48"/>
      <c r="K36" s="48"/>
      <c r="L36" s="48"/>
      <c r="M36" s="48"/>
      <c r="N36" s="48"/>
      <c r="V36" s="165" t="s">
        <v>159</v>
      </c>
    </row>
    <row r="37" spans="2:22" ht="15.5" x14ac:dyDescent="0.35">
      <c r="V37" s="165" t="s">
        <v>233</v>
      </c>
    </row>
    <row r="38" spans="2:22" ht="15.5" x14ac:dyDescent="0.35">
      <c r="V38" s="165" t="s">
        <v>234</v>
      </c>
    </row>
    <row r="39" spans="2:22" ht="15.5" x14ac:dyDescent="0.35">
      <c r="V39" s="165" t="s">
        <v>160</v>
      </c>
    </row>
    <row r="40" spans="2:22" ht="15.5" x14ac:dyDescent="0.35">
      <c r="V40" s="165" t="s">
        <v>161</v>
      </c>
    </row>
    <row r="41" spans="2:22" ht="15.5" x14ac:dyDescent="0.35">
      <c r="V41" s="165" t="s">
        <v>162</v>
      </c>
    </row>
    <row r="42" spans="2:22" ht="15.5" x14ac:dyDescent="0.35">
      <c r="V42" s="165" t="s">
        <v>163</v>
      </c>
    </row>
    <row r="43" spans="2:22" ht="15.5" x14ac:dyDescent="0.35">
      <c r="V43" s="166" t="s">
        <v>164</v>
      </c>
    </row>
    <row r="44" spans="2:22" ht="15.5" x14ac:dyDescent="0.35">
      <c r="V44" s="165" t="s">
        <v>165</v>
      </c>
    </row>
    <row r="45" spans="2:22" ht="15.5" x14ac:dyDescent="0.35">
      <c r="V45" s="165" t="s">
        <v>166</v>
      </c>
    </row>
    <row r="46" spans="2:22" ht="15.5" x14ac:dyDescent="0.35">
      <c r="V46" s="165" t="s">
        <v>206</v>
      </c>
    </row>
    <row r="47" spans="2:22" ht="15.5" x14ac:dyDescent="0.35">
      <c r="V47" s="165" t="s">
        <v>235</v>
      </c>
    </row>
    <row r="48" spans="2:22" ht="15.5" x14ac:dyDescent="0.35">
      <c r="V48" s="165" t="s">
        <v>167</v>
      </c>
    </row>
    <row r="49" spans="22:22" ht="15.5" x14ac:dyDescent="0.35">
      <c r="V49" s="165" t="s">
        <v>168</v>
      </c>
    </row>
    <row r="50" spans="22:22" ht="15.5" x14ac:dyDescent="0.35">
      <c r="V50" s="166" t="s">
        <v>169</v>
      </c>
    </row>
    <row r="51" spans="22:22" ht="15.5" x14ac:dyDescent="0.35">
      <c r="V51" s="165" t="s">
        <v>170</v>
      </c>
    </row>
    <row r="52" spans="22:22" ht="15.5" x14ac:dyDescent="0.35">
      <c r="V52" s="165" t="s">
        <v>171</v>
      </c>
    </row>
    <row r="53" spans="22:22" ht="15.5" x14ac:dyDescent="0.35">
      <c r="V53" s="165" t="s">
        <v>172</v>
      </c>
    </row>
    <row r="54" spans="22:22" ht="15.5" x14ac:dyDescent="0.35">
      <c r="V54" s="165" t="s">
        <v>173</v>
      </c>
    </row>
    <row r="55" spans="22:22" ht="15.5" x14ac:dyDescent="0.35">
      <c r="V55" s="165" t="s">
        <v>174</v>
      </c>
    </row>
    <row r="56" spans="22:22" ht="15.5" x14ac:dyDescent="0.35">
      <c r="V56" s="165" t="s">
        <v>175</v>
      </c>
    </row>
    <row r="57" spans="22:22" ht="15.5" x14ac:dyDescent="0.35">
      <c r="V57" s="165" t="s">
        <v>176</v>
      </c>
    </row>
    <row r="58" spans="22:22" ht="15.5" x14ac:dyDescent="0.35">
      <c r="V58" s="165" t="s">
        <v>177</v>
      </c>
    </row>
    <row r="59" spans="22:22" ht="15.5" x14ac:dyDescent="0.35">
      <c r="V59" s="165" t="s">
        <v>178</v>
      </c>
    </row>
    <row r="60" spans="22:22" ht="15.5" x14ac:dyDescent="0.35">
      <c r="V60" s="165" t="s">
        <v>179</v>
      </c>
    </row>
    <row r="61" spans="22:22" ht="15.5" x14ac:dyDescent="0.35">
      <c r="V61" s="165" t="s">
        <v>180</v>
      </c>
    </row>
    <row r="62" spans="22:22" ht="15.5" x14ac:dyDescent="0.35">
      <c r="V62" s="165" t="s">
        <v>181</v>
      </c>
    </row>
    <row r="63" spans="22:22" ht="15.5" x14ac:dyDescent="0.35">
      <c r="V63" s="165" t="s">
        <v>182</v>
      </c>
    </row>
    <row r="64" spans="22:22" ht="15.5" x14ac:dyDescent="0.35">
      <c r="V64" s="165" t="s">
        <v>183</v>
      </c>
    </row>
    <row r="65" spans="22:22" ht="15.5" x14ac:dyDescent="0.35">
      <c r="V65" s="165" t="s">
        <v>184</v>
      </c>
    </row>
    <row r="66" spans="22:22" ht="15.5" x14ac:dyDescent="0.35">
      <c r="V66" s="165" t="s">
        <v>185</v>
      </c>
    </row>
    <row r="67" spans="22:22" ht="15.5" x14ac:dyDescent="0.35">
      <c r="V67" s="165" t="s">
        <v>186</v>
      </c>
    </row>
    <row r="68" spans="22:22" ht="15.5" x14ac:dyDescent="0.35">
      <c r="V68" s="165" t="s">
        <v>187</v>
      </c>
    </row>
    <row r="69" spans="22:22" ht="15.5" x14ac:dyDescent="0.35">
      <c r="V69" s="165" t="s">
        <v>188</v>
      </c>
    </row>
    <row r="70" spans="22:22" ht="15.5" x14ac:dyDescent="0.35">
      <c r="V70" s="165" t="s">
        <v>189</v>
      </c>
    </row>
    <row r="71" spans="22:22" ht="15.5" x14ac:dyDescent="0.35">
      <c r="V71" s="165" t="s">
        <v>190</v>
      </c>
    </row>
    <row r="72" spans="22:22" ht="15.5" x14ac:dyDescent="0.35">
      <c r="V72" s="165" t="s">
        <v>191</v>
      </c>
    </row>
    <row r="73" spans="22:22" ht="15.5" x14ac:dyDescent="0.35">
      <c r="V73" s="165" t="s">
        <v>192</v>
      </c>
    </row>
    <row r="74" spans="22:22" ht="15.5" x14ac:dyDescent="0.35">
      <c r="V74" s="165" t="s">
        <v>193</v>
      </c>
    </row>
    <row r="75" spans="22:22" ht="15.5" x14ac:dyDescent="0.35">
      <c r="V75" s="165" t="s">
        <v>194</v>
      </c>
    </row>
    <row r="76" spans="22:22" ht="15.5" x14ac:dyDescent="0.35">
      <c r="V76" s="166" t="s">
        <v>195</v>
      </c>
    </row>
    <row r="77" spans="22:22" x14ac:dyDescent="0.35">
      <c r="V77"/>
    </row>
    <row r="78" spans="22:22" x14ac:dyDescent="0.35">
      <c r="V78" s="84"/>
    </row>
  </sheetData>
  <sheetProtection algorithmName="SHA-512" hashValue="Dq4wxsl3C/tNITElpoIxX5EQm3ShyB0IQpqZs0KLV5Nyogqh2863fyWCPI88HVGDqU+mgdV4g8B3qLOmhsP6jA==" saltValue="qUBEXWYuOcA2LPjvd6VYFw==" spinCount="100000"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8:BV102"/>
  <sheetViews>
    <sheetView showGridLines="0" zoomScale="85" zoomScaleNormal="85" workbookViewId="0">
      <pane xSplit="4" topLeftCell="H1" activePane="topRight" state="frozenSplit"/>
      <selection pane="topRight" activeCell="P12" sqref="P12:P13"/>
    </sheetView>
  </sheetViews>
  <sheetFormatPr defaultColWidth="9.1796875" defaultRowHeight="12.5" x14ac:dyDescent="0.25"/>
  <cols>
    <col min="1" max="1" width="9.1796875" style="1" customWidth="1"/>
    <col min="2" max="2" width="2.81640625" style="1" bestFit="1" customWidth="1"/>
    <col min="3" max="3" width="86.453125" style="1" customWidth="1"/>
    <col min="4" max="4" width="9.7265625" style="1" customWidth="1"/>
    <col min="5" max="5" width="16.1796875" style="85" hidden="1" customWidth="1"/>
    <col min="6" max="6" width="23.1796875" style="85" hidden="1" customWidth="1"/>
    <col min="7" max="8" width="18.453125" style="85" hidden="1" customWidth="1"/>
    <col min="9" max="9" width="14.7265625" style="85" hidden="1" customWidth="1"/>
    <col min="10" max="10" width="14.1796875" style="85" hidden="1" customWidth="1"/>
    <col min="11" max="13" width="14.81640625" style="85" hidden="1" customWidth="1"/>
    <col min="14" max="14" width="15.453125" style="85" hidden="1" customWidth="1"/>
    <col min="15" max="15" width="16.1796875" style="85" customWidth="1"/>
    <col min="16" max="16" width="23.1796875" style="85" customWidth="1"/>
    <col min="17" max="18" width="18.453125" style="85" customWidth="1"/>
    <col min="19" max="19" width="14.7265625" style="85" customWidth="1"/>
    <col min="20" max="20" width="14.1796875" style="85" customWidth="1"/>
    <col min="21" max="23" width="14.81640625" style="85" customWidth="1"/>
    <col min="24" max="24" width="15.453125" style="85" customWidth="1"/>
    <col min="25" max="25" width="16.1796875" style="85" customWidth="1"/>
    <col min="26" max="26" width="23.1796875" style="85" customWidth="1"/>
    <col min="27" max="28" width="18.453125" style="85" customWidth="1"/>
    <col min="29" max="29" width="14.7265625" style="85" customWidth="1"/>
    <col min="30" max="30" width="14.1796875" style="85" customWidth="1"/>
    <col min="31" max="33" width="14.81640625" style="85" customWidth="1"/>
    <col min="34" max="34" width="15.453125" style="85" customWidth="1"/>
    <col min="35" max="35" width="16.1796875" style="85" customWidth="1"/>
    <col min="36" max="36" width="23.1796875" style="85" customWidth="1"/>
    <col min="37" max="38" width="18.453125" style="85" customWidth="1"/>
    <col min="39" max="39" width="14.7265625" style="85" customWidth="1"/>
    <col min="40" max="40" width="14.1796875" style="85" customWidth="1"/>
    <col min="41" max="43" width="14.81640625" style="85" customWidth="1"/>
    <col min="44" max="44" width="15.453125" style="85" customWidth="1"/>
    <col min="45" max="45" width="16.1796875" style="85" customWidth="1"/>
    <col min="46" max="46" width="23.1796875" style="85" customWidth="1"/>
    <col min="47" max="48" width="18.453125" style="85" customWidth="1"/>
    <col min="49" max="49" width="14.7265625" style="85" customWidth="1"/>
    <col min="50" max="50" width="14.1796875" style="85" customWidth="1"/>
    <col min="51" max="53" width="14.81640625" style="85" customWidth="1"/>
    <col min="54" max="54" width="15.453125" style="85" customWidth="1"/>
    <col min="55" max="55" width="16.1796875" style="85" customWidth="1"/>
    <col min="56" max="56" width="23.1796875" style="85" customWidth="1"/>
    <col min="57" max="58" width="18.453125" style="85" customWidth="1"/>
    <col min="59" max="59" width="14.7265625" style="85" customWidth="1"/>
    <col min="60" max="60" width="14.1796875" style="85" customWidth="1"/>
    <col min="61" max="63" width="14.81640625" style="85" customWidth="1"/>
    <col min="64" max="64" width="15.453125" style="85" customWidth="1"/>
    <col min="65" max="66" width="14.81640625" style="85" customWidth="1"/>
    <col min="67" max="67" width="16.81640625" style="85" customWidth="1"/>
    <col min="68" max="68" width="17.26953125" style="85" customWidth="1"/>
    <col min="69" max="70" width="26.81640625" style="85" customWidth="1"/>
    <col min="71" max="71" width="22.26953125" style="85" bestFit="1" customWidth="1"/>
    <col min="72" max="72" width="22.453125" style="85" bestFit="1" customWidth="1"/>
    <col min="73" max="73" width="19.81640625" style="85" customWidth="1"/>
    <col min="74" max="16384" width="9.1796875" style="1"/>
  </cols>
  <sheetData>
    <row r="18" spans="1:73" ht="13.5" thickBot="1" x14ac:dyDescent="0.35">
      <c r="C18" s="3"/>
      <c r="BO18" s="154"/>
      <c r="BP18" s="154"/>
      <c r="BQ18" s="154"/>
      <c r="BR18" s="154"/>
      <c r="BS18" s="154"/>
    </row>
    <row r="19" spans="1:73" s="87" customFormat="1" ht="29" thickBot="1" x14ac:dyDescent="0.7">
      <c r="C19" s="88"/>
      <c r="D19" s="89"/>
      <c r="E19" s="253">
        <v>2009</v>
      </c>
      <c r="F19" s="254"/>
      <c r="G19" s="254"/>
      <c r="H19" s="254"/>
      <c r="I19" s="254"/>
      <c r="J19" s="254"/>
      <c r="K19" s="254"/>
      <c r="L19" s="254"/>
      <c r="M19" s="254"/>
      <c r="N19" s="255"/>
      <c r="O19" s="253">
        <v>2010</v>
      </c>
      <c r="P19" s="254"/>
      <c r="Q19" s="254"/>
      <c r="R19" s="254"/>
      <c r="S19" s="254"/>
      <c r="T19" s="254"/>
      <c r="U19" s="254"/>
      <c r="V19" s="254"/>
      <c r="W19" s="254"/>
      <c r="X19" s="255"/>
      <c r="Y19" s="253">
        <v>2011</v>
      </c>
      <c r="Z19" s="254"/>
      <c r="AA19" s="254"/>
      <c r="AB19" s="254"/>
      <c r="AC19" s="254"/>
      <c r="AD19" s="254"/>
      <c r="AE19" s="254"/>
      <c r="AF19" s="254"/>
      <c r="AG19" s="254"/>
      <c r="AH19" s="255"/>
      <c r="AI19" s="253">
        <v>2012</v>
      </c>
      <c r="AJ19" s="254"/>
      <c r="AK19" s="254"/>
      <c r="AL19" s="254"/>
      <c r="AM19" s="254"/>
      <c r="AN19" s="254"/>
      <c r="AO19" s="254"/>
      <c r="AP19" s="254"/>
      <c r="AQ19" s="254"/>
      <c r="AR19" s="255"/>
      <c r="AS19" s="253">
        <v>2013</v>
      </c>
      <c r="AT19" s="254"/>
      <c r="AU19" s="254"/>
      <c r="AV19" s="254"/>
      <c r="AW19" s="254"/>
      <c r="AX19" s="254"/>
      <c r="AY19" s="254"/>
      <c r="AZ19" s="254"/>
      <c r="BA19" s="254"/>
      <c r="BB19" s="255"/>
      <c r="BC19" s="253">
        <v>2014</v>
      </c>
      <c r="BD19" s="254"/>
      <c r="BE19" s="254"/>
      <c r="BF19" s="254"/>
      <c r="BG19" s="254"/>
      <c r="BH19" s="254"/>
      <c r="BI19" s="254"/>
      <c r="BJ19" s="254"/>
      <c r="BK19" s="254"/>
      <c r="BL19" s="255"/>
      <c r="BM19" s="253">
        <v>2015</v>
      </c>
      <c r="BN19" s="254"/>
      <c r="BO19" s="254"/>
      <c r="BP19" s="255"/>
      <c r="BQ19" s="276" t="s">
        <v>247</v>
      </c>
      <c r="BR19" s="277"/>
      <c r="BS19" s="278"/>
      <c r="BT19" s="90" t="s">
        <v>28</v>
      </c>
      <c r="BU19" s="91"/>
    </row>
    <row r="20" spans="1:73" ht="14.25" customHeight="1" x14ac:dyDescent="0.25">
      <c r="C20" s="267" t="s">
        <v>23</v>
      </c>
      <c r="D20" s="270" t="s">
        <v>0</v>
      </c>
      <c r="E20" s="256" t="s">
        <v>44</v>
      </c>
      <c r="F20" s="259" t="s">
        <v>299</v>
      </c>
      <c r="G20" s="259" t="s">
        <v>30</v>
      </c>
      <c r="H20" s="259" t="s">
        <v>300</v>
      </c>
      <c r="I20" s="259" t="s">
        <v>13</v>
      </c>
      <c r="J20" s="259" t="s">
        <v>14</v>
      </c>
      <c r="K20" s="259" t="s">
        <v>25</v>
      </c>
      <c r="L20" s="259" t="s">
        <v>30</v>
      </c>
      <c r="M20" s="259" t="s">
        <v>301</v>
      </c>
      <c r="N20" s="264" t="s">
        <v>15</v>
      </c>
      <c r="O20" s="256" t="s">
        <v>45</v>
      </c>
      <c r="P20" s="259" t="s">
        <v>302</v>
      </c>
      <c r="Q20" s="259" t="s">
        <v>31</v>
      </c>
      <c r="R20" s="259" t="s">
        <v>303</v>
      </c>
      <c r="S20" s="259" t="s">
        <v>19</v>
      </c>
      <c r="T20" s="259" t="s">
        <v>20</v>
      </c>
      <c r="U20" s="259" t="s">
        <v>26</v>
      </c>
      <c r="V20" s="259" t="s">
        <v>31</v>
      </c>
      <c r="W20" s="259" t="s">
        <v>319</v>
      </c>
      <c r="X20" s="264" t="s">
        <v>21</v>
      </c>
      <c r="Y20" s="256" t="s">
        <v>47</v>
      </c>
      <c r="Z20" s="259" t="s">
        <v>318</v>
      </c>
      <c r="AA20" s="259" t="s">
        <v>48</v>
      </c>
      <c r="AB20" s="259" t="s">
        <v>317</v>
      </c>
      <c r="AC20" s="259" t="s">
        <v>49</v>
      </c>
      <c r="AD20" s="259" t="s">
        <v>50</v>
      </c>
      <c r="AE20" s="259" t="s">
        <v>51</v>
      </c>
      <c r="AF20" s="259" t="s">
        <v>48</v>
      </c>
      <c r="AG20" s="259" t="s">
        <v>316</v>
      </c>
      <c r="AH20" s="264" t="s">
        <v>52</v>
      </c>
      <c r="AI20" s="256" t="s">
        <v>112</v>
      </c>
      <c r="AJ20" s="259" t="s">
        <v>315</v>
      </c>
      <c r="AK20" s="259" t="s">
        <v>113</v>
      </c>
      <c r="AL20" s="259" t="s">
        <v>314</v>
      </c>
      <c r="AM20" s="259" t="s">
        <v>114</v>
      </c>
      <c r="AN20" s="259" t="s">
        <v>115</v>
      </c>
      <c r="AO20" s="259" t="s">
        <v>116</v>
      </c>
      <c r="AP20" s="259" t="s">
        <v>113</v>
      </c>
      <c r="AQ20" s="259" t="s">
        <v>313</v>
      </c>
      <c r="AR20" s="264" t="s">
        <v>117</v>
      </c>
      <c r="AS20" s="256" t="s">
        <v>209</v>
      </c>
      <c r="AT20" s="259" t="s">
        <v>312</v>
      </c>
      <c r="AU20" s="259" t="s">
        <v>210</v>
      </c>
      <c r="AV20" s="259" t="s">
        <v>311</v>
      </c>
      <c r="AW20" s="259" t="s">
        <v>211</v>
      </c>
      <c r="AX20" s="259" t="s">
        <v>212</v>
      </c>
      <c r="AY20" s="259" t="s">
        <v>213</v>
      </c>
      <c r="AZ20" s="259" t="s">
        <v>210</v>
      </c>
      <c r="BA20" s="259" t="s">
        <v>310</v>
      </c>
      <c r="BB20" s="264" t="s">
        <v>214</v>
      </c>
      <c r="BC20" s="256" t="s">
        <v>238</v>
      </c>
      <c r="BD20" s="259" t="s">
        <v>309</v>
      </c>
      <c r="BE20" s="259" t="s">
        <v>239</v>
      </c>
      <c r="BF20" s="259" t="s">
        <v>308</v>
      </c>
      <c r="BG20" s="259" t="s">
        <v>240</v>
      </c>
      <c r="BH20" s="259" t="s">
        <v>241</v>
      </c>
      <c r="BI20" s="259" t="s">
        <v>242</v>
      </c>
      <c r="BJ20" s="259" t="s">
        <v>239</v>
      </c>
      <c r="BK20" s="259" t="s">
        <v>307</v>
      </c>
      <c r="BL20" s="264" t="s">
        <v>243</v>
      </c>
      <c r="BM20" s="259" t="s">
        <v>245</v>
      </c>
      <c r="BN20" s="259" t="s">
        <v>246</v>
      </c>
      <c r="BO20" s="273" t="s">
        <v>244</v>
      </c>
      <c r="BP20" s="273" t="s">
        <v>216</v>
      </c>
      <c r="BQ20" s="256" t="s">
        <v>304</v>
      </c>
      <c r="BR20" s="259" t="s">
        <v>305</v>
      </c>
      <c r="BS20" s="264" t="s">
        <v>27</v>
      </c>
      <c r="BT20" s="279" t="s">
        <v>248</v>
      </c>
      <c r="BU20" s="264" t="s">
        <v>306</v>
      </c>
    </row>
    <row r="21" spans="1:73" ht="24.75" customHeight="1" x14ac:dyDescent="0.25">
      <c r="C21" s="268"/>
      <c r="D21" s="271"/>
      <c r="E21" s="257"/>
      <c r="F21" s="260"/>
      <c r="G21" s="262"/>
      <c r="H21" s="262"/>
      <c r="I21" s="262"/>
      <c r="J21" s="260"/>
      <c r="K21" s="262"/>
      <c r="L21" s="262"/>
      <c r="M21" s="262"/>
      <c r="N21" s="265"/>
      <c r="O21" s="257"/>
      <c r="P21" s="260"/>
      <c r="Q21" s="262"/>
      <c r="R21" s="262"/>
      <c r="S21" s="262"/>
      <c r="T21" s="260"/>
      <c r="U21" s="262"/>
      <c r="V21" s="262"/>
      <c r="W21" s="262"/>
      <c r="X21" s="265"/>
      <c r="Y21" s="257"/>
      <c r="Z21" s="260"/>
      <c r="AA21" s="262"/>
      <c r="AB21" s="262"/>
      <c r="AC21" s="262"/>
      <c r="AD21" s="260"/>
      <c r="AE21" s="262"/>
      <c r="AF21" s="262"/>
      <c r="AG21" s="262"/>
      <c r="AH21" s="265"/>
      <c r="AI21" s="257"/>
      <c r="AJ21" s="260"/>
      <c r="AK21" s="262"/>
      <c r="AL21" s="262"/>
      <c r="AM21" s="262"/>
      <c r="AN21" s="260"/>
      <c r="AO21" s="262"/>
      <c r="AP21" s="262"/>
      <c r="AQ21" s="262"/>
      <c r="AR21" s="265"/>
      <c r="AS21" s="257"/>
      <c r="AT21" s="260"/>
      <c r="AU21" s="262"/>
      <c r="AV21" s="262"/>
      <c r="AW21" s="262"/>
      <c r="AX21" s="260"/>
      <c r="AY21" s="262"/>
      <c r="AZ21" s="262"/>
      <c r="BA21" s="262"/>
      <c r="BB21" s="265"/>
      <c r="BC21" s="257"/>
      <c r="BD21" s="260"/>
      <c r="BE21" s="262"/>
      <c r="BF21" s="262"/>
      <c r="BG21" s="262"/>
      <c r="BH21" s="260"/>
      <c r="BI21" s="262"/>
      <c r="BJ21" s="262"/>
      <c r="BK21" s="262"/>
      <c r="BL21" s="265"/>
      <c r="BM21" s="262"/>
      <c r="BN21" s="262"/>
      <c r="BO21" s="274"/>
      <c r="BP21" s="274"/>
      <c r="BQ21" s="257"/>
      <c r="BR21" s="260"/>
      <c r="BS21" s="265"/>
      <c r="BT21" s="280"/>
      <c r="BU21" s="265"/>
    </row>
    <row r="22" spans="1:73" ht="36.75" customHeight="1" thickBot="1" x14ac:dyDescent="0.3">
      <c r="B22" s="18"/>
      <c r="C22" s="269"/>
      <c r="D22" s="272"/>
      <c r="E22" s="258"/>
      <c r="F22" s="261"/>
      <c r="G22" s="263"/>
      <c r="H22" s="263"/>
      <c r="I22" s="263"/>
      <c r="J22" s="261"/>
      <c r="K22" s="263"/>
      <c r="L22" s="263"/>
      <c r="M22" s="263"/>
      <c r="N22" s="266"/>
      <c r="O22" s="258"/>
      <c r="P22" s="261"/>
      <c r="Q22" s="263"/>
      <c r="R22" s="263"/>
      <c r="S22" s="263"/>
      <c r="T22" s="261"/>
      <c r="U22" s="263"/>
      <c r="V22" s="263"/>
      <c r="W22" s="263"/>
      <c r="X22" s="266"/>
      <c r="Y22" s="258"/>
      <c r="Z22" s="261"/>
      <c r="AA22" s="263"/>
      <c r="AB22" s="263"/>
      <c r="AC22" s="263"/>
      <c r="AD22" s="261"/>
      <c r="AE22" s="263"/>
      <c r="AF22" s="263"/>
      <c r="AG22" s="263"/>
      <c r="AH22" s="266"/>
      <c r="AI22" s="258"/>
      <c r="AJ22" s="261"/>
      <c r="AK22" s="263"/>
      <c r="AL22" s="263"/>
      <c r="AM22" s="263"/>
      <c r="AN22" s="261"/>
      <c r="AO22" s="263"/>
      <c r="AP22" s="263"/>
      <c r="AQ22" s="263"/>
      <c r="AR22" s="266"/>
      <c r="AS22" s="258"/>
      <c r="AT22" s="261"/>
      <c r="AU22" s="263"/>
      <c r="AV22" s="263"/>
      <c r="AW22" s="263"/>
      <c r="AX22" s="261"/>
      <c r="AY22" s="263"/>
      <c r="AZ22" s="263"/>
      <c r="BA22" s="263"/>
      <c r="BB22" s="266"/>
      <c r="BC22" s="258"/>
      <c r="BD22" s="261"/>
      <c r="BE22" s="263"/>
      <c r="BF22" s="263"/>
      <c r="BG22" s="263"/>
      <c r="BH22" s="261"/>
      <c r="BI22" s="263"/>
      <c r="BJ22" s="263"/>
      <c r="BK22" s="263"/>
      <c r="BL22" s="266"/>
      <c r="BM22" s="263"/>
      <c r="BN22" s="263"/>
      <c r="BO22" s="275"/>
      <c r="BP22" s="275"/>
      <c r="BQ22" s="258"/>
      <c r="BR22" s="261"/>
      <c r="BS22" s="266" t="s">
        <v>12</v>
      </c>
      <c r="BT22" s="281"/>
      <c r="BU22" s="266"/>
    </row>
    <row r="23" spans="1:73" s="108" customFormat="1" ht="33.75" customHeight="1" thickBot="1" x14ac:dyDescent="0.35">
      <c r="A23" s="1"/>
      <c r="B23" s="1"/>
      <c r="C23" s="53" t="s">
        <v>33</v>
      </c>
      <c r="D23" s="4"/>
      <c r="E23" s="137"/>
      <c r="F23" s="98"/>
      <c r="G23" s="99"/>
      <c r="H23" s="99"/>
      <c r="I23" s="99"/>
      <c r="J23" s="99"/>
      <c r="K23" s="99"/>
      <c r="L23" s="99"/>
      <c r="M23" s="99"/>
      <c r="N23" s="100"/>
      <c r="O23" s="97"/>
      <c r="P23" s="98"/>
      <c r="Q23" s="99"/>
      <c r="R23" s="99"/>
      <c r="S23" s="99"/>
      <c r="T23" s="99"/>
      <c r="U23" s="99"/>
      <c r="V23" s="99"/>
      <c r="W23" s="99"/>
      <c r="X23" s="100"/>
      <c r="Y23" s="97"/>
      <c r="Z23" s="98"/>
      <c r="AA23" s="99"/>
      <c r="AB23" s="99"/>
      <c r="AC23" s="99"/>
      <c r="AD23" s="99"/>
      <c r="AE23" s="99"/>
      <c r="AF23" s="99"/>
      <c r="AG23" s="99"/>
      <c r="AH23" s="100"/>
      <c r="AI23" s="97"/>
      <c r="AJ23" s="98"/>
      <c r="AK23" s="99"/>
      <c r="AL23" s="99"/>
      <c r="AM23" s="99"/>
      <c r="AN23" s="99"/>
      <c r="AO23" s="99"/>
      <c r="AP23" s="99"/>
      <c r="AQ23" s="99"/>
      <c r="AR23" s="100"/>
      <c r="AS23" s="97"/>
      <c r="AT23" s="98"/>
      <c r="AU23" s="99"/>
      <c r="AV23" s="99"/>
      <c r="AW23" s="99"/>
      <c r="AX23" s="99"/>
      <c r="AY23" s="99"/>
      <c r="AZ23" s="99"/>
      <c r="BA23" s="99"/>
      <c r="BB23" s="100"/>
      <c r="BC23" s="97"/>
      <c r="BD23" s="98"/>
      <c r="BE23" s="99"/>
      <c r="BF23" s="99"/>
      <c r="BG23" s="99"/>
      <c r="BH23" s="99"/>
      <c r="BI23" s="99"/>
      <c r="BJ23" s="99"/>
      <c r="BK23" s="99"/>
      <c r="BL23" s="100"/>
      <c r="BM23" s="101"/>
      <c r="BN23" s="102"/>
      <c r="BO23" s="99"/>
      <c r="BP23" s="103"/>
      <c r="BQ23" s="104"/>
      <c r="BR23" s="104"/>
      <c r="BS23" s="105"/>
      <c r="BT23" s="106"/>
      <c r="BU23" s="107"/>
    </row>
    <row r="24" spans="1:73" s="108" customFormat="1" ht="15" customHeight="1" thickBot="1" x14ac:dyDescent="0.35">
      <c r="A24" s="1">
        <v>1</v>
      </c>
      <c r="B24" s="1"/>
      <c r="C24" s="4" t="s">
        <v>35</v>
      </c>
      <c r="D24" s="7">
        <v>1550</v>
      </c>
      <c r="E24" s="138"/>
      <c r="F24" s="110"/>
      <c r="G24" s="110"/>
      <c r="H24" s="110"/>
      <c r="I24" s="111">
        <f>E24+F24-G24+H24</f>
        <v>0</v>
      </c>
      <c r="J24" s="110"/>
      <c r="K24" s="110"/>
      <c r="L24" s="110"/>
      <c r="M24" s="110"/>
      <c r="N24" s="112">
        <f>J24+K24-L24+M24</f>
        <v>0</v>
      </c>
      <c r="O24" s="113">
        <f>I24</f>
        <v>0</v>
      </c>
      <c r="P24" s="110">
        <v>163809.88</v>
      </c>
      <c r="Q24" s="110"/>
      <c r="R24" s="110"/>
      <c r="S24" s="111">
        <f>O24+P24-Q24+R24</f>
        <v>163809.88</v>
      </c>
      <c r="T24" s="114">
        <f>N24</f>
        <v>0</v>
      </c>
      <c r="U24" s="110">
        <v>1161.49</v>
      </c>
      <c r="V24" s="110"/>
      <c r="W24" s="110"/>
      <c r="X24" s="112">
        <f>T24+U24-V24+W24</f>
        <v>1161.49</v>
      </c>
      <c r="Y24" s="113">
        <f t="shared" ref="Y24:Y30" si="0">S24</f>
        <v>163809.88</v>
      </c>
      <c r="Z24" s="110">
        <v>115767.79999999999</v>
      </c>
      <c r="AA24" s="110">
        <v>163809.88</v>
      </c>
      <c r="AB24" s="110"/>
      <c r="AC24" s="111">
        <f t="shared" ref="AC24:AC33" si="1">Y24+Z24-AA24+SUM(AB24:AB24)</f>
        <v>115767.79999999999</v>
      </c>
      <c r="AD24" s="114">
        <f t="shared" ref="AD24:AD33" si="2">X24</f>
        <v>1161.49</v>
      </c>
      <c r="AE24" s="110">
        <v>2969.7000000000003</v>
      </c>
      <c r="AF24" s="110">
        <v>2506.4899999999998</v>
      </c>
      <c r="AG24" s="110">
        <v>-53.34</v>
      </c>
      <c r="AH24" s="112">
        <f>AD24+AE24-AF24+AG24</f>
        <v>1571.3600000000008</v>
      </c>
      <c r="AI24" s="113">
        <f t="shared" ref="AI24:AI37" si="3">AC24</f>
        <v>115767.79999999999</v>
      </c>
      <c r="AJ24" s="110">
        <v>16682.929999999993</v>
      </c>
      <c r="AK24" s="110"/>
      <c r="AL24" s="110"/>
      <c r="AM24" s="111">
        <f t="shared" ref="AM24:AM37" si="4">AI24+AJ24-AK24+SUM(AL24:AL24)</f>
        <v>132450.72999999998</v>
      </c>
      <c r="AN24" s="114">
        <f t="shared" ref="AN24:AN37" si="5">AH24</f>
        <v>1571.3600000000008</v>
      </c>
      <c r="AO24" s="110">
        <v>1800.8000000000002</v>
      </c>
      <c r="AP24" s="110"/>
      <c r="AQ24" s="110"/>
      <c r="AR24" s="112">
        <f>AN24+AO24-AP24+AQ24</f>
        <v>3372.1600000000008</v>
      </c>
      <c r="AS24" s="113">
        <f t="shared" ref="AS24:AS30" si="6">AM24</f>
        <v>132450.72999999998</v>
      </c>
      <c r="AT24" s="110">
        <v>288057.23</v>
      </c>
      <c r="AU24" s="110">
        <v>117339.16</v>
      </c>
      <c r="AV24" s="110"/>
      <c r="AW24" s="111">
        <f t="shared" ref="AW24:AW37" si="7">AS24+AT24-AU24+SUM(AV24:AV24)</f>
        <v>303168.79999999993</v>
      </c>
      <c r="AX24" s="114">
        <f t="shared" ref="AX24:AX37" si="8">AR24</f>
        <v>3372.1600000000008</v>
      </c>
      <c r="AY24" s="110">
        <v>2247.7599999999998</v>
      </c>
      <c r="AZ24" s="110">
        <v>1702</v>
      </c>
      <c r="BA24" s="110"/>
      <c r="BB24" s="112">
        <f>AX24+AY24-AZ24+BA24</f>
        <v>3917.92</v>
      </c>
      <c r="BC24" s="113">
        <f t="shared" ref="BC24:BC30" si="9">AW24</f>
        <v>303168.79999999993</v>
      </c>
      <c r="BD24" s="110">
        <v>287709.56999999995</v>
      </c>
      <c r="BE24" s="110">
        <v>15111.23</v>
      </c>
      <c r="BF24" s="110"/>
      <c r="BG24" s="111">
        <f t="shared" ref="BG24:BG37" si="10">BC24+BD24-BE24+SUM(BF24:BF24)</f>
        <v>575767.1399999999</v>
      </c>
      <c r="BH24" s="114">
        <f t="shared" ref="BH24:BH37" si="11">BB24</f>
        <v>3917.92</v>
      </c>
      <c r="BI24" s="110">
        <v>6269.8600000000006</v>
      </c>
      <c r="BJ24" s="110">
        <v>1892.3000000000002</v>
      </c>
      <c r="BK24" s="110"/>
      <c r="BL24" s="112">
        <f>BH24+BI24-BJ24+BK24</f>
        <v>8295.48</v>
      </c>
      <c r="BM24" s="109">
        <v>288057.57</v>
      </c>
      <c r="BN24" s="110">
        <v>6482.2013599999937</v>
      </c>
      <c r="BO24" s="114">
        <f>BG24-BM24</f>
        <v>287709.56999999989</v>
      </c>
      <c r="BP24" s="115">
        <f>BL24-BN24</f>
        <v>1813.2786400000059</v>
      </c>
      <c r="BQ24" s="116">
        <f>(BO24*0.0147*3/12)+(BO24*0.011*9/12)</f>
        <v>3430.9366222499984</v>
      </c>
      <c r="BR24" s="110"/>
      <c r="BS24" s="105">
        <f>SUM(BO24:BR24)</f>
        <v>292953.78526224993</v>
      </c>
      <c r="BT24" s="117">
        <v>584063</v>
      </c>
      <c r="BU24" s="105">
        <f>BT24-SUM(BG24,BL24)</f>
        <v>0.38000000012107193</v>
      </c>
    </row>
    <row r="25" spans="1:73" s="108" customFormat="1" ht="14.5" thickBot="1" x14ac:dyDescent="0.35">
      <c r="A25" s="1">
        <v>2</v>
      </c>
      <c r="B25" s="1"/>
      <c r="C25" s="4" t="s">
        <v>208</v>
      </c>
      <c r="D25" s="7">
        <v>1551</v>
      </c>
      <c r="E25" s="140"/>
      <c r="F25" s="122"/>
      <c r="G25" s="122"/>
      <c r="H25" s="122"/>
      <c r="I25" s="111">
        <f>E25+F25-G25+H25</f>
        <v>0</v>
      </c>
      <c r="J25" s="110"/>
      <c r="K25" s="110"/>
      <c r="L25" s="110"/>
      <c r="M25" s="110"/>
      <c r="N25" s="112">
        <f>J25+K25-L25+M25</f>
        <v>0</v>
      </c>
      <c r="O25" s="113">
        <f>I25</f>
        <v>0</v>
      </c>
      <c r="P25" s="110"/>
      <c r="Q25" s="110"/>
      <c r="R25" s="110"/>
      <c r="S25" s="111">
        <f>O25+P25-Q25+SUM(R25:R25)</f>
        <v>0</v>
      </c>
      <c r="T25" s="114">
        <f>N25</f>
        <v>0</v>
      </c>
      <c r="U25" s="110"/>
      <c r="V25" s="123"/>
      <c r="W25" s="123"/>
      <c r="X25" s="112">
        <f>T25+U25-V25+W25</f>
        <v>0</v>
      </c>
      <c r="Y25" s="113">
        <f t="shared" si="0"/>
        <v>0</v>
      </c>
      <c r="Z25" s="110"/>
      <c r="AA25" s="110"/>
      <c r="AB25" s="110"/>
      <c r="AC25" s="111">
        <f>Y25+Z25-AA25+SUM(AB25:AB25)</f>
        <v>0</v>
      </c>
      <c r="AD25" s="114">
        <f>X25</f>
        <v>0</v>
      </c>
      <c r="AE25" s="110"/>
      <c r="AF25" s="123"/>
      <c r="AG25" s="122"/>
      <c r="AH25" s="112">
        <f>AD25+AE25-AF25+AG25</f>
        <v>0</v>
      </c>
      <c r="AI25" s="113">
        <f t="shared" si="3"/>
        <v>0</v>
      </c>
      <c r="AJ25" s="110"/>
      <c r="AK25" s="110"/>
      <c r="AL25" s="110"/>
      <c r="AM25" s="111">
        <f t="shared" si="4"/>
        <v>0</v>
      </c>
      <c r="AN25" s="114">
        <f t="shared" si="5"/>
        <v>0</v>
      </c>
      <c r="AO25" s="110"/>
      <c r="AP25" s="123"/>
      <c r="AQ25" s="122"/>
      <c r="AR25" s="112">
        <f>AN25+AO25-AP25+AQ25</f>
        <v>0</v>
      </c>
      <c r="AS25" s="113">
        <f t="shared" si="6"/>
        <v>0</v>
      </c>
      <c r="AT25" s="110">
        <v>-17910.510000000431</v>
      </c>
      <c r="AU25" s="110"/>
      <c r="AV25" s="110"/>
      <c r="AW25" s="111">
        <f t="shared" si="7"/>
        <v>-17910.510000000431</v>
      </c>
      <c r="AX25" s="114">
        <f t="shared" si="8"/>
        <v>0</v>
      </c>
      <c r="AY25" s="110">
        <v>-71.11</v>
      </c>
      <c r="AZ25" s="123"/>
      <c r="BA25" s="122"/>
      <c r="BB25" s="112">
        <f>AX25+AY25-AZ25+BA25</f>
        <v>-71.11</v>
      </c>
      <c r="BC25" s="113">
        <f t="shared" si="9"/>
        <v>-17910.510000000431</v>
      </c>
      <c r="BD25" s="110">
        <v>-18781.050000000076</v>
      </c>
      <c r="BE25" s="110">
        <v>0</v>
      </c>
      <c r="BF25" s="110"/>
      <c r="BG25" s="111">
        <f t="shared" si="10"/>
        <v>-36691.560000000507</v>
      </c>
      <c r="BH25" s="114">
        <f t="shared" si="11"/>
        <v>-71.11</v>
      </c>
      <c r="BI25" s="110">
        <v>-365.06</v>
      </c>
      <c r="BJ25" s="123">
        <v>0</v>
      </c>
      <c r="BK25" s="122"/>
      <c r="BL25" s="112">
        <f>BH25+BI25-BJ25+BK25</f>
        <v>-436.17</v>
      </c>
      <c r="BM25" s="109">
        <v>-17910.510000000431</v>
      </c>
      <c r="BN25" s="110">
        <v>-334.39449700000625</v>
      </c>
      <c r="BO25" s="114">
        <f t="shared" ref="BO25:BO37" si="12">BG25-BM25</f>
        <v>-18781.050000000076</v>
      </c>
      <c r="BP25" s="115">
        <f t="shared" ref="BP25:BP37" si="13">BL25-BN25</f>
        <v>-101.77550299999376</v>
      </c>
      <c r="BQ25" s="116">
        <f t="shared" ref="BQ25:BQ37" si="14">(BO25*0.0147*3/12)+(BO25*0.011*9/12)</f>
        <v>-223.96402125000088</v>
      </c>
      <c r="BR25" s="110"/>
      <c r="BS25" s="105">
        <f>SUM(BO25:BR25)</f>
        <v>-19106.789524250071</v>
      </c>
      <c r="BT25" s="117">
        <v>-37128</v>
      </c>
      <c r="BU25" s="105">
        <f t="shared" ref="BU25:BU37" si="15">BT25-SUM(BG25,BL25)</f>
        <v>-0.2699999994947575</v>
      </c>
    </row>
    <row r="26" spans="1:73" s="108" customFormat="1" ht="14.5" thickBot="1" x14ac:dyDescent="0.35">
      <c r="A26" s="1">
        <v>3</v>
      </c>
      <c r="B26" s="1"/>
      <c r="C26" s="8" t="s">
        <v>1</v>
      </c>
      <c r="D26" s="7">
        <v>1580</v>
      </c>
      <c r="E26" s="138"/>
      <c r="F26" s="110"/>
      <c r="G26" s="110"/>
      <c r="H26" s="110"/>
      <c r="I26" s="111">
        <f t="shared" ref="I26:I32" si="16">E26+F26-G26+H26</f>
        <v>0</v>
      </c>
      <c r="J26" s="110"/>
      <c r="K26" s="110"/>
      <c r="L26" s="110"/>
      <c r="M26" s="110"/>
      <c r="N26" s="112">
        <f t="shared" ref="N26:N32" si="17">J26+K26-L26+M26</f>
        <v>0</v>
      </c>
      <c r="O26" s="113">
        <f t="shared" ref="O26:O32" si="18">I26</f>
        <v>0</v>
      </c>
      <c r="P26" s="110">
        <v>-7481034.5599999996</v>
      </c>
      <c r="Q26" s="110"/>
      <c r="R26" s="110"/>
      <c r="S26" s="111">
        <f t="shared" ref="S26:S33" si="19">O26+P26-Q26+SUM(R26:R26)</f>
        <v>-7481034.5599999996</v>
      </c>
      <c r="T26" s="114">
        <f t="shared" ref="T26:T32" si="20">N26</f>
        <v>0</v>
      </c>
      <c r="U26" s="110">
        <v>-46837.33</v>
      </c>
      <c r="V26" s="110"/>
      <c r="W26" s="110"/>
      <c r="X26" s="112">
        <f t="shared" ref="X26:X32" si="21">T26+U26-V26+W26</f>
        <v>-46837.33</v>
      </c>
      <c r="Y26" s="113">
        <f t="shared" si="0"/>
        <v>-7481034.5599999996</v>
      </c>
      <c r="Z26" s="110">
        <v>-5518757.6099999957</v>
      </c>
      <c r="AA26" s="110">
        <v>-7481034.5599999996</v>
      </c>
      <c r="AB26" s="110"/>
      <c r="AC26" s="111">
        <f t="shared" si="1"/>
        <v>-5518757.6099999947</v>
      </c>
      <c r="AD26" s="114">
        <f t="shared" si="2"/>
        <v>-46837.33</v>
      </c>
      <c r="AE26" s="110">
        <v>-138885.18</v>
      </c>
      <c r="AF26" s="110">
        <v>-125932.1</v>
      </c>
      <c r="AG26" s="110">
        <v>1546.42</v>
      </c>
      <c r="AH26" s="112">
        <f t="shared" ref="AH26:AH32" si="22">AD26+AE26-AF26+AG26</f>
        <v>-58243.990000000005</v>
      </c>
      <c r="AI26" s="113">
        <f t="shared" si="3"/>
        <v>-5518757.6099999947</v>
      </c>
      <c r="AJ26" s="110">
        <v>-6544300.1500000022</v>
      </c>
      <c r="AK26" s="110"/>
      <c r="AL26" s="110"/>
      <c r="AM26" s="111">
        <f t="shared" si="4"/>
        <v>-12063057.759999998</v>
      </c>
      <c r="AN26" s="114">
        <f t="shared" si="5"/>
        <v>-58243.990000000005</v>
      </c>
      <c r="AO26" s="110">
        <v>-125746.44</v>
      </c>
      <c r="AP26" s="110"/>
      <c r="AQ26" s="110"/>
      <c r="AR26" s="112">
        <f t="shared" ref="AR26:AR32" si="23">AN26+AO26-AP26+AQ26</f>
        <v>-183990.43</v>
      </c>
      <c r="AS26" s="113">
        <f t="shared" si="6"/>
        <v>-12063057.759999998</v>
      </c>
      <c r="AT26" s="110">
        <v>-3416930.3099999949</v>
      </c>
      <c r="AU26" s="110">
        <v>-5577001.5999999996</v>
      </c>
      <c r="AV26" s="110">
        <v>16968</v>
      </c>
      <c r="AW26" s="111">
        <f t="shared" si="7"/>
        <v>-9886018.4699999932</v>
      </c>
      <c r="AX26" s="114">
        <f t="shared" si="8"/>
        <v>-183990.43</v>
      </c>
      <c r="AY26" s="110">
        <v>-134976.81</v>
      </c>
      <c r="AZ26" s="110">
        <v>-81126</v>
      </c>
      <c r="BA26" s="110"/>
      <c r="BB26" s="112">
        <f t="shared" ref="BB26:BB32" si="24">AX26+AY26-AZ26+BA26</f>
        <v>-237841.24</v>
      </c>
      <c r="BC26" s="113">
        <f t="shared" si="9"/>
        <v>-9886018.4699999932</v>
      </c>
      <c r="BD26" s="110">
        <v>-750596.12999999523</v>
      </c>
      <c r="BE26" s="110">
        <v>-6486055.7400000002</v>
      </c>
      <c r="BF26" s="110">
        <v>-428586</v>
      </c>
      <c r="BG26" s="111">
        <f t="shared" si="10"/>
        <v>-4579144.8599999882</v>
      </c>
      <c r="BH26" s="114">
        <f t="shared" si="11"/>
        <v>-237841.24</v>
      </c>
      <c r="BI26" s="110">
        <v>-28008.970000000005</v>
      </c>
      <c r="BJ26" s="110">
        <v>-198209.45</v>
      </c>
      <c r="BK26" s="110"/>
      <c r="BL26" s="112">
        <f t="shared" ref="BL26:BL32" si="25">BH26+BI26-BJ26+BK26</f>
        <v>-67640.760000000009</v>
      </c>
      <c r="BM26" s="109">
        <v>-3399962.7300000004</v>
      </c>
      <c r="BN26" s="110">
        <v>-184956.261509</v>
      </c>
      <c r="BO26" s="114">
        <f t="shared" si="12"/>
        <v>-1179182.1299999878</v>
      </c>
      <c r="BP26" s="115">
        <f t="shared" si="13"/>
        <v>117315.50150899999</v>
      </c>
      <c r="BQ26" s="116">
        <f t="shared" si="14"/>
        <v>-14061.746900249853</v>
      </c>
      <c r="BR26" s="110"/>
      <c r="BS26" s="105">
        <f t="shared" ref="BS26:BS80" si="26">SUM(BO26:BR26)</f>
        <v>-1075928.3753912374</v>
      </c>
      <c r="BT26" s="117">
        <v>-4646786</v>
      </c>
      <c r="BU26" s="105">
        <f t="shared" si="15"/>
        <v>-0.38000001199543476</v>
      </c>
    </row>
    <row r="27" spans="1:73" s="108" customFormat="1" ht="14.5" thickBot="1" x14ac:dyDescent="0.35">
      <c r="A27" s="1">
        <v>4</v>
      </c>
      <c r="B27" s="1"/>
      <c r="C27" s="8" t="s">
        <v>2</v>
      </c>
      <c r="D27" s="7">
        <v>1584</v>
      </c>
      <c r="E27" s="138"/>
      <c r="F27" s="110"/>
      <c r="G27" s="110"/>
      <c r="H27" s="110"/>
      <c r="I27" s="111">
        <f t="shared" si="16"/>
        <v>0</v>
      </c>
      <c r="J27" s="110"/>
      <c r="K27" s="110"/>
      <c r="L27" s="110"/>
      <c r="M27" s="110"/>
      <c r="N27" s="112">
        <f t="shared" si="17"/>
        <v>0</v>
      </c>
      <c r="O27" s="113">
        <f t="shared" si="18"/>
        <v>0</v>
      </c>
      <c r="P27" s="110">
        <v>2617940.4500000002</v>
      </c>
      <c r="Q27" s="110"/>
      <c r="R27" s="110"/>
      <c r="S27" s="111">
        <f t="shared" si="19"/>
        <v>2617940.4500000002</v>
      </c>
      <c r="T27" s="114">
        <f t="shared" si="20"/>
        <v>0</v>
      </c>
      <c r="U27" s="110">
        <v>24392.41</v>
      </c>
      <c r="V27" s="110"/>
      <c r="W27" s="110"/>
      <c r="X27" s="112">
        <f t="shared" si="21"/>
        <v>24392.41</v>
      </c>
      <c r="Y27" s="113">
        <f t="shared" si="0"/>
        <v>2617940.4500000002</v>
      </c>
      <c r="Z27" s="110">
        <v>631982.63999999687</v>
      </c>
      <c r="AA27" s="110">
        <v>2617940.5</v>
      </c>
      <c r="AB27" s="110"/>
      <c r="AC27" s="111">
        <f t="shared" si="1"/>
        <v>631982.58999999706</v>
      </c>
      <c r="AD27" s="114">
        <f t="shared" si="2"/>
        <v>24392.41</v>
      </c>
      <c r="AE27" s="110">
        <v>51266.22</v>
      </c>
      <c r="AF27" s="110">
        <v>48837.3</v>
      </c>
      <c r="AG27" s="110">
        <v>-703.05</v>
      </c>
      <c r="AH27" s="112">
        <f t="shared" si="22"/>
        <v>26118.280000000002</v>
      </c>
      <c r="AI27" s="113">
        <f t="shared" si="3"/>
        <v>631982.58999999706</v>
      </c>
      <c r="AJ27" s="110">
        <v>177337.63000000268</v>
      </c>
      <c r="AK27" s="110"/>
      <c r="AL27" s="110"/>
      <c r="AM27" s="111">
        <f t="shared" si="4"/>
        <v>809320.21999999974</v>
      </c>
      <c r="AN27" s="114">
        <f t="shared" si="5"/>
        <v>26118.280000000002</v>
      </c>
      <c r="AO27" s="110">
        <v>12236.08</v>
      </c>
      <c r="AP27" s="110"/>
      <c r="AQ27" s="110"/>
      <c r="AR27" s="112">
        <f t="shared" si="23"/>
        <v>38354.36</v>
      </c>
      <c r="AS27" s="113">
        <f t="shared" si="6"/>
        <v>809320.21999999974</v>
      </c>
      <c r="AT27" s="110">
        <v>3378169.1599999964</v>
      </c>
      <c r="AU27" s="110">
        <v>658101</v>
      </c>
      <c r="AV27" s="110"/>
      <c r="AW27" s="111">
        <f t="shared" si="7"/>
        <v>3529388.3799999962</v>
      </c>
      <c r="AX27" s="114">
        <f t="shared" si="8"/>
        <v>38354.36</v>
      </c>
      <c r="AY27" s="110">
        <v>24797.879999999997</v>
      </c>
      <c r="AZ27" s="110">
        <v>9290</v>
      </c>
      <c r="BA27" s="110"/>
      <c r="BB27" s="112">
        <f t="shared" si="24"/>
        <v>53862.239999999998</v>
      </c>
      <c r="BC27" s="113">
        <f t="shared" si="9"/>
        <v>3529388.3799999962</v>
      </c>
      <c r="BD27" s="110">
        <v>3491680.4500000104</v>
      </c>
      <c r="BE27" s="110">
        <v>151219.22</v>
      </c>
      <c r="BF27" s="110"/>
      <c r="BG27" s="111">
        <f t="shared" si="10"/>
        <v>6869849.6100000069</v>
      </c>
      <c r="BH27" s="114">
        <f t="shared" si="11"/>
        <v>53862.239999999998</v>
      </c>
      <c r="BI27" s="110">
        <v>73256.38</v>
      </c>
      <c r="BJ27" s="110">
        <v>31287.010000000002</v>
      </c>
      <c r="BK27" s="110"/>
      <c r="BL27" s="112">
        <f t="shared" si="25"/>
        <v>95831.609999999986</v>
      </c>
      <c r="BM27" s="109">
        <v>3378169.2099999995</v>
      </c>
      <c r="BN27" s="110">
        <v>74457.239920999986</v>
      </c>
      <c r="BO27" s="114">
        <f t="shared" si="12"/>
        <v>3491680.4000000074</v>
      </c>
      <c r="BP27" s="115">
        <f t="shared" si="13"/>
        <v>21374.370079</v>
      </c>
      <c r="BQ27" s="116">
        <f t="shared" si="14"/>
        <v>41638.288770000087</v>
      </c>
      <c r="BR27" s="110"/>
      <c r="BS27" s="105">
        <f t="shared" si="26"/>
        <v>3554693.0588490074</v>
      </c>
      <c r="BT27" s="117">
        <v>6965681</v>
      </c>
      <c r="BU27" s="105">
        <f t="shared" si="15"/>
        <v>-0.22000000718981028</v>
      </c>
    </row>
    <row r="28" spans="1:73" s="108" customFormat="1" ht="14.5" thickBot="1" x14ac:dyDescent="0.35">
      <c r="A28" s="1">
        <v>5</v>
      </c>
      <c r="B28" s="1"/>
      <c r="C28" s="8" t="s">
        <v>3</v>
      </c>
      <c r="D28" s="7">
        <v>1586</v>
      </c>
      <c r="E28" s="138"/>
      <c r="F28" s="110"/>
      <c r="G28" s="110"/>
      <c r="H28" s="110"/>
      <c r="I28" s="111">
        <f t="shared" si="16"/>
        <v>0</v>
      </c>
      <c r="J28" s="110"/>
      <c r="K28" s="110"/>
      <c r="L28" s="110"/>
      <c r="M28" s="110"/>
      <c r="N28" s="112">
        <f t="shared" si="17"/>
        <v>0</v>
      </c>
      <c r="O28" s="113">
        <f t="shared" si="18"/>
        <v>0</v>
      </c>
      <c r="P28" s="110">
        <v>617402.68000000005</v>
      </c>
      <c r="Q28" s="110"/>
      <c r="R28" s="110"/>
      <c r="S28" s="111">
        <f t="shared" si="19"/>
        <v>617402.68000000005</v>
      </c>
      <c r="T28" s="114">
        <f t="shared" si="20"/>
        <v>0</v>
      </c>
      <c r="U28" s="110">
        <v>2854.68</v>
      </c>
      <c r="V28" s="110"/>
      <c r="W28" s="110"/>
      <c r="X28" s="112">
        <f t="shared" si="21"/>
        <v>2854.68</v>
      </c>
      <c r="Y28" s="113">
        <f t="shared" si="0"/>
        <v>617402.68000000005</v>
      </c>
      <c r="Z28" s="110">
        <v>-390342.61000001058</v>
      </c>
      <c r="AA28" s="110">
        <v>617402.41</v>
      </c>
      <c r="AB28" s="110">
        <v>219999.67</v>
      </c>
      <c r="AC28" s="111">
        <f t="shared" si="1"/>
        <v>-170342.67000001055</v>
      </c>
      <c r="AD28" s="114">
        <f t="shared" si="2"/>
        <v>2854.68</v>
      </c>
      <c r="AE28" s="110">
        <v>14540.06</v>
      </c>
      <c r="AF28" s="110">
        <v>16946.059999999998</v>
      </c>
      <c r="AG28" s="110">
        <v>251.27</v>
      </c>
      <c r="AH28" s="112">
        <f t="shared" si="22"/>
        <v>699.95000000000027</v>
      </c>
      <c r="AI28" s="113">
        <f t="shared" si="3"/>
        <v>-170342.67000001055</v>
      </c>
      <c r="AJ28" s="110">
        <v>-76744.958999998868</v>
      </c>
      <c r="AK28" s="110"/>
      <c r="AL28" s="110"/>
      <c r="AM28" s="111">
        <f t="shared" si="4"/>
        <v>-247087.62900000942</v>
      </c>
      <c r="AN28" s="114">
        <f t="shared" si="5"/>
        <v>699.95000000000027</v>
      </c>
      <c r="AO28" s="110">
        <v>-2601.08</v>
      </c>
      <c r="AP28" s="110"/>
      <c r="AQ28" s="110"/>
      <c r="AR28" s="112">
        <f t="shared" si="23"/>
        <v>-1901.1299999999997</v>
      </c>
      <c r="AS28" s="113">
        <f t="shared" si="6"/>
        <v>-247087.62900000942</v>
      </c>
      <c r="AT28" s="110">
        <v>1314693.9300000034</v>
      </c>
      <c r="AU28" s="110">
        <v>-169642.72</v>
      </c>
      <c r="AV28" s="110"/>
      <c r="AW28" s="111">
        <f t="shared" si="7"/>
        <v>1237249.0209999939</v>
      </c>
      <c r="AX28" s="114">
        <f t="shared" si="8"/>
        <v>-1901.1299999999997</v>
      </c>
      <c r="AY28" s="110">
        <v>5832.1399999999994</v>
      </c>
      <c r="AZ28" s="110">
        <v>-2504</v>
      </c>
      <c r="BA28" s="110"/>
      <c r="BB28" s="112">
        <f t="shared" si="24"/>
        <v>6435.01</v>
      </c>
      <c r="BC28" s="113">
        <f t="shared" si="9"/>
        <v>1237249.0209999939</v>
      </c>
      <c r="BD28" s="110">
        <v>2601535.59</v>
      </c>
      <c r="BE28" s="110">
        <v>-77444.91</v>
      </c>
      <c r="BF28" s="110"/>
      <c r="BG28" s="111">
        <f t="shared" si="10"/>
        <v>3916229.5209999941</v>
      </c>
      <c r="BH28" s="114">
        <f t="shared" si="11"/>
        <v>6435.01</v>
      </c>
      <c r="BI28" s="110">
        <v>35834.119999999995</v>
      </c>
      <c r="BJ28" s="110">
        <v>-536.0100000000001</v>
      </c>
      <c r="BK28" s="110"/>
      <c r="BL28" s="112">
        <f t="shared" si="25"/>
        <v>42805.14</v>
      </c>
      <c r="BM28" s="109">
        <v>1314693.9299999992</v>
      </c>
      <c r="BN28" s="110">
        <v>25158.580593999988</v>
      </c>
      <c r="BO28" s="114">
        <f t="shared" si="12"/>
        <v>2601535.5909999949</v>
      </c>
      <c r="BP28" s="115">
        <f t="shared" si="13"/>
        <v>17646.559406000011</v>
      </c>
      <c r="BQ28" s="116">
        <f t="shared" si="14"/>
        <v>31023.31192267494</v>
      </c>
      <c r="BR28" s="110"/>
      <c r="BS28" s="105">
        <f t="shared" si="26"/>
        <v>2650205.4623286701</v>
      </c>
      <c r="BT28" s="117">
        <v>3959035</v>
      </c>
      <c r="BU28" s="105">
        <f t="shared" si="15"/>
        <v>0.33900000574067235</v>
      </c>
    </row>
    <row r="29" spans="1:73" s="108" customFormat="1" ht="14.5" thickBot="1" x14ac:dyDescent="0.35">
      <c r="A29" s="1">
        <v>6</v>
      </c>
      <c r="B29" s="1"/>
      <c r="C29" s="8" t="s">
        <v>63</v>
      </c>
      <c r="D29" s="7">
        <v>1588</v>
      </c>
      <c r="E29" s="138"/>
      <c r="F29" s="110"/>
      <c r="G29" s="110"/>
      <c r="H29" s="110"/>
      <c r="I29" s="111">
        <f t="shared" si="16"/>
        <v>0</v>
      </c>
      <c r="J29" s="110"/>
      <c r="K29" s="110"/>
      <c r="L29" s="110"/>
      <c r="M29" s="110"/>
      <c r="N29" s="112">
        <f t="shared" si="17"/>
        <v>0</v>
      </c>
      <c r="O29" s="113">
        <f t="shared" si="18"/>
        <v>0</v>
      </c>
      <c r="P29" s="110">
        <v>-5631735.2800000003</v>
      </c>
      <c r="Q29" s="110"/>
      <c r="R29" s="110"/>
      <c r="S29" s="111">
        <f t="shared" si="19"/>
        <v>-5631735.2800000003</v>
      </c>
      <c r="T29" s="114">
        <f t="shared" si="20"/>
        <v>0</v>
      </c>
      <c r="U29" s="110">
        <v>-15930.17</v>
      </c>
      <c r="V29" s="110"/>
      <c r="W29" s="110"/>
      <c r="X29" s="112">
        <f t="shared" si="21"/>
        <v>-15930.17</v>
      </c>
      <c r="Y29" s="113">
        <f t="shared" si="0"/>
        <v>-5631735.2800000003</v>
      </c>
      <c r="Z29" s="110">
        <v>-1031401.6699999869</v>
      </c>
      <c r="AA29" s="110">
        <v>-5631735.6400000006</v>
      </c>
      <c r="AB29" s="110">
        <v>-0.36000000010244548</v>
      </c>
      <c r="AC29" s="111">
        <f t="shared" si="1"/>
        <v>-1031401.6699999867</v>
      </c>
      <c r="AD29" s="114">
        <f t="shared" si="2"/>
        <v>-15930.17</v>
      </c>
      <c r="AE29" s="110">
        <v>-81689.709999999992</v>
      </c>
      <c r="AF29" s="110">
        <v>-76954.960000000006</v>
      </c>
      <c r="AG29" s="110">
        <v>1090.3599999999999</v>
      </c>
      <c r="AH29" s="112">
        <f t="shared" si="22"/>
        <v>-19574.559999999983</v>
      </c>
      <c r="AI29" s="113">
        <f t="shared" si="3"/>
        <v>-1031401.6699999867</v>
      </c>
      <c r="AJ29" s="110">
        <v>-541508.42000001669</v>
      </c>
      <c r="AK29" s="110"/>
      <c r="AL29" s="110"/>
      <c r="AM29" s="111">
        <f t="shared" si="4"/>
        <v>-1572910.0900000033</v>
      </c>
      <c r="AN29" s="114">
        <f t="shared" si="5"/>
        <v>-19574.559999999983</v>
      </c>
      <c r="AO29" s="110">
        <v>-3471.5899999999997</v>
      </c>
      <c r="AP29" s="110"/>
      <c r="AQ29" s="110"/>
      <c r="AR29" s="112">
        <f t="shared" si="23"/>
        <v>-23046.149999999983</v>
      </c>
      <c r="AS29" s="113">
        <f t="shared" si="6"/>
        <v>-1572910.0900000033</v>
      </c>
      <c r="AT29" s="110">
        <v>924467.16000005603</v>
      </c>
      <c r="AU29" s="110">
        <v>-1050976.23</v>
      </c>
      <c r="AV29" s="110">
        <v>-4668526.9869420975</v>
      </c>
      <c r="AW29" s="111">
        <f t="shared" si="7"/>
        <v>-4265993.6869420446</v>
      </c>
      <c r="AX29" s="114">
        <f t="shared" si="8"/>
        <v>-23046.149999999983</v>
      </c>
      <c r="AY29" s="110">
        <v>11467.690000000002</v>
      </c>
      <c r="AZ29" s="110">
        <v>-15162</v>
      </c>
      <c r="BA29" s="110">
        <v>-60232.101746408574</v>
      </c>
      <c r="BB29" s="112">
        <f t="shared" si="24"/>
        <v>-56648.561746408552</v>
      </c>
      <c r="BC29" s="113">
        <f t="shared" si="9"/>
        <v>-4265993.6869420446</v>
      </c>
      <c r="BD29" s="110">
        <v>-552173.06000000238</v>
      </c>
      <c r="BE29" s="110">
        <v>-521933.17</v>
      </c>
      <c r="BF29" s="110">
        <v>-2337699.4944851007</v>
      </c>
      <c r="BG29" s="111">
        <f t="shared" si="10"/>
        <v>-6633933.0714271478</v>
      </c>
      <c r="BH29" s="114">
        <f t="shared" si="11"/>
        <v>-56648.561746408552</v>
      </c>
      <c r="BI29" s="110">
        <v>-82951.48</v>
      </c>
      <c r="BJ29" s="110">
        <v>-15556.57</v>
      </c>
      <c r="BK29" s="110"/>
      <c r="BL29" s="112">
        <f t="shared" si="25"/>
        <v>-124043.47174640856</v>
      </c>
      <c r="BM29" s="109">
        <v>-3744060.5233259667</v>
      </c>
      <c r="BN29" s="110">
        <v>-103602.66903830027</v>
      </c>
      <c r="BO29" s="114">
        <f t="shared" si="12"/>
        <v>-2889872.5481011812</v>
      </c>
      <c r="BP29" s="115">
        <f t="shared" si="13"/>
        <v>-20440.802708108284</v>
      </c>
      <c r="BQ29" s="116">
        <f t="shared" si="14"/>
        <v>-34461.730136106584</v>
      </c>
      <c r="BR29" s="110"/>
      <c r="BS29" s="105">
        <f t="shared" si="26"/>
        <v>-2944775.0809453963</v>
      </c>
      <c r="BT29" s="117">
        <v>-6757977</v>
      </c>
      <c r="BU29" s="105">
        <f t="shared" si="15"/>
        <v>-0.45682644378393888</v>
      </c>
    </row>
    <row r="30" spans="1:73" s="108" customFormat="1" ht="14.5" thickBot="1" x14ac:dyDescent="0.35">
      <c r="A30" s="1">
        <v>7</v>
      </c>
      <c r="B30" s="1"/>
      <c r="C30" s="8" t="s">
        <v>108</v>
      </c>
      <c r="D30" s="7">
        <v>1589</v>
      </c>
      <c r="E30" s="138"/>
      <c r="F30" s="110"/>
      <c r="G30" s="110"/>
      <c r="H30" s="110"/>
      <c r="I30" s="111">
        <f t="shared" si="16"/>
        <v>0</v>
      </c>
      <c r="J30" s="110"/>
      <c r="K30" s="110"/>
      <c r="L30" s="110"/>
      <c r="M30" s="110"/>
      <c r="N30" s="112">
        <f t="shared" si="17"/>
        <v>0</v>
      </c>
      <c r="O30" s="113">
        <f t="shared" si="18"/>
        <v>0</v>
      </c>
      <c r="P30" s="110">
        <v>3077268.18</v>
      </c>
      <c r="Q30" s="110"/>
      <c r="R30" s="110"/>
      <c r="S30" s="111">
        <f t="shared" si="19"/>
        <v>3077268.18</v>
      </c>
      <c r="T30" s="114">
        <f t="shared" si="20"/>
        <v>0</v>
      </c>
      <c r="U30" s="110">
        <v>46607.71</v>
      </c>
      <c r="V30" s="110"/>
      <c r="W30" s="110"/>
      <c r="X30" s="112">
        <f t="shared" si="21"/>
        <v>46607.71</v>
      </c>
      <c r="Y30" s="113">
        <f t="shared" si="0"/>
        <v>3077268.18</v>
      </c>
      <c r="Z30" s="110">
        <v>1058062.9899999946</v>
      </c>
      <c r="AA30" s="110">
        <v>3077270.14</v>
      </c>
      <c r="AB30" s="110">
        <v>1.9599999999627471</v>
      </c>
      <c r="AC30" s="111">
        <f t="shared" si="1"/>
        <v>1058062.9899999946</v>
      </c>
      <c r="AD30" s="114">
        <f t="shared" si="2"/>
        <v>46607.71</v>
      </c>
      <c r="AE30" s="110">
        <v>37611.769999999997</v>
      </c>
      <c r="AF30" s="110">
        <v>10548.580000000002</v>
      </c>
      <c r="AG30" s="110">
        <v>-4072.96</v>
      </c>
      <c r="AH30" s="112">
        <f t="shared" si="22"/>
        <v>69597.939999999988</v>
      </c>
      <c r="AI30" s="113">
        <f t="shared" si="3"/>
        <v>1058062.9899999946</v>
      </c>
      <c r="AJ30" s="110">
        <v>-3235246.1200000048</v>
      </c>
      <c r="AK30" s="110"/>
      <c r="AL30" s="110"/>
      <c r="AM30" s="111">
        <f t="shared" si="4"/>
        <v>-2177183.1300000101</v>
      </c>
      <c r="AN30" s="114">
        <f t="shared" si="5"/>
        <v>69597.939999999988</v>
      </c>
      <c r="AO30" s="110">
        <v>495.22</v>
      </c>
      <c r="AP30" s="110"/>
      <c r="AQ30" s="110"/>
      <c r="AR30" s="112">
        <f t="shared" si="23"/>
        <v>70093.159999999989</v>
      </c>
      <c r="AS30" s="113">
        <f t="shared" si="6"/>
        <v>-2177183.1300000101</v>
      </c>
      <c r="AT30" s="110">
        <v>-1669046.0400000215</v>
      </c>
      <c r="AU30" s="110">
        <v>1127660.93</v>
      </c>
      <c r="AV30" s="110">
        <v>4668526.9869420975</v>
      </c>
      <c r="AW30" s="111">
        <f t="shared" si="7"/>
        <v>-305363.11305793375</v>
      </c>
      <c r="AX30" s="114">
        <f t="shared" si="8"/>
        <v>70093.159999999989</v>
      </c>
      <c r="AY30" s="110">
        <v>-16958.78</v>
      </c>
      <c r="AZ30" s="110">
        <v>15553</v>
      </c>
      <c r="BA30" s="110">
        <v>60232.101746408574</v>
      </c>
      <c r="BB30" s="112">
        <f t="shared" si="24"/>
        <v>97813.481746408565</v>
      </c>
      <c r="BC30" s="113">
        <f t="shared" si="9"/>
        <v>-305363.11305793375</v>
      </c>
      <c r="BD30" s="110">
        <v>1473743.9699999839</v>
      </c>
      <c r="BE30" s="110">
        <v>-3304844.06</v>
      </c>
      <c r="BF30" s="110">
        <v>5344769.4944851007</v>
      </c>
      <c r="BG30" s="111">
        <f t="shared" si="10"/>
        <v>9817994.4114271514</v>
      </c>
      <c r="BH30" s="114">
        <f t="shared" si="11"/>
        <v>97813.481746408565</v>
      </c>
      <c r="BI30" s="110">
        <v>92778.54</v>
      </c>
      <c r="BJ30" s="110">
        <v>5958.9500000000044</v>
      </c>
      <c r="BK30" s="110"/>
      <c r="BL30" s="112">
        <f t="shared" si="25"/>
        <v>184633.07174640853</v>
      </c>
      <c r="BM30" s="109">
        <v>2999480.9533259743</v>
      </c>
      <c r="BN30" s="110">
        <v>87365.69407830041</v>
      </c>
      <c r="BO30" s="114">
        <f t="shared" si="12"/>
        <v>6818513.4581011776</v>
      </c>
      <c r="BP30" s="115">
        <f t="shared" si="13"/>
        <v>97267.377668108122</v>
      </c>
      <c r="BQ30" s="116">
        <f t="shared" si="14"/>
        <v>81310.77298785653</v>
      </c>
      <c r="BR30" s="110"/>
      <c r="BS30" s="105">
        <f t="shared" si="26"/>
        <v>6997091.608757142</v>
      </c>
      <c r="BT30" s="117">
        <v>10002627</v>
      </c>
      <c r="BU30" s="105">
        <f t="shared" si="15"/>
        <v>-0.48317356035113335</v>
      </c>
    </row>
    <row r="31" spans="1:73" s="108" customFormat="1" ht="14.5" thickBot="1" x14ac:dyDescent="0.35">
      <c r="A31" s="1">
        <v>8</v>
      </c>
      <c r="B31" s="1"/>
      <c r="C31" s="9" t="s">
        <v>90</v>
      </c>
      <c r="D31" s="7">
        <v>1595</v>
      </c>
      <c r="E31" s="138"/>
      <c r="F31" s="110"/>
      <c r="G31" s="110"/>
      <c r="H31" s="110"/>
      <c r="I31" s="111">
        <f t="shared" si="16"/>
        <v>0</v>
      </c>
      <c r="J31" s="110"/>
      <c r="K31" s="110"/>
      <c r="L31" s="110"/>
      <c r="M31" s="110"/>
      <c r="N31" s="112">
        <f t="shared" si="17"/>
        <v>0</v>
      </c>
      <c r="O31" s="113">
        <f>I31</f>
        <v>0</v>
      </c>
      <c r="P31" s="110">
        <v>-1066622.6599999999</v>
      </c>
      <c r="Q31" s="110"/>
      <c r="R31" s="110"/>
      <c r="S31" s="111">
        <f t="shared" si="19"/>
        <v>-1066622.6599999999</v>
      </c>
      <c r="T31" s="114">
        <f>N31</f>
        <v>0</v>
      </c>
      <c r="U31" s="110">
        <v>-1112112.75</v>
      </c>
      <c r="V31" s="110"/>
      <c r="W31" s="110"/>
      <c r="X31" s="112">
        <f t="shared" si="21"/>
        <v>-1112112.75</v>
      </c>
      <c r="Y31" s="113">
        <f t="shared" ref="Y31:Y37" si="27">S31</f>
        <v>-1066622.6599999999</v>
      </c>
      <c r="Z31" s="110">
        <v>801572.39</v>
      </c>
      <c r="AA31" s="110"/>
      <c r="AB31" s="110"/>
      <c r="AC31" s="111">
        <f t="shared" si="1"/>
        <v>-265050.2699999999</v>
      </c>
      <c r="AD31" s="114">
        <f t="shared" si="2"/>
        <v>-1112112.75</v>
      </c>
      <c r="AE31" s="110">
        <v>-6332.1999999999971</v>
      </c>
      <c r="AF31" s="110"/>
      <c r="AG31" s="110"/>
      <c r="AH31" s="112">
        <f t="shared" si="22"/>
        <v>-1118444.95</v>
      </c>
      <c r="AI31" s="113">
        <f t="shared" si="3"/>
        <v>-265050.2699999999</v>
      </c>
      <c r="AJ31" s="110"/>
      <c r="AK31" s="110"/>
      <c r="AL31" s="110"/>
      <c r="AM31" s="111">
        <f t="shared" si="4"/>
        <v>-265050.2699999999</v>
      </c>
      <c r="AN31" s="114">
        <f t="shared" si="5"/>
        <v>-1118444.95</v>
      </c>
      <c r="AO31" s="110">
        <v>-3896.28</v>
      </c>
      <c r="AP31" s="110"/>
      <c r="AQ31" s="110"/>
      <c r="AR31" s="112">
        <f t="shared" si="23"/>
        <v>-1122341.23</v>
      </c>
      <c r="AS31" s="113">
        <f t="shared" ref="AS31:AS37" si="28">AM31</f>
        <v>-265050.2699999999</v>
      </c>
      <c r="AT31" s="110"/>
      <c r="AU31" s="110"/>
      <c r="AV31" s="110"/>
      <c r="AW31" s="111">
        <f t="shared" si="7"/>
        <v>-265050.2699999999</v>
      </c>
      <c r="AX31" s="114">
        <f t="shared" si="8"/>
        <v>-1122341.23</v>
      </c>
      <c r="AY31" s="110">
        <v>-3896.28</v>
      </c>
      <c r="AZ31" s="110"/>
      <c r="BA31" s="110"/>
      <c r="BB31" s="112">
        <f t="shared" si="24"/>
        <v>-1126237.51</v>
      </c>
      <c r="BC31" s="113">
        <f t="shared" ref="BC31:BC37" si="29">AW31</f>
        <v>-265050.2699999999</v>
      </c>
      <c r="BD31" s="110"/>
      <c r="BE31" s="110"/>
      <c r="BF31" s="110"/>
      <c r="BG31" s="111">
        <f t="shared" si="10"/>
        <v>-265050.2699999999</v>
      </c>
      <c r="BH31" s="114">
        <f t="shared" si="11"/>
        <v>-1126237.51</v>
      </c>
      <c r="BI31" s="110">
        <v>-3896.28</v>
      </c>
      <c r="BJ31" s="110"/>
      <c r="BK31" s="110"/>
      <c r="BL31" s="112">
        <f t="shared" si="25"/>
        <v>-1130133.79</v>
      </c>
      <c r="BM31" s="109">
        <v>-265050.27</v>
      </c>
      <c r="BN31" s="110">
        <v>-1130133.79</v>
      </c>
      <c r="BO31" s="114">
        <f t="shared" si="12"/>
        <v>0</v>
      </c>
      <c r="BP31" s="115">
        <f t="shared" si="13"/>
        <v>0</v>
      </c>
      <c r="BQ31" s="116">
        <f t="shared" si="14"/>
        <v>0</v>
      </c>
      <c r="BR31" s="110"/>
      <c r="BS31" s="105">
        <f t="shared" si="26"/>
        <v>0</v>
      </c>
      <c r="BT31" s="117">
        <v>-1395184</v>
      </c>
      <c r="BU31" s="105">
        <f t="shared" si="15"/>
        <v>6.0000000055879354E-2</v>
      </c>
    </row>
    <row r="32" spans="1:73" s="108" customFormat="1" ht="14.5" thickBot="1" x14ac:dyDescent="0.35">
      <c r="A32" s="1">
        <v>9</v>
      </c>
      <c r="B32" s="1"/>
      <c r="C32" s="9" t="s">
        <v>91</v>
      </c>
      <c r="D32" s="7">
        <v>1595</v>
      </c>
      <c r="E32" s="138"/>
      <c r="F32" s="110"/>
      <c r="G32" s="110"/>
      <c r="H32" s="110"/>
      <c r="I32" s="111">
        <f t="shared" si="16"/>
        <v>0</v>
      </c>
      <c r="J32" s="110"/>
      <c r="K32" s="110"/>
      <c r="L32" s="110"/>
      <c r="M32" s="110"/>
      <c r="N32" s="112">
        <f t="shared" si="17"/>
        <v>0</v>
      </c>
      <c r="O32" s="113">
        <f t="shared" si="18"/>
        <v>0</v>
      </c>
      <c r="P32" s="110">
        <v>-11612352.77</v>
      </c>
      <c r="Q32" s="110"/>
      <c r="R32" s="110"/>
      <c r="S32" s="111">
        <f t="shared" si="19"/>
        <v>-11612352.77</v>
      </c>
      <c r="T32" s="114">
        <f t="shared" si="20"/>
        <v>0</v>
      </c>
      <c r="U32" s="110">
        <v>-1262779.78</v>
      </c>
      <c r="V32" s="110"/>
      <c r="W32" s="110"/>
      <c r="X32" s="112">
        <f t="shared" si="21"/>
        <v>-1262779.78</v>
      </c>
      <c r="Y32" s="113">
        <f t="shared" si="27"/>
        <v>-11612352.77</v>
      </c>
      <c r="Z32" s="110">
        <v>8963507.1899999995</v>
      </c>
      <c r="AA32" s="110"/>
      <c r="AB32" s="110"/>
      <c r="AC32" s="111">
        <f t="shared" si="1"/>
        <v>-2648845.58</v>
      </c>
      <c r="AD32" s="114">
        <f t="shared" si="2"/>
        <v>-1262779.78</v>
      </c>
      <c r="AE32" s="110">
        <v>-110856.83</v>
      </c>
      <c r="AF32" s="110"/>
      <c r="AG32" s="110"/>
      <c r="AH32" s="112">
        <f t="shared" si="22"/>
        <v>-1373636.61</v>
      </c>
      <c r="AI32" s="113">
        <f t="shared" si="3"/>
        <v>-2648845.58</v>
      </c>
      <c r="AJ32" s="110">
        <v>2840650.07</v>
      </c>
      <c r="AK32" s="110"/>
      <c r="AL32" s="110"/>
      <c r="AM32" s="111">
        <f t="shared" si="4"/>
        <v>191804.48999999976</v>
      </c>
      <c r="AN32" s="114">
        <f t="shared" si="5"/>
        <v>-1373636.61</v>
      </c>
      <c r="AO32" s="110">
        <v>-5706.6399999999994</v>
      </c>
      <c r="AP32" s="110"/>
      <c r="AQ32" s="110"/>
      <c r="AR32" s="112">
        <f t="shared" si="23"/>
        <v>-1379343.25</v>
      </c>
      <c r="AS32" s="113">
        <f t="shared" si="28"/>
        <v>191804.48999999976</v>
      </c>
      <c r="AT32" s="110"/>
      <c r="AU32" s="110"/>
      <c r="AV32" s="110"/>
      <c r="AW32" s="111">
        <f t="shared" si="7"/>
        <v>191804.48999999976</v>
      </c>
      <c r="AX32" s="114">
        <f t="shared" si="8"/>
        <v>-1379343.25</v>
      </c>
      <c r="AY32" s="110">
        <v>2819.52</v>
      </c>
      <c r="AZ32" s="110"/>
      <c r="BA32" s="110"/>
      <c r="BB32" s="112">
        <f t="shared" si="24"/>
        <v>-1376523.73</v>
      </c>
      <c r="BC32" s="113">
        <f t="shared" si="29"/>
        <v>191804.48999999976</v>
      </c>
      <c r="BD32" s="110"/>
      <c r="BE32" s="110"/>
      <c r="BF32" s="110"/>
      <c r="BG32" s="111">
        <f t="shared" si="10"/>
        <v>191804.48999999976</v>
      </c>
      <c r="BH32" s="114">
        <f t="shared" si="11"/>
        <v>-1376523.73</v>
      </c>
      <c r="BI32" s="110">
        <v>2819.52</v>
      </c>
      <c r="BJ32" s="110"/>
      <c r="BK32" s="110"/>
      <c r="BL32" s="112">
        <f t="shared" si="25"/>
        <v>-1373704.21</v>
      </c>
      <c r="BM32" s="109">
        <v>191804.48999999976</v>
      </c>
      <c r="BN32" s="110">
        <v>-1373704.2039969999</v>
      </c>
      <c r="BO32" s="114">
        <f t="shared" si="12"/>
        <v>0</v>
      </c>
      <c r="BP32" s="115">
        <f t="shared" si="13"/>
        <v>-6.0030000749975443E-3</v>
      </c>
      <c r="BQ32" s="116">
        <f t="shared" si="14"/>
        <v>0</v>
      </c>
      <c r="BR32" s="110"/>
      <c r="BS32" s="105">
        <f t="shared" si="26"/>
        <v>-6.0030000749975443E-3</v>
      </c>
      <c r="BT32" s="117">
        <v>-1181900</v>
      </c>
      <c r="BU32" s="105">
        <f t="shared" si="15"/>
        <v>-0.27999999979510903</v>
      </c>
    </row>
    <row r="33" spans="1:73" s="108" customFormat="1" ht="14.5" thickBot="1" x14ac:dyDescent="0.35">
      <c r="A33" s="1">
        <v>10</v>
      </c>
      <c r="B33" s="1"/>
      <c r="C33" s="9" t="s">
        <v>92</v>
      </c>
      <c r="D33" s="7">
        <v>1595</v>
      </c>
      <c r="E33" s="138"/>
      <c r="F33" s="110"/>
      <c r="G33" s="110"/>
      <c r="H33" s="110"/>
      <c r="I33" s="111">
        <f>E33+F33-G33+H33</f>
        <v>0</v>
      </c>
      <c r="J33" s="110"/>
      <c r="K33" s="110"/>
      <c r="L33" s="110"/>
      <c r="M33" s="110"/>
      <c r="N33" s="112">
        <f>J33+K33-L33+M33</f>
        <v>0</v>
      </c>
      <c r="O33" s="113">
        <f>I33</f>
        <v>0</v>
      </c>
      <c r="P33" s="110"/>
      <c r="Q33" s="110"/>
      <c r="R33" s="110"/>
      <c r="S33" s="111">
        <f t="shared" si="19"/>
        <v>0</v>
      </c>
      <c r="T33" s="114">
        <f>N33</f>
        <v>0</v>
      </c>
      <c r="U33" s="110"/>
      <c r="V33" s="110"/>
      <c r="W33" s="110"/>
      <c r="X33" s="112">
        <f>T33+U33-V33+W33</f>
        <v>0</v>
      </c>
      <c r="Y33" s="113">
        <f t="shared" si="27"/>
        <v>0</v>
      </c>
      <c r="Z33" s="110">
        <v>-939598.96</v>
      </c>
      <c r="AA33" s="110">
        <v>-2867040.53</v>
      </c>
      <c r="AB33" s="110"/>
      <c r="AC33" s="111">
        <f t="shared" si="1"/>
        <v>1927441.5699999998</v>
      </c>
      <c r="AD33" s="114">
        <f t="shared" si="2"/>
        <v>0</v>
      </c>
      <c r="AE33" s="110">
        <v>11686.82</v>
      </c>
      <c r="AF33" s="110">
        <v>33242.71</v>
      </c>
      <c r="AG33" s="110"/>
      <c r="AH33" s="112">
        <f>AD33+AE33-AF33+AG33</f>
        <v>-21555.89</v>
      </c>
      <c r="AI33" s="113">
        <f t="shared" si="3"/>
        <v>1927441.5699999998</v>
      </c>
      <c r="AJ33" s="110">
        <v>-2230636.5699999998</v>
      </c>
      <c r="AK33" s="110"/>
      <c r="AL33" s="110"/>
      <c r="AM33" s="111">
        <f t="shared" si="4"/>
        <v>-303195</v>
      </c>
      <c r="AN33" s="114">
        <f t="shared" si="5"/>
        <v>-21555.89</v>
      </c>
      <c r="AO33" s="110">
        <v>13368.490000000003</v>
      </c>
      <c r="AP33" s="110"/>
      <c r="AQ33" s="110"/>
      <c r="AR33" s="112">
        <f>AN33+AO33-AP33+AQ33</f>
        <v>-8187.399999999996</v>
      </c>
      <c r="AS33" s="113">
        <f t="shared" si="28"/>
        <v>-303195</v>
      </c>
      <c r="AT33" s="110"/>
      <c r="AU33" s="110"/>
      <c r="AV33" s="110"/>
      <c r="AW33" s="111">
        <f t="shared" si="7"/>
        <v>-303195</v>
      </c>
      <c r="AX33" s="114">
        <f t="shared" si="8"/>
        <v>-8187.399999999996</v>
      </c>
      <c r="AY33" s="110">
        <v>-4456.9199999999992</v>
      </c>
      <c r="AZ33" s="110"/>
      <c r="BA33" s="110"/>
      <c r="BB33" s="112">
        <f>AX33+AY33-AZ33+BA33</f>
        <v>-12644.319999999996</v>
      </c>
      <c r="BC33" s="113">
        <f t="shared" si="29"/>
        <v>-303195</v>
      </c>
      <c r="BD33" s="110"/>
      <c r="BE33" s="110"/>
      <c r="BF33" s="110"/>
      <c r="BG33" s="111">
        <f t="shared" si="10"/>
        <v>-303195</v>
      </c>
      <c r="BH33" s="114">
        <f t="shared" si="11"/>
        <v>-12644.319999999996</v>
      </c>
      <c r="BI33" s="110">
        <v>-4456.9199999999992</v>
      </c>
      <c r="BJ33" s="110"/>
      <c r="BK33" s="110"/>
      <c r="BL33" s="112">
        <f>BH33+BI33-BJ33+BK33</f>
        <v>-17101.239999999994</v>
      </c>
      <c r="BM33" s="109">
        <v>-303195</v>
      </c>
      <c r="BN33" s="110">
        <v>-17101.286499999998</v>
      </c>
      <c r="BO33" s="114">
        <f t="shared" si="12"/>
        <v>0</v>
      </c>
      <c r="BP33" s="115">
        <f t="shared" si="13"/>
        <v>4.6500000004016329E-2</v>
      </c>
      <c r="BQ33" s="116">
        <f t="shared" si="14"/>
        <v>0</v>
      </c>
      <c r="BR33" s="110"/>
      <c r="BS33" s="105">
        <f t="shared" si="26"/>
        <v>4.6500000004016329E-2</v>
      </c>
      <c r="BT33" s="117">
        <v>-320296</v>
      </c>
      <c r="BU33" s="105">
        <f t="shared" si="15"/>
        <v>0.23999999999068677</v>
      </c>
    </row>
    <row r="34" spans="1:73" s="108" customFormat="1" ht="14.5" thickBot="1" x14ac:dyDescent="0.35">
      <c r="A34" s="1">
        <v>11</v>
      </c>
      <c r="B34" s="1"/>
      <c r="C34" s="9" t="s">
        <v>196</v>
      </c>
      <c r="D34" s="7">
        <v>1595</v>
      </c>
      <c r="E34" s="138"/>
      <c r="F34" s="110"/>
      <c r="G34" s="110"/>
      <c r="H34" s="110"/>
      <c r="I34" s="111">
        <f>E34+F34-G34+H34</f>
        <v>0</v>
      </c>
      <c r="J34" s="110"/>
      <c r="K34" s="110"/>
      <c r="L34" s="110"/>
      <c r="M34" s="110"/>
      <c r="N34" s="112">
        <f>J34+K34-L34+M34</f>
        <v>0</v>
      </c>
      <c r="O34" s="113">
        <f>I34</f>
        <v>0</v>
      </c>
      <c r="P34" s="110"/>
      <c r="Q34" s="110"/>
      <c r="R34" s="110"/>
      <c r="S34" s="111">
        <f>O34+P34-Q34+SUM(R34:R34)</f>
        <v>0</v>
      </c>
      <c r="T34" s="114">
        <f>N34</f>
        <v>0</v>
      </c>
      <c r="U34" s="110"/>
      <c r="V34" s="110"/>
      <c r="W34" s="110"/>
      <c r="X34" s="112">
        <f>T34+U34-V34+W34</f>
        <v>0</v>
      </c>
      <c r="Y34" s="113">
        <f t="shared" si="27"/>
        <v>0</v>
      </c>
      <c r="Z34" s="110"/>
      <c r="AA34" s="110">
        <v>8695917.6799999997</v>
      </c>
      <c r="AB34" s="110"/>
      <c r="AC34" s="111">
        <f>Y34+Z34-AA34+SUM(AB34:AB34)</f>
        <v>-8695917.6799999997</v>
      </c>
      <c r="AD34" s="114">
        <f>X34</f>
        <v>0</v>
      </c>
      <c r="AE34" s="110"/>
      <c r="AF34" s="110">
        <v>154326.92000000001</v>
      </c>
      <c r="AG34" s="110"/>
      <c r="AH34" s="112">
        <f>AD34+AE34-AF34+AG34</f>
        <v>-154326.92000000001</v>
      </c>
      <c r="AI34" s="113">
        <f t="shared" si="3"/>
        <v>-8695917.6799999997</v>
      </c>
      <c r="AJ34" s="110">
        <v>9300673.2400000002</v>
      </c>
      <c r="AK34" s="110"/>
      <c r="AL34" s="110"/>
      <c r="AM34" s="111">
        <f t="shared" si="4"/>
        <v>604755.56000000052</v>
      </c>
      <c r="AN34" s="114">
        <f t="shared" si="5"/>
        <v>-154326.92000000001</v>
      </c>
      <c r="AO34" s="110">
        <v>-65930.35000000002</v>
      </c>
      <c r="AP34" s="110"/>
      <c r="AQ34" s="110"/>
      <c r="AR34" s="112">
        <f>AN34+AO34-AP34+AQ34</f>
        <v>-220257.27000000002</v>
      </c>
      <c r="AS34" s="113">
        <f t="shared" si="28"/>
        <v>604755.56000000052</v>
      </c>
      <c r="AT34" s="110"/>
      <c r="AU34" s="110"/>
      <c r="AV34" s="110"/>
      <c r="AW34" s="111">
        <f t="shared" si="7"/>
        <v>604755.56000000052</v>
      </c>
      <c r="AX34" s="114">
        <f t="shared" si="8"/>
        <v>-220257.27000000002</v>
      </c>
      <c r="AY34" s="110">
        <v>8889.9600000000009</v>
      </c>
      <c r="AZ34" s="110"/>
      <c r="BA34" s="110"/>
      <c r="BB34" s="112">
        <f>AX34+AY34-AZ34+BA34</f>
        <v>-211367.31000000003</v>
      </c>
      <c r="BC34" s="113">
        <f t="shared" si="29"/>
        <v>604755.56000000052</v>
      </c>
      <c r="BD34" s="110"/>
      <c r="BE34" s="110"/>
      <c r="BF34" s="110"/>
      <c r="BG34" s="111">
        <f t="shared" si="10"/>
        <v>604755.56000000052</v>
      </c>
      <c r="BH34" s="114">
        <f t="shared" si="11"/>
        <v>-211367.31000000003</v>
      </c>
      <c r="BI34" s="110">
        <v>8889.9600000000009</v>
      </c>
      <c r="BJ34" s="110"/>
      <c r="BK34" s="110"/>
      <c r="BL34" s="112">
        <f>BH34+BI34-BJ34+BK34</f>
        <v>-202477.35000000003</v>
      </c>
      <c r="BM34" s="109">
        <v>604755.56000000052</v>
      </c>
      <c r="BN34" s="110">
        <v>-202477.40326800002</v>
      </c>
      <c r="BO34" s="114">
        <f t="shared" si="12"/>
        <v>0</v>
      </c>
      <c r="BP34" s="115">
        <f t="shared" si="13"/>
        <v>5.3267999988747761E-2</v>
      </c>
      <c r="BQ34" s="116">
        <f t="shared" si="14"/>
        <v>0</v>
      </c>
      <c r="BR34" s="110"/>
      <c r="BS34" s="105">
        <f t="shared" si="26"/>
        <v>5.3267999988747761E-2</v>
      </c>
      <c r="BT34" s="117">
        <v>402278</v>
      </c>
      <c r="BU34" s="105">
        <f t="shared" si="15"/>
        <v>-0.21000000048661605</v>
      </c>
    </row>
    <row r="35" spans="1:73" s="108" customFormat="1" ht="14.5" thickBot="1" x14ac:dyDescent="0.35">
      <c r="A35" s="1">
        <v>12</v>
      </c>
      <c r="B35" s="1"/>
      <c r="C35" s="9" t="s">
        <v>222</v>
      </c>
      <c r="D35" s="7">
        <v>1595</v>
      </c>
      <c r="E35" s="138"/>
      <c r="F35" s="110"/>
      <c r="G35" s="110"/>
      <c r="H35" s="110"/>
      <c r="I35" s="111">
        <f>E35+F35-G35+H35</f>
        <v>0</v>
      </c>
      <c r="J35" s="110"/>
      <c r="K35" s="110"/>
      <c r="L35" s="110"/>
      <c r="M35" s="110"/>
      <c r="N35" s="112">
        <f>J35+K35-L35+M35</f>
        <v>0</v>
      </c>
      <c r="O35" s="113">
        <f>I35</f>
        <v>0</v>
      </c>
      <c r="P35" s="110"/>
      <c r="Q35" s="110"/>
      <c r="R35" s="110"/>
      <c r="S35" s="111">
        <f>O35+P35-Q35+SUM(R35:R35)</f>
        <v>0</v>
      </c>
      <c r="T35" s="114">
        <f>N35</f>
        <v>0</v>
      </c>
      <c r="U35" s="110"/>
      <c r="V35" s="110"/>
      <c r="W35" s="110"/>
      <c r="X35" s="112">
        <f>T35+U35-V35+W35</f>
        <v>0</v>
      </c>
      <c r="Y35" s="113">
        <f t="shared" si="27"/>
        <v>0</v>
      </c>
      <c r="Z35" s="110"/>
      <c r="AA35" s="110"/>
      <c r="AB35" s="110"/>
      <c r="AC35" s="111">
        <f>Y35+Z35-AA35+SUM(AB35:AB35)</f>
        <v>0</v>
      </c>
      <c r="AD35" s="114">
        <f>X35</f>
        <v>0</v>
      </c>
      <c r="AE35" s="110"/>
      <c r="AF35" s="110"/>
      <c r="AG35" s="110"/>
      <c r="AH35" s="112">
        <f>AD35+AE35-AF35+AG35</f>
        <v>0</v>
      </c>
      <c r="AI35" s="113">
        <f t="shared" si="3"/>
        <v>0</v>
      </c>
      <c r="AJ35" s="110"/>
      <c r="AK35" s="110">
        <v>-2039038</v>
      </c>
      <c r="AL35" s="110">
        <v>-493721.79000000004</v>
      </c>
      <c r="AM35" s="111">
        <f t="shared" si="4"/>
        <v>1545316.21</v>
      </c>
      <c r="AN35" s="114">
        <f t="shared" si="5"/>
        <v>0</v>
      </c>
      <c r="AO35" s="110"/>
      <c r="AP35" s="110">
        <v>-1284828</v>
      </c>
      <c r="AQ35" s="110">
        <v>2206.5</v>
      </c>
      <c r="AR35" s="112">
        <f>AN35+AO35-AP35+AQ35</f>
        <v>1287034.5</v>
      </c>
      <c r="AS35" s="113">
        <f t="shared" si="28"/>
        <v>1545316.21</v>
      </c>
      <c r="AT35" s="110">
        <v>-2940696.3899999997</v>
      </c>
      <c r="AU35" s="110"/>
      <c r="AV35" s="110"/>
      <c r="AW35" s="111">
        <f t="shared" si="7"/>
        <v>-1395380.1799999997</v>
      </c>
      <c r="AX35" s="114">
        <f t="shared" si="8"/>
        <v>1287034.5</v>
      </c>
      <c r="AY35" s="110">
        <v>1788.8500000000006</v>
      </c>
      <c r="AZ35" s="110"/>
      <c r="BA35" s="110">
        <v>1306.01415</v>
      </c>
      <c r="BB35" s="112">
        <f>AX35+AY35-AZ35+BA35</f>
        <v>1290129.36415</v>
      </c>
      <c r="BC35" s="113">
        <f t="shared" si="29"/>
        <v>-1395380.1799999997</v>
      </c>
      <c r="BD35" s="110"/>
      <c r="BE35" s="110"/>
      <c r="BF35" s="110"/>
      <c r="BG35" s="111">
        <f t="shared" si="10"/>
        <v>-1395380.1799999997</v>
      </c>
      <c r="BH35" s="114">
        <f t="shared" si="11"/>
        <v>1290129.36415</v>
      </c>
      <c r="BI35" s="110">
        <v>-20512.079999999998</v>
      </c>
      <c r="BJ35" s="110"/>
      <c r="BK35" s="110"/>
      <c r="BL35" s="112">
        <f>BH35+BI35-BJ35+BK35</f>
        <v>1269617.28415</v>
      </c>
      <c r="BM35" s="109">
        <v>-1395380.1800000002</v>
      </c>
      <c r="BN35" s="110">
        <v>1269617.28</v>
      </c>
      <c r="BO35" s="114">
        <f t="shared" si="12"/>
        <v>0</v>
      </c>
      <c r="BP35" s="115">
        <f t="shared" si="13"/>
        <v>4.1499999351799488E-3</v>
      </c>
      <c r="BQ35" s="116">
        <f t="shared" si="14"/>
        <v>0</v>
      </c>
      <c r="BR35" s="110"/>
      <c r="BS35" s="105">
        <f t="shared" si="26"/>
        <v>4.1499999351799488E-3</v>
      </c>
      <c r="BT35" s="117">
        <v>-125763</v>
      </c>
      <c r="BU35" s="105">
        <f t="shared" si="15"/>
        <v>-0.10415000026114285</v>
      </c>
    </row>
    <row r="36" spans="1:73" s="108" customFormat="1" ht="14.5" thickBot="1" x14ac:dyDescent="0.35">
      <c r="A36" s="1">
        <v>13</v>
      </c>
      <c r="B36" s="1"/>
      <c r="C36" s="9" t="s">
        <v>236</v>
      </c>
      <c r="D36" s="7">
        <v>1595</v>
      </c>
      <c r="E36" s="138"/>
      <c r="F36" s="110"/>
      <c r="G36" s="110"/>
      <c r="H36" s="110"/>
      <c r="I36" s="111">
        <f>E36+F36-G36+H36</f>
        <v>0</v>
      </c>
      <c r="J36" s="110"/>
      <c r="K36" s="110"/>
      <c r="L36" s="110"/>
      <c r="M36" s="110"/>
      <c r="N36" s="112">
        <f>J36+K36-L36+M36</f>
        <v>0</v>
      </c>
      <c r="O36" s="113">
        <f>I36</f>
        <v>0</v>
      </c>
      <c r="P36" s="110"/>
      <c r="Q36" s="110"/>
      <c r="R36" s="110"/>
      <c r="S36" s="111">
        <f>O36+P36-Q36+SUM(R36:R36)</f>
        <v>0</v>
      </c>
      <c r="T36" s="114">
        <f>N36</f>
        <v>0</v>
      </c>
      <c r="U36" s="110"/>
      <c r="V36" s="110"/>
      <c r="W36" s="110"/>
      <c r="X36" s="112">
        <f>T36+U36-V36+W36</f>
        <v>0</v>
      </c>
      <c r="Y36" s="113">
        <f t="shared" si="27"/>
        <v>0</v>
      </c>
      <c r="Z36" s="110"/>
      <c r="AA36" s="110"/>
      <c r="AB36" s="110"/>
      <c r="AC36" s="111">
        <f>Y36+Z36-AA36+SUM(AB36:AB36)</f>
        <v>0</v>
      </c>
      <c r="AD36" s="114">
        <f>X36</f>
        <v>0</v>
      </c>
      <c r="AE36" s="110"/>
      <c r="AF36" s="110"/>
      <c r="AG36" s="110"/>
      <c r="AH36" s="112">
        <f>AD36+AE36-AF36+AG36</f>
        <v>0</v>
      </c>
      <c r="AI36" s="113">
        <f t="shared" si="3"/>
        <v>0</v>
      </c>
      <c r="AJ36" s="110"/>
      <c r="AK36" s="110"/>
      <c r="AL36" s="110"/>
      <c r="AM36" s="111">
        <f t="shared" si="4"/>
        <v>0</v>
      </c>
      <c r="AN36" s="114">
        <f t="shared" si="5"/>
        <v>0</v>
      </c>
      <c r="AO36" s="110"/>
      <c r="AP36" s="110"/>
      <c r="AQ36" s="110"/>
      <c r="AR36" s="112">
        <f>AN36+AO36-AP36+AQ36</f>
        <v>0</v>
      </c>
      <c r="AS36" s="113">
        <f t="shared" si="28"/>
        <v>0</v>
      </c>
      <c r="AT36" s="110">
        <v>5370488.5799999982</v>
      </c>
      <c r="AU36" s="110">
        <v>4894519.459999999</v>
      </c>
      <c r="AV36" s="110"/>
      <c r="AW36" s="111">
        <f t="shared" si="7"/>
        <v>475969.11999999918</v>
      </c>
      <c r="AX36" s="114">
        <f t="shared" si="8"/>
        <v>0</v>
      </c>
      <c r="AY36" s="110">
        <v>-30180.3035065</v>
      </c>
      <c r="AZ36" s="110">
        <v>72247</v>
      </c>
      <c r="BA36" s="110"/>
      <c r="BB36" s="112">
        <f>AX36+AY36-AZ36+BA36</f>
        <v>-102427.3035065</v>
      </c>
      <c r="BC36" s="113">
        <f t="shared" si="29"/>
        <v>475969.11999999918</v>
      </c>
      <c r="BD36" s="110"/>
      <c r="BE36" s="110"/>
      <c r="BF36" s="110"/>
      <c r="BG36" s="111">
        <f t="shared" si="10"/>
        <v>475969.11999999918</v>
      </c>
      <c r="BH36" s="114">
        <f t="shared" si="11"/>
        <v>-102427.3035065</v>
      </c>
      <c r="BI36" s="110">
        <v>6996.722171999998</v>
      </c>
      <c r="BJ36" s="110"/>
      <c r="BK36" s="110"/>
      <c r="BL36" s="112">
        <f>BH36+BI36-BJ36+BK36</f>
        <v>-95430.581334500006</v>
      </c>
      <c r="BM36" s="109">
        <v>475969.12000000011</v>
      </c>
      <c r="BN36" s="110">
        <v>-95430.553935999997</v>
      </c>
      <c r="BO36" s="114">
        <f t="shared" si="12"/>
        <v>-9.3132257461547852E-10</v>
      </c>
      <c r="BP36" s="115">
        <f t="shared" si="13"/>
        <v>-2.7398500009439886E-2</v>
      </c>
      <c r="BQ36" s="116">
        <f t="shared" si="14"/>
        <v>-1.110602170228958E-11</v>
      </c>
      <c r="BR36" s="110"/>
      <c r="BS36" s="105">
        <f>SUM(BO36:BR36)</f>
        <v>-2.7398500951868483E-2</v>
      </c>
      <c r="BT36" s="117">
        <v>380539</v>
      </c>
      <c r="BU36" s="105">
        <f t="shared" si="15"/>
        <v>0.46133450081106275</v>
      </c>
    </row>
    <row r="37" spans="1:73" s="108" customFormat="1" ht="14.5" thickBot="1" x14ac:dyDescent="0.35">
      <c r="A37" s="1">
        <v>14</v>
      </c>
      <c r="B37" s="1"/>
      <c r="C37" s="9" t="s">
        <v>237</v>
      </c>
      <c r="D37" s="7">
        <v>1595</v>
      </c>
      <c r="E37" s="138"/>
      <c r="F37" s="110"/>
      <c r="G37" s="110"/>
      <c r="H37" s="110"/>
      <c r="I37" s="111">
        <f>E37+F37-G37+H37</f>
        <v>0</v>
      </c>
      <c r="J37" s="110"/>
      <c r="K37" s="110"/>
      <c r="L37" s="110"/>
      <c r="M37" s="110"/>
      <c r="N37" s="112">
        <f>J37+K37-L37+M37</f>
        <v>0</v>
      </c>
      <c r="O37" s="113">
        <f>I37</f>
        <v>0</v>
      </c>
      <c r="P37" s="110"/>
      <c r="Q37" s="110"/>
      <c r="R37" s="110"/>
      <c r="S37" s="111">
        <f>O37+P37-Q37+SUM(R37:R37)</f>
        <v>0</v>
      </c>
      <c r="T37" s="114">
        <f>N37</f>
        <v>0</v>
      </c>
      <c r="U37" s="110"/>
      <c r="V37" s="110"/>
      <c r="W37" s="110"/>
      <c r="X37" s="112">
        <f>T37+U37-V37+W37</f>
        <v>0</v>
      </c>
      <c r="Y37" s="113">
        <f t="shared" si="27"/>
        <v>0</v>
      </c>
      <c r="Z37" s="110"/>
      <c r="AA37" s="110"/>
      <c r="AB37" s="110"/>
      <c r="AC37" s="111">
        <f>Y37+Z37-AA37+SUM(AB37:AB37)</f>
        <v>0</v>
      </c>
      <c r="AD37" s="114">
        <f>X37</f>
        <v>0</v>
      </c>
      <c r="AE37" s="110"/>
      <c r="AF37" s="110"/>
      <c r="AG37" s="110"/>
      <c r="AH37" s="112">
        <f>AD37+AE37-AF37+AG37</f>
        <v>0</v>
      </c>
      <c r="AI37" s="113">
        <f t="shared" si="3"/>
        <v>0</v>
      </c>
      <c r="AJ37" s="110"/>
      <c r="AK37" s="110"/>
      <c r="AL37" s="110"/>
      <c r="AM37" s="111">
        <f t="shared" si="4"/>
        <v>0</v>
      </c>
      <c r="AN37" s="114">
        <f t="shared" si="5"/>
        <v>0</v>
      </c>
      <c r="AO37" s="110"/>
      <c r="AP37" s="110"/>
      <c r="AQ37" s="110"/>
      <c r="AR37" s="112">
        <f>AN37+AO37-AP37+AQ37</f>
        <v>0</v>
      </c>
      <c r="AS37" s="113">
        <f t="shared" si="28"/>
        <v>0</v>
      </c>
      <c r="AT37" s="110"/>
      <c r="AU37" s="110"/>
      <c r="AV37" s="110"/>
      <c r="AW37" s="111">
        <f t="shared" si="7"/>
        <v>0</v>
      </c>
      <c r="AX37" s="114">
        <f t="shared" si="8"/>
        <v>0</v>
      </c>
      <c r="AY37" s="110"/>
      <c r="AZ37" s="110"/>
      <c r="BA37" s="110"/>
      <c r="BB37" s="112">
        <f>AX37+AY37-AZ37+BA37</f>
        <v>0</v>
      </c>
      <c r="BC37" s="113">
        <f t="shared" si="29"/>
        <v>0</v>
      </c>
      <c r="BD37" s="110">
        <v>10296123.939841045</v>
      </c>
      <c r="BE37" s="110">
        <v>10223947.43</v>
      </c>
      <c r="BF37" s="110"/>
      <c r="BG37" s="111">
        <f t="shared" si="10"/>
        <v>72176.509841045365</v>
      </c>
      <c r="BH37" s="114">
        <f t="shared" si="11"/>
        <v>0</v>
      </c>
      <c r="BI37" s="110">
        <v>174450.57</v>
      </c>
      <c r="BJ37" s="110">
        <v>175163.77000000002</v>
      </c>
      <c r="BK37" s="110"/>
      <c r="BL37" s="112">
        <f>BH37+BI37-BJ37+BK37</f>
        <v>-713.20000000001164</v>
      </c>
      <c r="BM37" s="109"/>
      <c r="BN37" s="110"/>
      <c r="BO37" s="114">
        <f t="shared" si="12"/>
        <v>72176.509841045365</v>
      </c>
      <c r="BP37" s="115">
        <f t="shared" si="13"/>
        <v>-713.20000000001164</v>
      </c>
      <c r="BQ37" s="116">
        <f t="shared" si="14"/>
        <v>860.70487985446596</v>
      </c>
      <c r="BR37" s="110"/>
      <c r="BS37" s="105">
        <f>SUM(BO37:BR37)</f>
        <v>72324.014720899824</v>
      </c>
      <c r="BT37" s="117">
        <v>71463</v>
      </c>
      <c r="BU37" s="105">
        <f t="shared" si="15"/>
        <v>-0.30984104535309598</v>
      </c>
    </row>
    <row r="38" spans="1:73" s="108" customFormat="1" ht="15" customHeight="1" x14ac:dyDescent="0.3">
      <c r="A38" s="1"/>
      <c r="B38" s="1"/>
      <c r="C38" s="4"/>
      <c r="D38" s="4"/>
      <c r="E38" s="139"/>
      <c r="F38" s="111"/>
      <c r="G38" s="111"/>
      <c r="H38" s="111"/>
      <c r="I38" s="111"/>
      <c r="J38" s="111"/>
      <c r="K38" s="111"/>
      <c r="L38" s="111"/>
      <c r="M38" s="111"/>
      <c r="N38" s="112"/>
      <c r="O38" s="118"/>
      <c r="P38" s="111"/>
      <c r="Q38" s="111"/>
      <c r="R38" s="111"/>
      <c r="S38" s="111"/>
      <c r="T38" s="111"/>
      <c r="U38" s="111"/>
      <c r="V38" s="111"/>
      <c r="W38" s="111"/>
      <c r="X38" s="112"/>
      <c r="Y38" s="118"/>
      <c r="Z38" s="111"/>
      <c r="AA38" s="111"/>
      <c r="AB38" s="111"/>
      <c r="AC38" s="111"/>
      <c r="AD38" s="111"/>
      <c r="AE38" s="111"/>
      <c r="AF38" s="111"/>
      <c r="AG38" s="111"/>
      <c r="AH38" s="112"/>
      <c r="AI38" s="118"/>
      <c r="AJ38" s="111"/>
      <c r="AK38" s="111"/>
      <c r="AL38" s="111"/>
      <c r="AM38" s="111"/>
      <c r="AN38" s="111"/>
      <c r="AO38" s="111"/>
      <c r="AP38" s="111"/>
      <c r="AQ38" s="111"/>
      <c r="AR38" s="112"/>
      <c r="AS38" s="118"/>
      <c r="AT38" s="111"/>
      <c r="AU38" s="111"/>
      <c r="AV38" s="111"/>
      <c r="AW38" s="111"/>
      <c r="AX38" s="111"/>
      <c r="AY38" s="111"/>
      <c r="AZ38" s="111"/>
      <c r="BA38" s="111"/>
      <c r="BB38" s="112"/>
      <c r="BC38" s="118"/>
      <c r="BD38" s="111"/>
      <c r="BE38" s="111"/>
      <c r="BF38" s="111"/>
      <c r="BG38" s="111"/>
      <c r="BH38" s="111"/>
      <c r="BI38" s="111"/>
      <c r="BJ38" s="111"/>
      <c r="BK38" s="111"/>
      <c r="BL38" s="112"/>
      <c r="BM38" s="118"/>
      <c r="BN38" s="111"/>
      <c r="BO38" s="111"/>
      <c r="BP38" s="112"/>
      <c r="BQ38" s="104"/>
      <c r="BR38" s="104"/>
      <c r="BS38" s="105"/>
      <c r="BT38" s="106"/>
      <c r="BU38" s="105"/>
    </row>
    <row r="39" spans="1:73" s="108" customFormat="1" ht="14" x14ac:dyDescent="0.3">
      <c r="A39" s="1"/>
      <c r="B39" s="1"/>
      <c r="C39" s="10" t="s">
        <v>109</v>
      </c>
      <c r="D39" s="10"/>
      <c r="E39" s="139">
        <f t="shared" ref="E39:AJ39" si="30">SUM(E24:E37)</f>
        <v>0</v>
      </c>
      <c r="F39" s="111">
        <f t="shared" si="30"/>
        <v>0</v>
      </c>
      <c r="G39" s="111">
        <f t="shared" si="30"/>
        <v>0</v>
      </c>
      <c r="H39" s="111">
        <f t="shared" si="30"/>
        <v>0</v>
      </c>
      <c r="I39" s="111">
        <f t="shared" si="30"/>
        <v>0</v>
      </c>
      <c r="J39" s="111">
        <f t="shared" si="30"/>
        <v>0</v>
      </c>
      <c r="K39" s="111">
        <f t="shared" si="30"/>
        <v>0</v>
      </c>
      <c r="L39" s="111">
        <f t="shared" si="30"/>
        <v>0</v>
      </c>
      <c r="M39" s="111">
        <f t="shared" si="30"/>
        <v>0</v>
      </c>
      <c r="N39" s="111">
        <f t="shared" si="30"/>
        <v>0</v>
      </c>
      <c r="O39" s="118">
        <f t="shared" si="30"/>
        <v>0</v>
      </c>
      <c r="P39" s="111">
        <f t="shared" si="30"/>
        <v>-19315324.079999998</v>
      </c>
      <c r="Q39" s="111">
        <f t="shared" si="30"/>
        <v>0</v>
      </c>
      <c r="R39" s="111">
        <f t="shared" si="30"/>
        <v>0</v>
      </c>
      <c r="S39" s="111">
        <f t="shared" si="30"/>
        <v>-19315324.079999998</v>
      </c>
      <c r="T39" s="111">
        <f t="shared" si="30"/>
        <v>0</v>
      </c>
      <c r="U39" s="111">
        <f t="shared" si="30"/>
        <v>-2362643.7400000002</v>
      </c>
      <c r="V39" s="111">
        <f t="shared" si="30"/>
        <v>0</v>
      </c>
      <c r="W39" s="111">
        <f t="shared" si="30"/>
        <v>0</v>
      </c>
      <c r="X39" s="111">
        <f t="shared" si="30"/>
        <v>-2362643.7400000002</v>
      </c>
      <c r="Y39" s="118">
        <f t="shared" si="30"/>
        <v>-19315324.079999998</v>
      </c>
      <c r="Z39" s="111">
        <f t="shared" si="30"/>
        <v>3690792.1599999974</v>
      </c>
      <c r="AA39" s="111">
        <f t="shared" si="30"/>
        <v>-807470.11999999918</v>
      </c>
      <c r="AB39" s="111">
        <f t="shared" si="30"/>
        <v>220001.26999999987</v>
      </c>
      <c r="AC39" s="111">
        <f t="shared" si="30"/>
        <v>-14597060.529999999</v>
      </c>
      <c r="AD39" s="111">
        <f t="shared" si="30"/>
        <v>-2362643.7400000002</v>
      </c>
      <c r="AE39" s="111">
        <f t="shared" si="30"/>
        <v>-219689.34999999998</v>
      </c>
      <c r="AF39" s="111">
        <f t="shared" si="30"/>
        <v>63521</v>
      </c>
      <c r="AG39" s="111">
        <f t="shared" si="30"/>
        <v>-1941.3000000000002</v>
      </c>
      <c r="AH39" s="111">
        <f t="shared" si="30"/>
        <v>-2647795.39</v>
      </c>
      <c r="AI39" s="118">
        <f t="shared" si="30"/>
        <v>-14597060.529999999</v>
      </c>
      <c r="AJ39" s="111">
        <f t="shared" si="30"/>
        <v>-293092.34900001995</v>
      </c>
      <c r="AK39" s="111">
        <f t="shared" ref="AK39:BR39" si="31">SUM(AK24:AK37)</f>
        <v>-2039038</v>
      </c>
      <c r="AL39" s="111">
        <f t="shared" si="31"/>
        <v>-493721.79000000004</v>
      </c>
      <c r="AM39" s="111">
        <f t="shared" si="31"/>
        <v>-13344836.669000022</v>
      </c>
      <c r="AN39" s="111">
        <f t="shared" si="31"/>
        <v>-2647795.39</v>
      </c>
      <c r="AO39" s="111">
        <f t="shared" si="31"/>
        <v>-179451.79</v>
      </c>
      <c r="AP39" s="111">
        <f t="shared" si="31"/>
        <v>-1284828</v>
      </c>
      <c r="AQ39" s="111">
        <f t="shared" si="31"/>
        <v>2206.5</v>
      </c>
      <c r="AR39" s="111">
        <f t="shared" si="31"/>
        <v>-1540212.6799999997</v>
      </c>
      <c r="AS39" s="118">
        <f t="shared" si="31"/>
        <v>-13344836.669000022</v>
      </c>
      <c r="AT39" s="111">
        <f t="shared" si="31"/>
        <v>3231292.8100000378</v>
      </c>
      <c r="AU39" s="111">
        <f t="shared" si="31"/>
        <v>0</v>
      </c>
      <c r="AV39" s="111">
        <f t="shared" si="31"/>
        <v>16968</v>
      </c>
      <c r="AW39" s="111">
        <f t="shared" si="31"/>
        <v>-10096575.858999981</v>
      </c>
      <c r="AX39" s="111">
        <f t="shared" si="31"/>
        <v>-1540212.6799999997</v>
      </c>
      <c r="AY39" s="111">
        <f t="shared" si="31"/>
        <v>-132696.40350649998</v>
      </c>
      <c r="AZ39" s="111">
        <f t="shared" si="31"/>
        <v>0</v>
      </c>
      <c r="BA39" s="111">
        <f t="shared" si="31"/>
        <v>1306.01415</v>
      </c>
      <c r="BB39" s="111">
        <f t="shared" si="31"/>
        <v>-1671603.0693564999</v>
      </c>
      <c r="BC39" s="118">
        <f t="shared" si="31"/>
        <v>-10096575.858999981</v>
      </c>
      <c r="BD39" s="111">
        <f t="shared" si="31"/>
        <v>16829243.279841043</v>
      </c>
      <c r="BE39" s="111">
        <f t="shared" si="31"/>
        <v>0</v>
      </c>
      <c r="BF39" s="111">
        <f t="shared" si="31"/>
        <v>2578484</v>
      </c>
      <c r="BG39" s="111">
        <f t="shared" si="31"/>
        <v>9311151.4208410606</v>
      </c>
      <c r="BH39" s="111">
        <f t="shared" si="31"/>
        <v>-1671603.0693564999</v>
      </c>
      <c r="BI39" s="111">
        <f t="shared" si="31"/>
        <v>261104.88217200001</v>
      </c>
      <c r="BJ39" s="111">
        <f t="shared" si="31"/>
        <v>0</v>
      </c>
      <c r="BK39" s="111">
        <f t="shared" si="31"/>
        <v>0</v>
      </c>
      <c r="BL39" s="111">
        <f t="shared" si="31"/>
        <v>-1410498.1871845005</v>
      </c>
      <c r="BM39" s="118">
        <f t="shared" si="31"/>
        <v>127371.6200000057</v>
      </c>
      <c r="BN39" s="111">
        <f t="shared" si="31"/>
        <v>-1644659.5667919999</v>
      </c>
      <c r="BO39" s="111">
        <f t="shared" si="31"/>
        <v>9183779.8008410539</v>
      </c>
      <c r="BP39" s="111">
        <f t="shared" si="31"/>
        <v>234161.37960749969</v>
      </c>
      <c r="BQ39" s="118">
        <f t="shared" si="31"/>
        <v>109516.57412502958</v>
      </c>
      <c r="BR39" s="111">
        <f t="shared" si="31"/>
        <v>0</v>
      </c>
      <c r="BS39" s="105">
        <f>SUM(BS24:BS37)</f>
        <v>9527457.7545735836</v>
      </c>
      <c r="BT39" s="118">
        <f>SUM(BT24:BT37)</f>
        <v>7900652</v>
      </c>
      <c r="BU39" s="106">
        <f t="shared" ref="BU39:BU41" si="32">BT39-SUM(AW39,BB39)</f>
        <v>19668830.92835648</v>
      </c>
    </row>
    <row r="40" spans="1:73" s="108" customFormat="1" ht="14" x14ac:dyDescent="0.3">
      <c r="A40" s="1"/>
      <c r="B40" s="1"/>
      <c r="C40" s="10" t="s">
        <v>110</v>
      </c>
      <c r="D40" s="10"/>
      <c r="E40" s="139">
        <f t="shared" ref="E40:AH40" si="33">E39-E41</f>
        <v>0</v>
      </c>
      <c r="F40" s="111">
        <f t="shared" si="33"/>
        <v>0</v>
      </c>
      <c r="G40" s="111">
        <f t="shared" si="33"/>
        <v>0</v>
      </c>
      <c r="H40" s="111">
        <f t="shared" si="33"/>
        <v>0</v>
      </c>
      <c r="I40" s="111">
        <f t="shared" si="33"/>
        <v>0</v>
      </c>
      <c r="J40" s="111">
        <f t="shared" si="33"/>
        <v>0</v>
      </c>
      <c r="K40" s="111">
        <f t="shared" si="33"/>
        <v>0</v>
      </c>
      <c r="L40" s="111">
        <f t="shared" si="33"/>
        <v>0</v>
      </c>
      <c r="M40" s="111">
        <f t="shared" si="33"/>
        <v>0</v>
      </c>
      <c r="N40" s="112">
        <f t="shared" si="33"/>
        <v>0</v>
      </c>
      <c r="O40" s="118">
        <f t="shared" si="33"/>
        <v>0</v>
      </c>
      <c r="P40" s="111">
        <f t="shared" si="33"/>
        <v>-22392592.259999998</v>
      </c>
      <c r="Q40" s="111">
        <f t="shared" si="33"/>
        <v>0</v>
      </c>
      <c r="R40" s="111">
        <f t="shared" si="33"/>
        <v>0</v>
      </c>
      <c r="S40" s="111">
        <f t="shared" si="33"/>
        <v>-22392592.259999998</v>
      </c>
      <c r="T40" s="111">
        <f t="shared" si="33"/>
        <v>0</v>
      </c>
      <c r="U40" s="111">
        <f t="shared" si="33"/>
        <v>-2409251.4500000002</v>
      </c>
      <c r="V40" s="111">
        <f t="shared" si="33"/>
        <v>0</v>
      </c>
      <c r="W40" s="111">
        <f t="shared" si="33"/>
        <v>0</v>
      </c>
      <c r="X40" s="112">
        <f t="shared" si="33"/>
        <v>-2409251.4500000002</v>
      </c>
      <c r="Y40" s="118">
        <f t="shared" si="33"/>
        <v>-22392592.259999998</v>
      </c>
      <c r="Z40" s="111">
        <f t="shared" si="33"/>
        <v>2632729.1700000027</v>
      </c>
      <c r="AA40" s="111">
        <f t="shared" si="33"/>
        <v>-3884740.2599999993</v>
      </c>
      <c r="AB40" s="111">
        <f t="shared" si="33"/>
        <v>219999.30999999991</v>
      </c>
      <c r="AC40" s="111">
        <f t="shared" si="33"/>
        <v>-15655123.519999994</v>
      </c>
      <c r="AD40" s="111">
        <f t="shared" si="33"/>
        <v>-2409251.4500000002</v>
      </c>
      <c r="AE40" s="111">
        <f t="shared" si="33"/>
        <v>-257301.11999999997</v>
      </c>
      <c r="AF40" s="111">
        <f t="shared" si="33"/>
        <v>52972.42</v>
      </c>
      <c r="AG40" s="111">
        <f t="shared" si="33"/>
        <v>2131.66</v>
      </c>
      <c r="AH40" s="112">
        <f t="shared" si="33"/>
        <v>-2717393.33</v>
      </c>
      <c r="AI40" s="118">
        <f t="shared" ref="AI40:AR40" si="34">AI39-AI41</f>
        <v>-15655123.519999994</v>
      </c>
      <c r="AJ40" s="111">
        <f t="shared" si="34"/>
        <v>2942153.7709999848</v>
      </c>
      <c r="AK40" s="111">
        <f t="shared" si="34"/>
        <v>-2039038</v>
      </c>
      <c r="AL40" s="111">
        <f t="shared" si="34"/>
        <v>-493721.79000000004</v>
      </c>
      <c r="AM40" s="111">
        <f t="shared" si="34"/>
        <v>-11167653.539000012</v>
      </c>
      <c r="AN40" s="111">
        <f t="shared" si="34"/>
        <v>-2717393.33</v>
      </c>
      <c r="AO40" s="111">
        <f t="shared" si="34"/>
        <v>-179947.01</v>
      </c>
      <c r="AP40" s="111">
        <f t="shared" si="34"/>
        <v>-1284828</v>
      </c>
      <c r="AQ40" s="111">
        <f t="shared" si="34"/>
        <v>2206.5</v>
      </c>
      <c r="AR40" s="112">
        <f t="shared" si="34"/>
        <v>-1610305.8399999996</v>
      </c>
      <c r="AS40" s="118">
        <f t="shared" ref="AS40:BB40" si="35">AS39-AS41</f>
        <v>-11167653.539000012</v>
      </c>
      <c r="AT40" s="111">
        <f t="shared" si="35"/>
        <v>4900338.8500000592</v>
      </c>
      <c r="AU40" s="111">
        <f t="shared" si="35"/>
        <v>-1127660.93</v>
      </c>
      <c r="AV40" s="111">
        <f t="shared" si="35"/>
        <v>-4651558.9869420975</v>
      </c>
      <c r="AW40" s="111">
        <f t="shared" si="35"/>
        <v>-9791212.7459420469</v>
      </c>
      <c r="AX40" s="111">
        <f t="shared" si="35"/>
        <v>-1610305.8399999996</v>
      </c>
      <c r="AY40" s="111">
        <f t="shared" si="35"/>
        <v>-115737.62350649998</v>
      </c>
      <c r="AZ40" s="111">
        <f t="shared" si="35"/>
        <v>-15553</v>
      </c>
      <c r="BA40" s="111">
        <f t="shared" si="35"/>
        <v>-58926.087596408572</v>
      </c>
      <c r="BB40" s="112">
        <f t="shared" si="35"/>
        <v>-1769416.5511029086</v>
      </c>
      <c r="BC40" s="118">
        <f t="shared" ref="BC40:BL40" si="36">BC39-BC41</f>
        <v>-9791212.7459420469</v>
      </c>
      <c r="BD40" s="111">
        <f t="shared" si="36"/>
        <v>15355499.309841059</v>
      </c>
      <c r="BE40" s="111">
        <f t="shared" si="36"/>
        <v>3304844.06</v>
      </c>
      <c r="BF40" s="111">
        <f t="shared" si="36"/>
        <v>-2766285.4944851007</v>
      </c>
      <c r="BG40" s="111">
        <f t="shared" si="36"/>
        <v>-506842.99058609083</v>
      </c>
      <c r="BH40" s="111">
        <f t="shared" si="36"/>
        <v>-1769416.5511029086</v>
      </c>
      <c r="BI40" s="111">
        <f t="shared" si="36"/>
        <v>168326.34217200003</v>
      </c>
      <c r="BJ40" s="111">
        <f t="shared" si="36"/>
        <v>-5958.9500000000044</v>
      </c>
      <c r="BK40" s="111">
        <f t="shared" si="36"/>
        <v>0</v>
      </c>
      <c r="BL40" s="112">
        <f t="shared" si="36"/>
        <v>-1595131.258930909</v>
      </c>
      <c r="BM40" s="118">
        <f t="shared" ref="BM40:BR40" si="37">BM39-BM41</f>
        <v>-2872109.3333259686</v>
      </c>
      <c r="BN40" s="111">
        <f t="shared" si="37"/>
        <v>-1732025.2608703002</v>
      </c>
      <c r="BO40" s="111">
        <f t="shared" si="37"/>
        <v>2365266.3427398764</v>
      </c>
      <c r="BP40" s="112">
        <f t="shared" si="37"/>
        <v>136894.00193939157</v>
      </c>
      <c r="BQ40" s="111">
        <f t="shared" si="37"/>
        <v>28205.801137173054</v>
      </c>
      <c r="BR40" s="111">
        <f t="shared" si="37"/>
        <v>0</v>
      </c>
      <c r="BS40" s="105">
        <f t="shared" si="26"/>
        <v>2530366.1458164412</v>
      </c>
      <c r="BT40" s="119">
        <f>BT39-BT41</f>
        <v>-2101975</v>
      </c>
      <c r="BU40" s="105">
        <f t="shared" si="32"/>
        <v>9458654.2970449552</v>
      </c>
    </row>
    <row r="41" spans="1:73" s="108" customFormat="1" ht="14" x14ac:dyDescent="0.3">
      <c r="A41" s="1"/>
      <c r="B41" s="1"/>
      <c r="C41" s="11" t="str">
        <f>C30</f>
        <v>RSVA - Global Adjustment</v>
      </c>
      <c r="D41" s="12">
        <v>1589</v>
      </c>
      <c r="E41" s="139">
        <f t="shared" ref="E41:AJ41" si="38">E30</f>
        <v>0</v>
      </c>
      <c r="F41" s="111">
        <f t="shared" si="38"/>
        <v>0</v>
      </c>
      <c r="G41" s="111">
        <f t="shared" si="38"/>
        <v>0</v>
      </c>
      <c r="H41" s="111">
        <f t="shared" si="38"/>
        <v>0</v>
      </c>
      <c r="I41" s="111">
        <f t="shared" si="38"/>
        <v>0</v>
      </c>
      <c r="J41" s="111">
        <f t="shared" si="38"/>
        <v>0</v>
      </c>
      <c r="K41" s="111">
        <f t="shared" si="38"/>
        <v>0</v>
      </c>
      <c r="L41" s="111">
        <f t="shared" si="38"/>
        <v>0</v>
      </c>
      <c r="M41" s="111">
        <f t="shared" si="38"/>
        <v>0</v>
      </c>
      <c r="N41" s="112">
        <f t="shared" si="38"/>
        <v>0</v>
      </c>
      <c r="O41" s="118">
        <f t="shared" si="38"/>
        <v>0</v>
      </c>
      <c r="P41" s="111">
        <f t="shared" si="38"/>
        <v>3077268.18</v>
      </c>
      <c r="Q41" s="111">
        <f t="shared" si="38"/>
        <v>0</v>
      </c>
      <c r="R41" s="111">
        <f t="shared" si="38"/>
        <v>0</v>
      </c>
      <c r="S41" s="111">
        <f t="shared" si="38"/>
        <v>3077268.18</v>
      </c>
      <c r="T41" s="111">
        <f t="shared" si="38"/>
        <v>0</v>
      </c>
      <c r="U41" s="111">
        <f t="shared" si="38"/>
        <v>46607.71</v>
      </c>
      <c r="V41" s="111">
        <f t="shared" si="38"/>
        <v>0</v>
      </c>
      <c r="W41" s="111">
        <f t="shared" si="38"/>
        <v>0</v>
      </c>
      <c r="X41" s="112">
        <f t="shared" si="38"/>
        <v>46607.71</v>
      </c>
      <c r="Y41" s="118">
        <f t="shared" si="38"/>
        <v>3077268.18</v>
      </c>
      <c r="Z41" s="111">
        <f t="shared" si="38"/>
        <v>1058062.9899999946</v>
      </c>
      <c r="AA41" s="111">
        <f t="shared" si="38"/>
        <v>3077270.14</v>
      </c>
      <c r="AB41" s="111">
        <f t="shared" si="38"/>
        <v>1.9599999999627471</v>
      </c>
      <c r="AC41" s="111">
        <f t="shared" si="38"/>
        <v>1058062.9899999946</v>
      </c>
      <c r="AD41" s="111">
        <f t="shared" si="38"/>
        <v>46607.71</v>
      </c>
      <c r="AE41" s="111">
        <f t="shared" si="38"/>
        <v>37611.769999999997</v>
      </c>
      <c r="AF41" s="111">
        <f t="shared" si="38"/>
        <v>10548.580000000002</v>
      </c>
      <c r="AG41" s="111">
        <f t="shared" si="38"/>
        <v>-4072.96</v>
      </c>
      <c r="AH41" s="112">
        <f t="shared" si="38"/>
        <v>69597.939999999988</v>
      </c>
      <c r="AI41" s="118">
        <f t="shared" si="38"/>
        <v>1058062.9899999946</v>
      </c>
      <c r="AJ41" s="111">
        <f t="shared" si="38"/>
        <v>-3235246.1200000048</v>
      </c>
      <c r="AK41" s="111">
        <f t="shared" ref="AK41:BR41" si="39">AK30</f>
        <v>0</v>
      </c>
      <c r="AL41" s="111">
        <f t="shared" si="39"/>
        <v>0</v>
      </c>
      <c r="AM41" s="111">
        <f t="shared" si="39"/>
        <v>-2177183.1300000101</v>
      </c>
      <c r="AN41" s="111">
        <f t="shared" si="39"/>
        <v>69597.939999999988</v>
      </c>
      <c r="AO41" s="111">
        <f t="shared" si="39"/>
        <v>495.22</v>
      </c>
      <c r="AP41" s="111">
        <f t="shared" si="39"/>
        <v>0</v>
      </c>
      <c r="AQ41" s="111">
        <f t="shared" si="39"/>
        <v>0</v>
      </c>
      <c r="AR41" s="112">
        <f t="shared" si="39"/>
        <v>70093.159999999989</v>
      </c>
      <c r="AS41" s="118">
        <f t="shared" si="39"/>
        <v>-2177183.1300000101</v>
      </c>
      <c r="AT41" s="111">
        <f t="shared" si="39"/>
        <v>-1669046.0400000215</v>
      </c>
      <c r="AU41" s="111">
        <f t="shared" si="39"/>
        <v>1127660.93</v>
      </c>
      <c r="AV41" s="111">
        <f t="shared" si="39"/>
        <v>4668526.9869420975</v>
      </c>
      <c r="AW41" s="111">
        <f t="shared" si="39"/>
        <v>-305363.11305793375</v>
      </c>
      <c r="AX41" s="111">
        <f t="shared" si="39"/>
        <v>70093.159999999989</v>
      </c>
      <c r="AY41" s="111">
        <f t="shared" si="39"/>
        <v>-16958.78</v>
      </c>
      <c r="AZ41" s="111">
        <f t="shared" si="39"/>
        <v>15553</v>
      </c>
      <c r="BA41" s="111">
        <f t="shared" si="39"/>
        <v>60232.101746408574</v>
      </c>
      <c r="BB41" s="112">
        <f t="shared" si="39"/>
        <v>97813.481746408565</v>
      </c>
      <c r="BC41" s="118">
        <f t="shared" ref="BC41:BL41" si="40">BC30</f>
        <v>-305363.11305793375</v>
      </c>
      <c r="BD41" s="111">
        <f t="shared" si="40"/>
        <v>1473743.9699999839</v>
      </c>
      <c r="BE41" s="111">
        <f t="shared" si="40"/>
        <v>-3304844.06</v>
      </c>
      <c r="BF41" s="111">
        <f t="shared" si="40"/>
        <v>5344769.4944851007</v>
      </c>
      <c r="BG41" s="111">
        <f t="shared" si="40"/>
        <v>9817994.4114271514</v>
      </c>
      <c r="BH41" s="111">
        <f t="shared" si="40"/>
        <v>97813.481746408565</v>
      </c>
      <c r="BI41" s="111">
        <f t="shared" si="40"/>
        <v>92778.54</v>
      </c>
      <c r="BJ41" s="111">
        <f t="shared" si="40"/>
        <v>5958.9500000000044</v>
      </c>
      <c r="BK41" s="111">
        <f t="shared" si="40"/>
        <v>0</v>
      </c>
      <c r="BL41" s="112">
        <f t="shared" si="40"/>
        <v>184633.07174640853</v>
      </c>
      <c r="BM41" s="118">
        <f t="shared" si="39"/>
        <v>2999480.9533259743</v>
      </c>
      <c r="BN41" s="111">
        <f t="shared" si="39"/>
        <v>87365.69407830041</v>
      </c>
      <c r="BO41" s="111">
        <f t="shared" si="39"/>
        <v>6818513.4581011776</v>
      </c>
      <c r="BP41" s="112">
        <f t="shared" si="39"/>
        <v>97267.377668108122</v>
      </c>
      <c r="BQ41" s="111">
        <f t="shared" si="39"/>
        <v>81310.77298785653</v>
      </c>
      <c r="BR41" s="111">
        <f t="shared" si="39"/>
        <v>0</v>
      </c>
      <c r="BS41" s="105">
        <f t="shared" si="26"/>
        <v>6997091.608757142</v>
      </c>
      <c r="BT41" s="119">
        <f>BT30</f>
        <v>10002627</v>
      </c>
      <c r="BU41" s="105">
        <f t="shared" si="32"/>
        <v>10210176.631311525</v>
      </c>
    </row>
    <row r="42" spans="1:73" s="108" customFormat="1" ht="14" x14ac:dyDescent="0.3">
      <c r="A42" s="1"/>
      <c r="B42" s="1"/>
      <c r="C42" s="11"/>
      <c r="D42" s="11"/>
      <c r="E42" s="139"/>
      <c r="F42" s="111"/>
      <c r="G42" s="111"/>
      <c r="H42" s="111"/>
      <c r="I42" s="111"/>
      <c r="J42" s="111"/>
      <c r="K42" s="111"/>
      <c r="L42" s="111"/>
      <c r="M42" s="111"/>
      <c r="N42" s="112"/>
      <c r="O42" s="118"/>
      <c r="P42" s="111"/>
      <c r="Q42" s="111"/>
      <c r="R42" s="111"/>
      <c r="S42" s="111"/>
      <c r="T42" s="111"/>
      <c r="U42" s="111"/>
      <c r="V42" s="111"/>
      <c r="W42" s="111"/>
      <c r="X42" s="112"/>
      <c r="Y42" s="118"/>
      <c r="Z42" s="111"/>
      <c r="AA42" s="111"/>
      <c r="AB42" s="111"/>
      <c r="AC42" s="111"/>
      <c r="AD42" s="111"/>
      <c r="AE42" s="111"/>
      <c r="AF42" s="111"/>
      <c r="AG42" s="111"/>
      <c r="AH42" s="112"/>
      <c r="AI42" s="118"/>
      <c r="AJ42" s="111"/>
      <c r="AK42" s="111"/>
      <c r="AL42" s="111"/>
      <c r="AM42" s="111"/>
      <c r="AN42" s="111"/>
      <c r="AO42" s="111"/>
      <c r="AP42" s="111"/>
      <c r="AQ42" s="111"/>
      <c r="AR42" s="112"/>
      <c r="AS42" s="118"/>
      <c r="AT42" s="111"/>
      <c r="AU42" s="111"/>
      <c r="AV42" s="111"/>
      <c r="AW42" s="111"/>
      <c r="AX42" s="111"/>
      <c r="AY42" s="111"/>
      <c r="AZ42" s="111"/>
      <c r="BA42" s="111"/>
      <c r="BB42" s="112"/>
      <c r="BC42" s="118"/>
      <c r="BD42" s="111"/>
      <c r="BE42" s="111"/>
      <c r="BF42" s="111"/>
      <c r="BG42" s="111"/>
      <c r="BH42" s="111"/>
      <c r="BI42" s="111"/>
      <c r="BJ42" s="111"/>
      <c r="BK42" s="111"/>
      <c r="BL42" s="112"/>
      <c r="BM42" s="118"/>
      <c r="BN42" s="111"/>
      <c r="BO42" s="111"/>
      <c r="BP42" s="112"/>
      <c r="BQ42" s="104"/>
      <c r="BR42" s="104"/>
      <c r="BS42" s="105"/>
      <c r="BT42" s="106"/>
      <c r="BU42" s="105"/>
    </row>
    <row r="43" spans="1:73" s="108" customFormat="1" ht="35.25" customHeight="1" thickBot="1" x14ac:dyDescent="0.35">
      <c r="A43" s="1"/>
      <c r="B43" s="1"/>
      <c r="C43" s="53" t="s">
        <v>34</v>
      </c>
      <c r="D43" s="11"/>
      <c r="E43" s="139"/>
      <c r="F43" s="111"/>
      <c r="G43" s="111"/>
      <c r="H43" s="111"/>
      <c r="I43" s="111"/>
      <c r="J43" s="111"/>
      <c r="K43" s="111"/>
      <c r="L43" s="111"/>
      <c r="M43" s="111"/>
      <c r="N43" s="112"/>
      <c r="O43" s="118"/>
      <c r="P43" s="111"/>
      <c r="Q43" s="111"/>
      <c r="R43" s="111"/>
      <c r="S43" s="111"/>
      <c r="T43" s="111"/>
      <c r="U43" s="111"/>
      <c r="V43" s="111"/>
      <c r="W43" s="111"/>
      <c r="X43" s="112"/>
      <c r="Y43" s="118"/>
      <c r="Z43" s="111"/>
      <c r="AA43" s="111"/>
      <c r="AB43" s="111"/>
      <c r="AC43" s="111"/>
      <c r="AD43" s="111"/>
      <c r="AE43" s="111"/>
      <c r="AF43" s="111"/>
      <c r="AG43" s="111"/>
      <c r="AH43" s="112"/>
      <c r="AI43" s="118"/>
      <c r="AJ43" s="111"/>
      <c r="AK43" s="111"/>
      <c r="AL43" s="111"/>
      <c r="AM43" s="111"/>
      <c r="AN43" s="111"/>
      <c r="AO43" s="111"/>
      <c r="AP43" s="111"/>
      <c r="AQ43" s="111"/>
      <c r="AR43" s="112"/>
      <c r="AS43" s="118"/>
      <c r="AT43" s="111"/>
      <c r="AU43" s="111"/>
      <c r="AV43" s="111"/>
      <c r="AW43" s="111"/>
      <c r="AX43" s="111"/>
      <c r="AY43" s="111"/>
      <c r="AZ43" s="111"/>
      <c r="BA43" s="111"/>
      <c r="BB43" s="112"/>
      <c r="BC43" s="118"/>
      <c r="BD43" s="111"/>
      <c r="BE43" s="111"/>
      <c r="BF43" s="111"/>
      <c r="BG43" s="111"/>
      <c r="BH43" s="111"/>
      <c r="BI43" s="111"/>
      <c r="BJ43" s="111"/>
      <c r="BK43" s="111"/>
      <c r="BL43" s="112"/>
      <c r="BM43" s="118"/>
      <c r="BN43" s="111"/>
      <c r="BO43" s="111"/>
      <c r="BP43" s="112"/>
      <c r="BQ43" s="104"/>
      <c r="BR43" s="104"/>
      <c r="BS43" s="105"/>
      <c r="BT43" s="106"/>
      <c r="BU43" s="105"/>
    </row>
    <row r="44" spans="1:73" s="108" customFormat="1" ht="14.5" thickBot="1" x14ac:dyDescent="0.35">
      <c r="A44" s="1">
        <v>15</v>
      </c>
      <c r="B44" s="1"/>
      <c r="C44" s="4" t="s">
        <v>40</v>
      </c>
      <c r="D44" s="7">
        <v>1508</v>
      </c>
      <c r="E44" s="138"/>
      <c r="F44" s="110"/>
      <c r="G44" s="110"/>
      <c r="H44" s="110"/>
      <c r="I44" s="111">
        <f t="shared" ref="I44:I55" si="41">E44+F44-G44+H44</f>
        <v>0</v>
      </c>
      <c r="J44" s="110"/>
      <c r="K44" s="110"/>
      <c r="L44" s="110"/>
      <c r="M44" s="110"/>
      <c r="N44" s="112">
        <f t="shared" ref="N44:N55" si="42">J44+K44-L44+M44</f>
        <v>0</v>
      </c>
      <c r="O44" s="113">
        <f t="shared" ref="O44:O50" si="43">I44</f>
        <v>0</v>
      </c>
      <c r="P44" s="110"/>
      <c r="Q44" s="110"/>
      <c r="R44" s="110"/>
      <c r="S44" s="111">
        <f t="shared" ref="S44:S55" si="44">O44+P44-Q44+SUM(R44:R44)</f>
        <v>0</v>
      </c>
      <c r="T44" s="114">
        <f t="shared" ref="T44:T55" si="45">N44</f>
        <v>0</v>
      </c>
      <c r="U44" s="110"/>
      <c r="V44" s="110"/>
      <c r="W44" s="110"/>
      <c r="X44" s="112">
        <f t="shared" ref="X44:X55" si="46">T44+U44-V44+W44</f>
        <v>0</v>
      </c>
      <c r="Y44" s="113">
        <f t="shared" ref="Y44:Y55" si="47">S44</f>
        <v>0</v>
      </c>
      <c r="Z44" s="110"/>
      <c r="AA44" s="110"/>
      <c r="AB44" s="110"/>
      <c r="AC44" s="111">
        <f t="shared" ref="AC44:AC55" si="48">Y44+Z44-AA44+SUM(AB44:AB44)</f>
        <v>0</v>
      </c>
      <c r="AD44" s="114">
        <f t="shared" ref="AD44:AD55" si="49">X44</f>
        <v>0</v>
      </c>
      <c r="AE44" s="110"/>
      <c r="AF44" s="110"/>
      <c r="AG44" s="110"/>
      <c r="AH44" s="112">
        <f t="shared" ref="AH44:AH55" si="50">AD44+AE44-AF44+AG44</f>
        <v>0</v>
      </c>
      <c r="AI44" s="113">
        <f t="shared" ref="AI44:AI51" si="51">AC44</f>
        <v>0</v>
      </c>
      <c r="AJ44" s="110"/>
      <c r="AK44" s="110"/>
      <c r="AL44" s="110"/>
      <c r="AM44" s="111">
        <f t="shared" ref="AM44:AM55" si="52">AI44+AJ44-AK44+SUM(AL44:AL44)</f>
        <v>0</v>
      </c>
      <c r="AN44" s="114">
        <f t="shared" ref="AN44:AN55" si="53">AH44</f>
        <v>0</v>
      </c>
      <c r="AO44" s="110"/>
      <c r="AP44" s="110"/>
      <c r="AQ44" s="110"/>
      <c r="AR44" s="112">
        <f t="shared" ref="AR44:AR50" si="54">AN44+AO44-AP44+AQ44</f>
        <v>0</v>
      </c>
      <c r="AS44" s="113">
        <f t="shared" ref="AS44:AS51" si="55">AM44</f>
        <v>0</v>
      </c>
      <c r="AT44" s="110"/>
      <c r="AU44" s="110"/>
      <c r="AV44" s="110"/>
      <c r="AW44" s="111">
        <f t="shared" ref="AW44:AW55" si="56">AS44+AT44-AU44+SUM(AV44:AV44)</f>
        <v>0</v>
      </c>
      <c r="AX44" s="114">
        <f t="shared" ref="AX44:AX55" si="57">AR44</f>
        <v>0</v>
      </c>
      <c r="AY44" s="110"/>
      <c r="AZ44" s="110"/>
      <c r="BA44" s="110"/>
      <c r="BB44" s="112">
        <f t="shared" ref="BB44:BB50" si="58">AX44+AY44-AZ44+BA44</f>
        <v>0</v>
      </c>
      <c r="BC44" s="113">
        <f t="shared" ref="BC44:BC51" si="59">AW44</f>
        <v>0</v>
      </c>
      <c r="BD44" s="110"/>
      <c r="BE44" s="110"/>
      <c r="BF44" s="110"/>
      <c r="BG44" s="111">
        <f t="shared" ref="BG44:BG55" si="60">BC44+BD44-BE44+SUM(BF44:BF44)</f>
        <v>0</v>
      </c>
      <c r="BH44" s="114">
        <f t="shared" ref="BH44:BH55" si="61">BB44</f>
        <v>0</v>
      </c>
      <c r="BI44" s="110"/>
      <c r="BJ44" s="110"/>
      <c r="BK44" s="110"/>
      <c r="BL44" s="112">
        <f t="shared" ref="BL44:BL50" si="62">BH44+BI44-BJ44+BK44</f>
        <v>0</v>
      </c>
      <c r="BM44" s="109"/>
      <c r="BN44" s="110"/>
      <c r="BO44" s="114">
        <f t="shared" ref="BO44" si="63">BG44-BM44</f>
        <v>0</v>
      </c>
      <c r="BP44" s="115">
        <f t="shared" ref="BP44" si="64">BL44-BN44</f>
        <v>0</v>
      </c>
      <c r="BQ44" s="116"/>
      <c r="BR44" s="110"/>
      <c r="BS44" s="105">
        <f t="shared" si="26"/>
        <v>0</v>
      </c>
      <c r="BT44" s="117"/>
      <c r="BU44" s="105">
        <f>BT44-SUM(BG44,BL44)</f>
        <v>0</v>
      </c>
    </row>
    <row r="45" spans="1:73" s="108" customFormat="1" ht="14.5" thickBot="1" x14ac:dyDescent="0.35">
      <c r="A45" s="1">
        <v>16</v>
      </c>
      <c r="B45" s="1"/>
      <c r="C45" s="4" t="s">
        <v>41</v>
      </c>
      <c r="D45" s="7">
        <v>1508</v>
      </c>
      <c r="E45" s="138"/>
      <c r="F45" s="110"/>
      <c r="G45" s="110"/>
      <c r="H45" s="110"/>
      <c r="I45" s="111">
        <f>E45+F45-G45+H45</f>
        <v>0</v>
      </c>
      <c r="J45" s="110"/>
      <c r="K45" s="110"/>
      <c r="L45" s="110"/>
      <c r="M45" s="110"/>
      <c r="N45" s="112">
        <f>J45+K45-L45+M45</f>
        <v>0</v>
      </c>
      <c r="O45" s="113">
        <f>I45</f>
        <v>0</v>
      </c>
      <c r="P45" s="110"/>
      <c r="Q45" s="110"/>
      <c r="R45" s="110"/>
      <c r="S45" s="111">
        <f t="shared" si="44"/>
        <v>0</v>
      </c>
      <c r="T45" s="114">
        <f t="shared" si="45"/>
        <v>0</v>
      </c>
      <c r="U45" s="110"/>
      <c r="V45" s="110"/>
      <c r="W45" s="110"/>
      <c r="X45" s="112">
        <f>T45+U45-V45+W45</f>
        <v>0</v>
      </c>
      <c r="Y45" s="113">
        <f t="shared" si="47"/>
        <v>0</v>
      </c>
      <c r="Z45" s="110"/>
      <c r="AA45" s="110"/>
      <c r="AB45" s="110"/>
      <c r="AC45" s="111">
        <f t="shared" si="48"/>
        <v>0</v>
      </c>
      <c r="AD45" s="114">
        <f t="shared" si="49"/>
        <v>0</v>
      </c>
      <c r="AE45" s="110"/>
      <c r="AF45" s="110"/>
      <c r="AG45" s="110"/>
      <c r="AH45" s="112">
        <f t="shared" si="50"/>
        <v>0</v>
      </c>
      <c r="AI45" s="113">
        <f t="shared" si="51"/>
        <v>0</v>
      </c>
      <c r="AJ45" s="110"/>
      <c r="AK45" s="110"/>
      <c r="AL45" s="110"/>
      <c r="AM45" s="111">
        <f t="shared" si="52"/>
        <v>0</v>
      </c>
      <c r="AN45" s="114">
        <f t="shared" si="53"/>
        <v>0</v>
      </c>
      <c r="AO45" s="110"/>
      <c r="AP45" s="110"/>
      <c r="AQ45" s="110"/>
      <c r="AR45" s="112">
        <f t="shared" si="54"/>
        <v>0</v>
      </c>
      <c r="AS45" s="113">
        <f t="shared" si="55"/>
        <v>0</v>
      </c>
      <c r="AT45" s="110"/>
      <c r="AU45" s="110"/>
      <c r="AV45" s="110"/>
      <c r="AW45" s="111">
        <f t="shared" si="56"/>
        <v>0</v>
      </c>
      <c r="AX45" s="114">
        <f t="shared" si="57"/>
        <v>0</v>
      </c>
      <c r="AY45" s="110"/>
      <c r="AZ45" s="110"/>
      <c r="BA45" s="110"/>
      <c r="BB45" s="112">
        <f t="shared" si="58"/>
        <v>0</v>
      </c>
      <c r="BC45" s="113">
        <f t="shared" si="59"/>
        <v>0</v>
      </c>
      <c r="BD45" s="110"/>
      <c r="BE45" s="110"/>
      <c r="BF45" s="110"/>
      <c r="BG45" s="111">
        <f t="shared" si="60"/>
        <v>0</v>
      </c>
      <c r="BH45" s="114">
        <f t="shared" si="61"/>
        <v>0</v>
      </c>
      <c r="BI45" s="110"/>
      <c r="BJ45" s="110"/>
      <c r="BK45" s="110"/>
      <c r="BL45" s="112">
        <f t="shared" si="62"/>
        <v>0</v>
      </c>
      <c r="BM45" s="109"/>
      <c r="BN45" s="110"/>
      <c r="BO45" s="114">
        <f t="shared" ref="BO45:BO55" si="65">BG45-BM45</f>
        <v>0</v>
      </c>
      <c r="BP45" s="115">
        <f t="shared" ref="BP45:BP55" si="66">BL45-BN45</f>
        <v>0</v>
      </c>
      <c r="BQ45" s="116"/>
      <c r="BR45" s="110"/>
      <c r="BS45" s="105">
        <f t="shared" si="26"/>
        <v>0</v>
      </c>
      <c r="BT45" s="117"/>
      <c r="BU45" s="105">
        <f t="shared" ref="BU45:BU62" si="67">BT45-SUM(BG45,BL45)</f>
        <v>0</v>
      </c>
    </row>
    <row r="46" spans="1:73" s="108" customFormat="1" ht="31" thickBot="1" x14ac:dyDescent="0.35">
      <c r="A46" s="1">
        <v>17</v>
      </c>
      <c r="B46" s="1"/>
      <c r="C46" s="30" t="s">
        <v>57</v>
      </c>
      <c r="D46" s="7">
        <v>1508</v>
      </c>
      <c r="E46" s="139"/>
      <c r="F46" s="120"/>
      <c r="G46" s="120"/>
      <c r="H46" s="120"/>
      <c r="I46" s="111"/>
      <c r="J46" s="114"/>
      <c r="K46" s="120"/>
      <c r="L46" s="120"/>
      <c r="M46" s="120"/>
      <c r="N46" s="112"/>
      <c r="O46" s="113"/>
      <c r="P46" s="120"/>
      <c r="Q46" s="120"/>
      <c r="R46" s="120"/>
      <c r="S46" s="111"/>
      <c r="T46" s="114"/>
      <c r="U46" s="120"/>
      <c r="V46" s="120"/>
      <c r="W46" s="120"/>
      <c r="X46" s="112"/>
      <c r="Y46" s="113">
        <f t="shared" si="47"/>
        <v>0</v>
      </c>
      <c r="Z46" s="110"/>
      <c r="AA46" s="110"/>
      <c r="AB46" s="110"/>
      <c r="AC46" s="111">
        <f t="shared" si="48"/>
        <v>0</v>
      </c>
      <c r="AD46" s="114">
        <f t="shared" si="49"/>
        <v>0</v>
      </c>
      <c r="AE46" s="110"/>
      <c r="AF46" s="110"/>
      <c r="AG46" s="110"/>
      <c r="AH46" s="112">
        <f t="shared" si="50"/>
        <v>0</v>
      </c>
      <c r="AI46" s="113">
        <f t="shared" si="51"/>
        <v>0</v>
      </c>
      <c r="AJ46" s="110"/>
      <c r="AK46" s="110"/>
      <c r="AL46" s="110"/>
      <c r="AM46" s="111">
        <f t="shared" si="52"/>
        <v>0</v>
      </c>
      <c r="AN46" s="114">
        <f t="shared" si="53"/>
        <v>0</v>
      </c>
      <c r="AO46" s="110"/>
      <c r="AP46" s="110"/>
      <c r="AQ46" s="110"/>
      <c r="AR46" s="112">
        <f t="shared" si="54"/>
        <v>0</v>
      </c>
      <c r="AS46" s="113">
        <f t="shared" si="55"/>
        <v>0</v>
      </c>
      <c r="AT46" s="110"/>
      <c r="AU46" s="110"/>
      <c r="AV46" s="110"/>
      <c r="AW46" s="111">
        <f t="shared" si="56"/>
        <v>0</v>
      </c>
      <c r="AX46" s="114">
        <f t="shared" si="57"/>
        <v>0</v>
      </c>
      <c r="AY46" s="110"/>
      <c r="AZ46" s="110"/>
      <c r="BA46" s="110"/>
      <c r="BB46" s="112">
        <f t="shared" si="58"/>
        <v>0</v>
      </c>
      <c r="BC46" s="113">
        <f t="shared" si="59"/>
        <v>0</v>
      </c>
      <c r="BD46" s="110"/>
      <c r="BE46" s="110"/>
      <c r="BF46" s="110"/>
      <c r="BG46" s="111">
        <f t="shared" si="60"/>
        <v>0</v>
      </c>
      <c r="BH46" s="114">
        <f t="shared" si="61"/>
        <v>0</v>
      </c>
      <c r="BI46" s="110"/>
      <c r="BJ46" s="110"/>
      <c r="BK46" s="110"/>
      <c r="BL46" s="112">
        <f t="shared" si="62"/>
        <v>0</v>
      </c>
      <c r="BM46" s="109"/>
      <c r="BN46" s="110"/>
      <c r="BO46" s="114">
        <f t="shared" si="65"/>
        <v>0</v>
      </c>
      <c r="BP46" s="115">
        <f t="shared" si="66"/>
        <v>0</v>
      </c>
      <c r="BQ46" s="116"/>
      <c r="BR46" s="110"/>
      <c r="BS46" s="105">
        <f t="shared" si="26"/>
        <v>0</v>
      </c>
      <c r="BT46" s="117"/>
      <c r="BU46" s="105">
        <f t="shared" si="67"/>
        <v>0</v>
      </c>
    </row>
    <row r="47" spans="1:73" s="108" customFormat="1" ht="28.5" thickBot="1" x14ac:dyDescent="0.35">
      <c r="A47" s="1">
        <v>18</v>
      </c>
      <c r="B47" s="1"/>
      <c r="C47" s="30" t="s">
        <v>53</v>
      </c>
      <c r="D47" s="7">
        <v>1508</v>
      </c>
      <c r="E47" s="139"/>
      <c r="F47" s="120"/>
      <c r="G47" s="120"/>
      <c r="H47" s="120"/>
      <c r="I47" s="111"/>
      <c r="J47" s="114"/>
      <c r="K47" s="120"/>
      <c r="L47" s="120"/>
      <c r="M47" s="120"/>
      <c r="N47" s="112"/>
      <c r="O47" s="113"/>
      <c r="P47" s="120"/>
      <c r="Q47" s="120"/>
      <c r="R47" s="120"/>
      <c r="S47" s="111"/>
      <c r="T47" s="114"/>
      <c r="U47" s="120"/>
      <c r="V47" s="120"/>
      <c r="W47" s="120"/>
      <c r="X47" s="112"/>
      <c r="Y47" s="113">
        <f t="shared" si="47"/>
        <v>0</v>
      </c>
      <c r="Z47" s="110"/>
      <c r="AA47" s="110"/>
      <c r="AB47" s="110"/>
      <c r="AC47" s="111">
        <f t="shared" si="48"/>
        <v>0</v>
      </c>
      <c r="AD47" s="114">
        <f t="shared" si="49"/>
        <v>0</v>
      </c>
      <c r="AE47" s="110"/>
      <c r="AF47" s="110"/>
      <c r="AG47" s="110"/>
      <c r="AH47" s="112">
        <f t="shared" si="50"/>
        <v>0</v>
      </c>
      <c r="AI47" s="113">
        <f t="shared" si="51"/>
        <v>0</v>
      </c>
      <c r="AJ47" s="110"/>
      <c r="AK47" s="110"/>
      <c r="AL47" s="110"/>
      <c r="AM47" s="111">
        <f t="shared" si="52"/>
        <v>0</v>
      </c>
      <c r="AN47" s="114">
        <f t="shared" si="53"/>
        <v>0</v>
      </c>
      <c r="AO47" s="110"/>
      <c r="AP47" s="110"/>
      <c r="AQ47" s="110"/>
      <c r="AR47" s="112">
        <f t="shared" si="54"/>
        <v>0</v>
      </c>
      <c r="AS47" s="113">
        <f t="shared" si="55"/>
        <v>0</v>
      </c>
      <c r="AT47" s="110"/>
      <c r="AU47" s="110"/>
      <c r="AV47" s="110"/>
      <c r="AW47" s="111">
        <f t="shared" si="56"/>
        <v>0</v>
      </c>
      <c r="AX47" s="114">
        <f t="shared" si="57"/>
        <v>0</v>
      </c>
      <c r="AY47" s="110"/>
      <c r="AZ47" s="110"/>
      <c r="BA47" s="110"/>
      <c r="BB47" s="112">
        <f t="shared" si="58"/>
        <v>0</v>
      </c>
      <c r="BC47" s="113">
        <f t="shared" si="59"/>
        <v>0</v>
      </c>
      <c r="BD47" s="110"/>
      <c r="BE47" s="110"/>
      <c r="BF47" s="110"/>
      <c r="BG47" s="111">
        <f t="shared" si="60"/>
        <v>0</v>
      </c>
      <c r="BH47" s="114">
        <f t="shared" si="61"/>
        <v>0</v>
      </c>
      <c r="BI47" s="110"/>
      <c r="BJ47" s="110"/>
      <c r="BK47" s="110"/>
      <c r="BL47" s="112">
        <f t="shared" si="62"/>
        <v>0</v>
      </c>
      <c r="BM47" s="109"/>
      <c r="BN47" s="110"/>
      <c r="BO47" s="114">
        <f t="shared" si="65"/>
        <v>0</v>
      </c>
      <c r="BP47" s="115">
        <f t="shared" si="66"/>
        <v>0</v>
      </c>
      <c r="BQ47" s="116"/>
      <c r="BR47" s="110"/>
      <c r="BS47" s="105">
        <f t="shared" si="26"/>
        <v>0</v>
      </c>
      <c r="BT47" s="117"/>
      <c r="BU47" s="105">
        <f t="shared" si="67"/>
        <v>0</v>
      </c>
    </row>
    <row r="48" spans="1:73" s="108" customFormat="1" ht="17" thickBot="1" x14ac:dyDescent="0.35">
      <c r="A48" s="1">
        <v>19</v>
      </c>
      <c r="B48" s="1"/>
      <c r="C48" s="4" t="s">
        <v>56</v>
      </c>
      <c r="D48" s="7">
        <v>1508</v>
      </c>
      <c r="E48" s="138"/>
      <c r="F48" s="110"/>
      <c r="G48" s="110"/>
      <c r="H48" s="110"/>
      <c r="I48" s="111">
        <f t="shared" si="41"/>
        <v>0</v>
      </c>
      <c r="J48" s="110"/>
      <c r="K48" s="110"/>
      <c r="L48" s="110"/>
      <c r="M48" s="110"/>
      <c r="N48" s="112">
        <f t="shared" si="42"/>
        <v>0</v>
      </c>
      <c r="O48" s="113">
        <f t="shared" si="43"/>
        <v>0</v>
      </c>
      <c r="P48" s="110"/>
      <c r="Q48" s="110"/>
      <c r="R48" s="110"/>
      <c r="S48" s="111">
        <f t="shared" si="44"/>
        <v>0</v>
      </c>
      <c r="T48" s="114">
        <f t="shared" si="45"/>
        <v>0</v>
      </c>
      <c r="U48" s="110"/>
      <c r="V48" s="110"/>
      <c r="W48" s="110"/>
      <c r="X48" s="112">
        <f t="shared" si="46"/>
        <v>0</v>
      </c>
      <c r="Y48" s="113">
        <f t="shared" si="47"/>
        <v>0</v>
      </c>
      <c r="Z48" s="110"/>
      <c r="AA48" s="110"/>
      <c r="AB48" s="110"/>
      <c r="AC48" s="111">
        <f t="shared" si="48"/>
        <v>0</v>
      </c>
      <c r="AD48" s="114">
        <f t="shared" si="49"/>
        <v>0</v>
      </c>
      <c r="AE48" s="110"/>
      <c r="AF48" s="110"/>
      <c r="AG48" s="110"/>
      <c r="AH48" s="112">
        <f t="shared" si="50"/>
        <v>0</v>
      </c>
      <c r="AI48" s="113">
        <f t="shared" si="51"/>
        <v>0</v>
      </c>
      <c r="AJ48" s="110"/>
      <c r="AK48" s="110"/>
      <c r="AL48" s="110"/>
      <c r="AM48" s="111">
        <f t="shared" si="52"/>
        <v>0</v>
      </c>
      <c r="AN48" s="114">
        <f t="shared" si="53"/>
        <v>0</v>
      </c>
      <c r="AO48" s="110"/>
      <c r="AP48" s="110"/>
      <c r="AQ48" s="110"/>
      <c r="AR48" s="112">
        <f t="shared" si="54"/>
        <v>0</v>
      </c>
      <c r="AS48" s="113">
        <f t="shared" si="55"/>
        <v>0</v>
      </c>
      <c r="AT48" s="110"/>
      <c r="AU48" s="110"/>
      <c r="AV48" s="110"/>
      <c r="AW48" s="111">
        <f t="shared" si="56"/>
        <v>0</v>
      </c>
      <c r="AX48" s="114">
        <f t="shared" si="57"/>
        <v>0</v>
      </c>
      <c r="AY48" s="110"/>
      <c r="AZ48" s="110"/>
      <c r="BA48" s="110"/>
      <c r="BB48" s="112">
        <f t="shared" si="58"/>
        <v>0</v>
      </c>
      <c r="BC48" s="113">
        <f t="shared" si="59"/>
        <v>0</v>
      </c>
      <c r="BD48" s="110"/>
      <c r="BE48" s="110"/>
      <c r="BF48" s="110"/>
      <c r="BG48" s="111">
        <f t="shared" si="60"/>
        <v>0</v>
      </c>
      <c r="BH48" s="114">
        <f t="shared" si="61"/>
        <v>0</v>
      </c>
      <c r="BI48" s="110"/>
      <c r="BJ48" s="110"/>
      <c r="BK48" s="110"/>
      <c r="BL48" s="112">
        <f t="shared" si="62"/>
        <v>0</v>
      </c>
      <c r="BM48" s="109"/>
      <c r="BN48" s="110"/>
      <c r="BO48" s="114">
        <f t="shared" si="65"/>
        <v>0</v>
      </c>
      <c r="BP48" s="115">
        <f t="shared" si="66"/>
        <v>0</v>
      </c>
      <c r="BQ48" s="116"/>
      <c r="BR48" s="110"/>
      <c r="BS48" s="105">
        <f t="shared" si="26"/>
        <v>0</v>
      </c>
      <c r="BT48" s="117"/>
      <c r="BU48" s="105">
        <f t="shared" si="67"/>
        <v>0</v>
      </c>
    </row>
    <row r="49" spans="1:74" s="108" customFormat="1" ht="14.5" thickBot="1" x14ac:dyDescent="0.35">
      <c r="A49" s="1">
        <v>20</v>
      </c>
      <c r="B49" s="1"/>
      <c r="C49" s="4" t="s">
        <v>4</v>
      </c>
      <c r="D49" s="7">
        <v>1518</v>
      </c>
      <c r="E49" s="138"/>
      <c r="F49" s="110"/>
      <c r="G49" s="110"/>
      <c r="H49" s="110"/>
      <c r="I49" s="111">
        <f t="shared" si="41"/>
        <v>0</v>
      </c>
      <c r="J49" s="110"/>
      <c r="K49" s="110"/>
      <c r="L49" s="110"/>
      <c r="M49" s="110"/>
      <c r="N49" s="112">
        <f t="shared" si="42"/>
        <v>0</v>
      </c>
      <c r="O49" s="113">
        <f t="shared" si="43"/>
        <v>0</v>
      </c>
      <c r="P49" s="110"/>
      <c r="Q49" s="110"/>
      <c r="R49" s="110"/>
      <c r="S49" s="111">
        <f t="shared" si="44"/>
        <v>0</v>
      </c>
      <c r="T49" s="114">
        <f t="shared" si="45"/>
        <v>0</v>
      </c>
      <c r="U49" s="110"/>
      <c r="V49" s="110"/>
      <c r="W49" s="110"/>
      <c r="X49" s="112">
        <f t="shared" si="46"/>
        <v>0</v>
      </c>
      <c r="Y49" s="113">
        <f t="shared" si="47"/>
        <v>0</v>
      </c>
      <c r="Z49" s="110"/>
      <c r="AA49" s="110"/>
      <c r="AB49" s="110"/>
      <c r="AC49" s="111">
        <f t="shared" si="48"/>
        <v>0</v>
      </c>
      <c r="AD49" s="114">
        <f t="shared" si="49"/>
        <v>0</v>
      </c>
      <c r="AE49" s="110"/>
      <c r="AF49" s="110"/>
      <c r="AG49" s="110"/>
      <c r="AH49" s="112">
        <f t="shared" si="50"/>
        <v>0</v>
      </c>
      <c r="AI49" s="113">
        <f t="shared" si="51"/>
        <v>0</v>
      </c>
      <c r="AJ49" s="110"/>
      <c r="AK49" s="110"/>
      <c r="AL49" s="110"/>
      <c r="AM49" s="111">
        <f t="shared" si="52"/>
        <v>0</v>
      </c>
      <c r="AN49" s="114">
        <f t="shared" si="53"/>
        <v>0</v>
      </c>
      <c r="AO49" s="110"/>
      <c r="AP49" s="110"/>
      <c r="AQ49" s="110"/>
      <c r="AR49" s="112">
        <f t="shared" si="54"/>
        <v>0</v>
      </c>
      <c r="AS49" s="113">
        <f t="shared" si="55"/>
        <v>0</v>
      </c>
      <c r="AT49" s="110"/>
      <c r="AU49" s="110"/>
      <c r="AV49" s="110"/>
      <c r="AW49" s="111">
        <f t="shared" si="56"/>
        <v>0</v>
      </c>
      <c r="AX49" s="114">
        <f t="shared" si="57"/>
        <v>0</v>
      </c>
      <c r="AY49" s="110"/>
      <c r="AZ49" s="110"/>
      <c r="BA49" s="110"/>
      <c r="BB49" s="112">
        <f t="shared" si="58"/>
        <v>0</v>
      </c>
      <c r="BC49" s="113">
        <f t="shared" si="59"/>
        <v>0</v>
      </c>
      <c r="BD49" s="110"/>
      <c r="BE49" s="110"/>
      <c r="BF49" s="110"/>
      <c r="BG49" s="111">
        <f t="shared" si="60"/>
        <v>0</v>
      </c>
      <c r="BH49" s="114">
        <f t="shared" si="61"/>
        <v>0</v>
      </c>
      <c r="BI49" s="110"/>
      <c r="BJ49" s="110"/>
      <c r="BK49" s="110"/>
      <c r="BL49" s="112">
        <f t="shared" si="62"/>
        <v>0</v>
      </c>
      <c r="BM49" s="109"/>
      <c r="BN49" s="110"/>
      <c r="BO49" s="114">
        <f t="shared" si="65"/>
        <v>0</v>
      </c>
      <c r="BP49" s="115">
        <f t="shared" si="66"/>
        <v>0</v>
      </c>
      <c r="BQ49" s="116"/>
      <c r="BR49" s="110"/>
      <c r="BS49" s="105">
        <f t="shared" si="26"/>
        <v>0</v>
      </c>
      <c r="BT49" s="117"/>
      <c r="BU49" s="105">
        <f t="shared" si="67"/>
        <v>0</v>
      </c>
    </row>
    <row r="50" spans="1:74" s="108" customFormat="1" ht="14.5" thickBot="1" x14ac:dyDescent="0.35">
      <c r="A50" s="1">
        <v>21</v>
      </c>
      <c r="B50" s="1"/>
      <c r="C50" s="4" t="s">
        <v>9</v>
      </c>
      <c r="D50" s="7">
        <v>1525</v>
      </c>
      <c r="E50" s="140"/>
      <c r="F50" s="122"/>
      <c r="G50" s="122"/>
      <c r="H50" s="122"/>
      <c r="I50" s="111">
        <f t="shared" si="41"/>
        <v>0</v>
      </c>
      <c r="J50" s="122"/>
      <c r="K50" s="122"/>
      <c r="L50" s="122"/>
      <c r="M50" s="122"/>
      <c r="N50" s="112">
        <f t="shared" si="42"/>
        <v>0</v>
      </c>
      <c r="O50" s="113">
        <f t="shared" si="43"/>
        <v>0</v>
      </c>
      <c r="P50" s="110"/>
      <c r="Q50" s="110"/>
      <c r="R50" s="110"/>
      <c r="S50" s="111">
        <f t="shared" si="44"/>
        <v>0</v>
      </c>
      <c r="T50" s="114">
        <f t="shared" si="45"/>
        <v>0</v>
      </c>
      <c r="U50" s="110"/>
      <c r="V50" s="122"/>
      <c r="W50" s="122"/>
      <c r="X50" s="112">
        <f t="shared" si="46"/>
        <v>0</v>
      </c>
      <c r="Y50" s="113">
        <f t="shared" si="47"/>
        <v>0</v>
      </c>
      <c r="Z50" s="110"/>
      <c r="AA50" s="110"/>
      <c r="AB50" s="110"/>
      <c r="AC50" s="111">
        <f t="shared" si="48"/>
        <v>0</v>
      </c>
      <c r="AD50" s="114">
        <f t="shared" si="49"/>
        <v>0</v>
      </c>
      <c r="AE50" s="110"/>
      <c r="AF50" s="122"/>
      <c r="AG50" s="122"/>
      <c r="AH50" s="112">
        <f t="shared" si="50"/>
        <v>0</v>
      </c>
      <c r="AI50" s="113">
        <f t="shared" si="51"/>
        <v>0</v>
      </c>
      <c r="AJ50" s="110"/>
      <c r="AK50" s="110"/>
      <c r="AL50" s="110"/>
      <c r="AM50" s="111">
        <f t="shared" si="52"/>
        <v>0</v>
      </c>
      <c r="AN50" s="114">
        <f t="shared" si="53"/>
        <v>0</v>
      </c>
      <c r="AO50" s="110"/>
      <c r="AP50" s="122"/>
      <c r="AQ50" s="122"/>
      <c r="AR50" s="112">
        <f t="shared" si="54"/>
        <v>0</v>
      </c>
      <c r="AS50" s="113">
        <f t="shared" si="55"/>
        <v>0</v>
      </c>
      <c r="AT50" s="110"/>
      <c r="AU50" s="110"/>
      <c r="AV50" s="110"/>
      <c r="AW50" s="111">
        <f t="shared" si="56"/>
        <v>0</v>
      </c>
      <c r="AX50" s="114">
        <f t="shared" si="57"/>
        <v>0</v>
      </c>
      <c r="AY50" s="110"/>
      <c r="AZ50" s="122"/>
      <c r="BA50" s="122"/>
      <c r="BB50" s="112">
        <f t="shared" si="58"/>
        <v>0</v>
      </c>
      <c r="BC50" s="113">
        <f t="shared" si="59"/>
        <v>0</v>
      </c>
      <c r="BD50" s="110"/>
      <c r="BE50" s="110"/>
      <c r="BF50" s="110"/>
      <c r="BG50" s="111">
        <f t="shared" si="60"/>
        <v>0</v>
      </c>
      <c r="BH50" s="114">
        <f t="shared" si="61"/>
        <v>0</v>
      </c>
      <c r="BI50" s="110"/>
      <c r="BJ50" s="122"/>
      <c r="BK50" s="122"/>
      <c r="BL50" s="112">
        <f t="shared" si="62"/>
        <v>0</v>
      </c>
      <c r="BM50" s="109"/>
      <c r="BN50" s="110"/>
      <c r="BO50" s="114">
        <f t="shared" si="65"/>
        <v>0</v>
      </c>
      <c r="BP50" s="115">
        <f t="shared" si="66"/>
        <v>0</v>
      </c>
      <c r="BQ50" s="116"/>
      <c r="BR50" s="110"/>
      <c r="BS50" s="105">
        <f t="shared" si="26"/>
        <v>0</v>
      </c>
      <c r="BT50" s="117"/>
      <c r="BU50" s="105">
        <f t="shared" si="67"/>
        <v>0</v>
      </c>
    </row>
    <row r="51" spans="1:74" s="108" customFormat="1" ht="14.5" thickBot="1" x14ac:dyDescent="0.35">
      <c r="A51" s="1">
        <v>22</v>
      </c>
      <c r="B51" s="1"/>
      <c r="C51" s="4" t="s">
        <v>39</v>
      </c>
      <c r="D51" s="7">
        <v>1567</v>
      </c>
      <c r="E51" s="142"/>
      <c r="F51" s="125"/>
      <c r="G51" s="125"/>
      <c r="H51" s="125"/>
      <c r="I51" s="111"/>
      <c r="J51" s="114"/>
      <c r="K51" s="125"/>
      <c r="L51" s="125"/>
      <c r="M51" s="125"/>
      <c r="N51" s="112">
        <f t="shared" si="42"/>
        <v>0</v>
      </c>
      <c r="O51" s="109"/>
      <c r="P51" s="110"/>
      <c r="Q51" s="110"/>
      <c r="R51" s="110"/>
      <c r="S51" s="111">
        <f t="shared" si="44"/>
        <v>0</v>
      </c>
      <c r="T51" s="114">
        <f t="shared" si="45"/>
        <v>0</v>
      </c>
      <c r="U51" s="110"/>
      <c r="V51" s="110"/>
      <c r="W51" s="110"/>
      <c r="X51" s="112">
        <f>T51+U51-V51+W51</f>
        <v>0</v>
      </c>
      <c r="Y51" s="113">
        <f t="shared" si="47"/>
        <v>0</v>
      </c>
      <c r="Z51" s="110"/>
      <c r="AA51" s="110"/>
      <c r="AB51" s="110"/>
      <c r="AC51" s="111">
        <f t="shared" si="48"/>
        <v>0</v>
      </c>
      <c r="AD51" s="114">
        <f t="shared" si="49"/>
        <v>0</v>
      </c>
      <c r="AE51" s="110"/>
      <c r="AF51" s="110"/>
      <c r="AG51" s="110"/>
      <c r="AH51" s="112">
        <f t="shared" si="50"/>
        <v>0</v>
      </c>
      <c r="AI51" s="113">
        <f t="shared" si="51"/>
        <v>0</v>
      </c>
      <c r="AJ51" s="110"/>
      <c r="AK51" s="110"/>
      <c r="AL51" s="110"/>
      <c r="AM51" s="111">
        <f t="shared" si="52"/>
        <v>0</v>
      </c>
      <c r="AN51" s="114">
        <f t="shared" si="53"/>
        <v>0</v>
      </c>
      <c r="AO51" s="110"/>
      <c r="AP51" s="110"/>
      <c r="AQ51" s="110"/>
      <c r="AR51" s="112">
        <f>AN51+AO51-AP51+AQ51</f>
        <v>0</v>
      </c>
      <c r="AS51" s="113">
        <f t="shared" si="55"/>
        <v>0</v>
      </c>
      <c r="AT51" s="110"/>
      <c r="AU51" s="110"/>
      <c r="AV51" s="110"/>
      <c r="AW51" s="111">
        <f t="shared" si="56"/>
        <v>0</v>
      </c>
      <c r="AX51" s="114">
        <f t="shared" si="57"/>
        <v>0</v>
      </c>
      <c r="AY51" s="110"/>
      <c r="AZ51" s="110"/>
      <c r="BA51" s="110"/>
      <c r="BB51" s="112">
        <f>AX51+AY51-AZ51+BA51</f>
        <v>0</v>
      </c>
      <c r="BC51" s="113">
        <f t="shared" si="59"/>
        <v>0</v>
      </c>
      <c r="BD51" s="110"/>
      <c r="BE51" s="110"/>
      <c r="BF51" s="110"/>
      <c r="BG51" s="111">
        <f t="shared" si="60"/>
        <v>0</v>
      </c>
      <c r="BH51" s="114">
        <f t="shared" si="61"/>
        <v>0</v>
      </c>
      <c r="BI51" s="110"/>
      <c r="BJ51" s="110"/>
      <c r="BK51" s="110"/>
      <c r="BL51" s="112">
        <f>BH51+BI51-BJ51+BK51</f>
        <v>0</v>
      </c>
      <c r="BM51" s="109"/>
      <c r="BN51" s="110"/>
      <c r="BO51" s="114">
        <f t="shared" si="65"/>
        <v>0</v>
      </c>
      <c r="BP51" s="115">
        <f t="shared" si="66"/>
        <v>0</v>
      </c>
      <c r="BQ51" s="116"/>
      <c r="BR51" s="110"/>
      <c r="BS51" s="105">
        <f t="shared" si="26"/>
        <v>0</v>
      </c>
      <c r="BT51" s="117"/>
      <c r="BU51" s="105">
        <f t="shared" si="67"/>
        <v>0</v>
      </c>
    </row>
    <row r="52" spans="1:74" s="108" customFormat="1" ht="14.5" thickBot="1" x14ac:dyDescent="0.35">
      <c r="A52" s="1">
        <v>23</v>
      </c>
      <c r="B52" s="1"/>
      <c r="C52" s="4" t="s">
        <v>10</v>
      </c>
      <c r="D52" s="7">
        <v>1572</v>
      </c>
      <c r="E52" s="138"/>
      <c r="F52" s="110"/>
      <c r="G52" s="110"/>
      <c r="H52" s="110"/>
      <c r="I52" s="111">
        <f t="shared" si="41"/>
        <v>0</v>
      </c>
      <c r="J52" s="122"/>
      <c r="K52" s="110"/>
      <c r="L52" s="110"/>
      <c r="M52" s="110"/>
      <c r="N52" s="112">
        <f t="shared" si="42"/>
        <v>0</v>
      </c>
      <c r="O52" s="113">
        <f>I52</f>
        <v>0</v>
      </c>
      <c r="P52" s="110"/>
      <c r="Q52" s="110"/>
      <c r="R52" s="110"/>
      <c r="S52" s="111">
        <f t="shared" si="44"/>
        <v>0</v>
      </c>
      <c r="T52" s="114">
        <f t="shared" si="45"/>
        <v>0</v>
      </c>
      <c r="U52" s="110"/>
      <c r="V52" s="110"/>
      <c r="W52" s="110"/>
      <c r="X52" s="112">
        <f t="shared" si="46"/>
        <v>0</v>
      </c>
      <c r="Y52" s="113">
        <f t="shared" si="47"/>
        <v>0</v>
      </c>
      <c r="Z52" s="110"/>
      <c r="AA52" s="110"/>
      <c r="AB52" s="110"/>
      <c r="AC52" s="111">
        <f t="shared" si="48"/>
        <v>0</v>
      </c>
      <c r="AD52" s="114">
        <f t="shared" si="49"/>
        <v>0</v>
      </c>
      <c r="AE52" s="110"/>
      <c r="AF52" s="110"/>
      <c r="AG52" s="110"/>
      <c r="AH52" s="112">
        <f t="shared" si="50"/>
        <v>0</v>
      </c>
      <c r="AI52" s="113">
        <f>AC52</f>
        <v>0</v>
      </c>
      <c r="AJ52" s="110"/>
      <c r="AK52" s="110"/>
      <c r="AL52" s="110"/>
      <c r="AM52" s="111">
        <f t="shared" si="52"/>
        <v>0</v>
      </c>
      <c r="AN52" s="114">
        <f t="shared" si="53"/>
        <v>0</v>
      </c>
      <c r="AO52" s="110"/>
      <c r="AP52" s="110"/>
      <c r="AQ52" s="110"/>
      <c r="AR52" s="112">
        <f>AN52+AO52-AP52+AQ52</f>
        <v>0</v>
      </c>
      <c r="AS52" s="113">
        <f>AM52</f>
        <v>0</v>
      </c>
      <c r="AT52" s="110"/>
      <c r="AU52" s="110"/>
      <c r="AV52" s="110"/>
      <c r="AW52" s="111">
        <f t="shared" si="56"/>
        <v>0</v>
      </c>
      <c r="AX52" s="114">
        <f t="shared" si="57"/>
        <v>0</v>
      </c>
      <c r="AY52" s="110"/>
      <c r="AZ52" s="110"/>
      <c r="BA52" s="110"/>
      <c r="BB52" s="112">
        <f>AX52+AY52-AZ52+BA52</f>
        <v>0</v>
      </c>
      <c r="BC52" s="113">
        <f>AW52</f>
        <v>0</v>
      </c>
      <c r="BD52" s="110"/>
      <c r="BE52" s="110"/>
      <c r="BF52" s="110"/>
      <c r="BG52" s="111">
        <f t="shared" si="60"/>
        <v>0</v>
      </c>
      <c r="BH52" s="114">
        <f t="shared" si="61"/>
        <v>0</v>
      </c>
      <c r="BI52" s="110"/>
      <c r="BJ52" s="110"/>
      <c r="BK52" s="110"/>
      <c r="BL52" s="112">
        <f>BH52+BI52-BJ52+BK52</f>
        <v>0</v>
      </c>
      <c r="BM52" s="109"/>
      <c r="BN52" s="110"/>
      <c r="BO52" s="114">
        <f t="shared" si="65"/>
        <v>0</v>
      </c>
      <c r="BP52" s="115">
        <f t="shared" si="66"/>
        <v>0</v>
      </c>
      <c r="BQ52" s="116"/>
      <c r="BR52" s="110"/>
      <c r="BS52" s="105">
        <f t="shared" si="26"/>
        <v>0</v>
      </c>
      <c r="BT52" s="117"/>
      <c r="BU52" s="105">
        <f t="shared" si="67"/>
        <v>0</v>
      </c>
    </row>
    <row r="53" spans="1:74" s="108" customFormat="1" ht="14.5" thickBot="1" x14ac:dyDescent="0.35">
      <c r="A53" s="1">
        <v>24</v>
      </c>
      <c r="B53" s="1"/>
      <c r="C53" s="4" t="s">
        <v>6</v>
      </c>
      <c r="D53" s="7">
        <v>1574</v>
      </c>
      <c r="E53" s="138"/>
      <c r="F53" s="110"/>
      <c r="G53" s="110"/>
      <c r="H53" s="110"/>
      <c r="I53" s="111">
        <f t="shared" si="41"/>
        <v>0</v>
      </c>
      <c r="J53" s="122"/>
      <c r="K53" s="110"/>
      <c r="L53" s="110"/>
      <c r="M53" s="110"/>
      <c r="N53" s="112">
        <f t="shared" si="42"/>
        <v>0</v>
      </c>
      <c r="O53" s="113">
        <f>I53</f>
        <v>0</v>
      </c>
      <c r="P53" s="110"/>
      <c r="Q53" s="110"/>
      <c r="R53" s="110"/>
      <c r="S53" s="111">
        <f t="shared" si="44"/>
        <v>0</v>
      </c>
      <c r="T53" s="114">
        <f t="shared" si="45"/>
        <v>0</v>
      </c>
      <c r="U53" s="110"/>
      <c r="V53" s="110"/>
      <c r="W53" s="110"/>
      <c r="X53" s="112">
        <f t="shared" si="46"/>
        <v>0</v>
      </c>
      <c r="Y53" s="113">
        <f t="shared" si="47"/>
        <v>0</v>
      </c>
      <c r="Z53" s="110"/>
      <c r="AA53" s="110"/>
      <c r="AB53" s="110"/>
      <c r="AC53" s="111">
        <f t="shared" si="48"/>
        <v>0</v>
      </c>
      <c r="AD53" s="114">
        <f t="shared" si="49"/>
        <v>0</v>
      </c>
      <c r="AE53" s="110"/>
      <c r="AF53" s="110"/>
      <c r="AG53" s="110"/>
      <c r="AH53" s="112">
        <f t="shared" si="50"/>
        <v>0</v>
      </c>
      <c r="AI53" s="113">
        <f>AC53</f>
        <v>0</v>
      </c>
      <c r="AJ53" s="110"/>
      <c r="AK53" s="110"/>
      <c r="AL53" s="110"/>
      <c r="AM53" s="111">
        <f t="shared" si="52"/>
        <v>0</v>
      </c>
      <c r="AN53" s="114">
        <f t="shared" si="53"/>
        <v>0</v>
      </c>
      <c r="AO53" s="110"/>
      <c r="AP53" s="110"/>
      <c r="AQ53" s="110"/>
      <c r="AR53" s="112">
        <f>AN53+AO53-AP53+AQ53</f>
        <v>0</v>
      </c>
      <c r="AS53" s="113">
        <f>AM53</f>
        <v>0</v>
      </c>
      <c r="AT53" s="110"/>
      <c r="AU53" s="110"/>
      <c r="AV53" s="110"/>
      <c r="AW53" s="111">
        <f t="shared" si="56"/>
        <v>0</v>
      </c>
      <c r="AX53" s="114">
        <f t="shared" si="57"/>
        <v>0</v>
      </c>
      <c r="AY53" s="110"/>
      <c r="AZ53" s="110"/>
      <c r="BA53" s="110"/>
      <c r="BB53" s="112">
        <f>AX53+AY53-AZ53+BA53</f>
        <v>0</v>
      </c>
      <c r="BC53" s="113">
        <f>AW53</f>
        <v>0</v>
      </c>
      <c r="BD53" s="110"/>
      <c r="BE53" s="110"/>
      <c r="BF53" s="110"/>
      <c r="BG53" s="111">
        <f t="shared" si="60"/>
        <v>0</v>
      </c>
      <c r="BH53" s="114">
        <f t="shared" si="61"/>
        <v>0</v>
      </c>
      <c r="BI53" s="110"/>
      <c r="BJ53" s="110"/>
      <c r="BK53" s="110"/>
      <c r="BL53" s="112">
        <f>BH53+BI53-BJ53+BK53</f>
        <v>0</v>
      </c>
      <c r="BM53" s="109"/>
      <c r="BN53" s="110"/>
      <c r="BO53" s="114">
        <f t="shared" si="65"/>
        <v>0</v>
      </c>
      <c r="BP53" s="115">
        <f t="shared" si="66"/>
        <v>0</v>
      </c>
      <c r="BQ53" s="116"/>
      <c r="BR53" s="110"/>
      <c r="BS53" s="105">
        <f t="shared" si="26"/>
        <v>0</v>
      </c>
      <c r="BT53" s="117"/>
      <c r="BU53" s="105">
        <f t="shared" si="67"/>
        <v>0</v>
      </c>
    </row>
    <row r="54" spans="1:74" s="108" customFormat="1" ht="14.5" thickBot="1" x14ac:dyDescent="0.35">
      <c r="A54" s="1">
        <v>25</v>
      </c>
      <c r="B54" s="1"/>
      <c r="C54" s="8" t="s">
        <v>36</v>
      </c>
      <c r="D54" s="7">
        <v>1582</v>
      </c>
      <c r="E54" s="138"/>
      <c r="F54" s="110"/>
      <c r="G54" s="110"/>
      <c r="H54" s="110"/>
      <c r="I54" s="111">
        <f t="shared" si="41"/>
        <v>0</v>
      </c>
      <c r="J54" s="122"/>
      <c r="K54" s="110"/>
      <c r="L54" s="110"/>
      <c r="M54" s="110"/>
      <c r="N54" s="112">
        <f t="shared" si="42"/>
        <v>0</v>
      </c>
      <c r="O54" s="113">
        <f>I54</f>
        <v>0</v>
      </c>
      <c r="P54" s="110"/>
      <c r="Q54" s="110"/>
      <c r="R54" s="110"/>
      <c r="S54" s="111">
        <f t="shared" si="44"/>
        <v>0</v>
      </c>
      <c r="T54" s="114">
        <f t="shared" si="45"/>
        <v>0</v>
      </c>
      <c r="U54" s="110"/>
      <c r="V54" s="110"/>
      <c r="W54" s="110"/>
      <c r="X54" s="112">
        <f t="shared" si="46"/>
        <v>0</v>
      </c>
      <c r="Y54" s="113">
        <f t="shared" si="47"/>
        <v>0</v>
      </c>
      <c r="Z54" s="110"/>
      <c r="AA54" s="110"/>
      <c r="AB54" s="110"/>
      <c r="AC54" s="111">
        <f t="shared" si="48"/>
        <v>0</v>
      </c>
      <c r="AD54" s="114">
        <f t="shared" si="49"/>
        <v>0</v>
      </c>
      <c r="AE54" s="110"/>
      <c r="AF54" s="110"/>
      <c r="AG54" s="110"/>
      <c r="AH54" s="112">
        <f t="shared" si="50"/>
        <v>0</v>
      </c>
      <c r="AI54" s="113">
        <f>AC54</f>
        <v>0</v>
      </c>
      <c r="AJ54" s="110"/>
      <c r="AK54" s="110"/>
      <c r="AL54" s="110"/>
      <c r="AM54" s="111">
        <f t="shared" si="52"/>
        <v>0</v>
      </c>
      <c r="AN54" s="114">
        <f t="shared" si="53"/>
        <v>0</v>
      </c>
      <c r="AO54" s="110"/>
      <c r="AP54" s="110"/>
      <c r="AQ54" s="110"/>
      <c r="AR54" s="112">
        <f>AN54+AO54-AP54+AQ54</f>
        <v>0</v>
      </c>
      <c r="AS54" s="113">
        <f>AM54</f>
        <v>0</v>
      </c>
      <c r="AT54" s="110"/>
      <c r="AU54" s="110"/>
      <c r="AV54" s="110"/>
      <c r="AW54" s="111">
        <f t="shared" si="56"/>
        <v>0</v>
      </c>
      <c r="AX54" s="114">
        <f t="shared" si="57"/>
        <v>0</v>
      </c>
      <c r="AY54" s="110"/>
      <c r="AZ54" s="110"/>
      <c r="BA54" s="110"/>
      <c r="BB54" s="112">
        <f>AX54+AY54-AZ54+BA54</f>
        <v>0</v>
      </c>
      <c r="BC54" s="113">
        <f>AW54</f>
        <v>0</v>
      </c>
      <c r="BD54" s="110"/>
      <c r="BE54" s="110"/>
      <c r="BF54" s="110"/>
      <c r="BG54" s="111">
        <f t="shared" si="60"/>
        <v>0</v>
      </c>
      <c r="BH54" s="114">
        <f t="shared" si="61"/>
        <v>0</v>
      </c>
      <c r="BI54" s="110"/>
      <c r="BJ54" s="110"/>
      <c r="BK54" s="110"/>
      <c r="BL54" s="112">
        <f>BH54+BI54-BJ54+BK54</f>
        <v>0</v>
      </c>
      <c r="BM54" s="109"/>
      <c r="BN54" s="110"/>
      <c r="BO54" s="114">
        <f t="shared" si="65"/>
        <v>0</v>
      </c>
      <c r="BP54" s="115">
        <f t="shared" si="66"/>
        <v>0</v>
      </c>
      <c r="BQ54" s="116"/>
      <c r="BR54" s="110"/>
      <c r="BS54" s="105">
        <f t="shared" si="26"/>
        <v>0</v>
      </c>
      <c r="BT54" s="117"/>
      <c r="BU54" s="105">
        <f t="shared" si="67"/>
        <v>0</v>
      </c>
    </row>
    <row r="55" spans="1:74" s="108" customFormat="1" ht="14.5" thickBot="1" x14ac:dyDescent="0.35">
      <c r="A55" s="1">
        <v>26</v>
      </c>
      <c r="B55" s="1"/>
      <c r="C55" s="5" t="s">
        <v>7</v>
      </c>
      <c r="D55" s="13">
        <v>2425</v>
      </c>
      <c r="E55" s="138"/>
      <c r="F55" s="110"/>
      <c r="G55" s="110"/>
      <c r="H55" s="110"/>
      <c r="I55" s="111">
        <f t="shared" si="41"/>
        <v>0</v>
      </c>
      <c r="J55" s="122"/>
      <c r="K55" s="110"/>
      <c r="L55" s="110"/>
      <c r="M55" s="110"/>
      <c r="N55" s="112">
        <f t="shared" si="42"/>
        <v>0</v>
      </c>
      <c r="O55" s="113">
        <f>I55</f>
        <v>0</v>
      </c>
      <c r="P55" s="110"/>
      <c r="Q55" s="110"/>
      <c r="R55" s="110"/>
      <c r="S55" s="111">
        <f t="shared" si="44"/>
        <v>0</v>
      </c>
      <c r="T55" s="114">
        <f t="shared" si="45"/>
        <v>0</v>
      </c>
      <c r="U55" s="110"/>
      <c r="V55" s="110"/>
      <c r="W55" s="110"/>
      <c r="X55" s="112">
        <f t="shared" si="46"/>
        <v>0</v>
      </c>
      <c r="Y55" s="113">
        <f t="shared" si="47"/>
        <v>0</v>
      </c>
      <c r="Z55" s="110"/>
      <c r="AA55" s="110"/>
      <c r="AB55" s="110"/>
      <c r="AC55" s="111">
        <f t="shared" si="48"/>
        <v>0</v>
      </c>
      <c r="AD55" s="114">
        <f t="shared" si="49"/>
        <v>0</v>
      </c>
      <c r="AE55" s="110"/>
      <c r="AF55" s="110"/>
      <c r="AG55" s="110"/>
      <c r="AH55" s="112">
        <f t="shared" si="50"/>
        <v>0</v>
      </c>
      <c r="AI55" s="113">
        <f>AC55</f>
        <v>0</v>
      </c>
      <c r="AJ55" s="110"/>
      <c r="AK55" s="110"/>
      <c r="AL55" s="110"/>
      <c r="AM55" s="111">
        <f t="shared" si="52"/>
        <v>0</v>
      </c>
      <c r="AN55" s="114">
        <f t="shared" si="53"/>
        <v>0</v>
      </c>
      <c r="AO55" s="110"/>
      <c r="AP55" s="110"/>
      <c r="AQ55" s="110"/>
      <c r="AR55" s="112">
        <f>AN55+AO55-AP55+AQ55</f>
        <v>0</v>
      </c>
      <c r="AS55" s="113">
        <f>AM55</f>
        <v>0</v>
      </c>
      <c r="AT55" s="110"/>
      <c r="AU55" s="110"/>
      <c r="AV55" s="110"/>
      <c r="AW55" s="111">
        <f t="shared" si="56"/>
        <v>0</v>
      </c>
      <c r="AX55" s="114">
        <f t="shared" si="57"/>
        <v>0</v>
      </c>
      <c r="AY55" s="110"/>
      <c r="AZ55" s="110"/>
      <c r="BA55" s="110"/>
      <c r="BB55" s="112">
        <f>AX55+AY55-AZ55+BA55</f>
        <v>0</v>
      </c>
      <c r="BC55" s="113">
        <f>AW55</f>
        <v>0</v>
      </c>
      <c r="BD55" s="110"/>
      <c r="BE55" s="110"/>
      <c r="BF55" s="110"/>
      <c r="BG55" s="111">
        <f t="shared" si="60"/>
        <v>0</v>
      </c>
      <c r="BH55" s="114">
        <f t="shared" si="61"/>
        <v>0</v>
      </c>
      <c r="BI55" s="110"/>
      <c r="BJ55" s="110"/>
      <c r="BK55" s="110"/>
      <c r="BL55" s="112">
        <f>BH55+BI55-BJ55+BK55</f>
        <v>0</v>
      </c>
      <c r="BM55" s="109"/>
      <c r="BN55" s="110"/>
      <c r="BO55" s="114">
        <f t="shared" si="65"/>
        <v>0</v>
      </c>
      <c r="BP55" s="115">
        <f t="shared" si="66"/>
        <v>0</v>
      </c>
      <c r="BQ55" s="116"/>
      <c r="BR55" s="110"/>
      <c r="BS55" s="105">
        <f t="shared" si="26"/>
        <v>0</v>
      </c>
      <c r="BT55" s="117"/>
      <c r="BU55" s="105">
        <f t="shared" si="67"/>
        <v>0</v>
      </c>
    </row>
    <row r="56" spans="1:74" s="108" customFormat="1" ht="14" x14ac:dyDescent="0.3">
      <c r="A56" s="1"/>
      <c r="B56" s="1"/>
      <c r="C56" s="5"/>
      <c r="D56" s="5"/>
      <c r="E56" s="139"/>
      <c r="F56" s="111"/>
      <c r="G56" s="111"/>
      <c r="H56" s="111"/>
      <c r="I56" s="111"/>
      <c r="J56" s="111"/>
      <c r="K56" s="111"/>
      <c r="L56" s="111"/>
      <c r="M56" s="111"/>
      <c r="N56" s="112"/>
      <c r="O56" s="118"/>
      <c r="P56" s="111"/>
      <c r="Q56" s="111"/>
      <c r="R56" s="111"/>
      <c r="S56" s="111"/>
      <c r="T56" s="111"/>
      <c r="U56" s="111"/>
      <c r="V56" s="111"/>
      <c r="W56" s="111"/>
      <c r="X56" s="112"/>
      <c r="Y56" s="118"/>
      <c r="Z56" s="111"/>
      <c r="AA56" s="111"/>
      <c r="AB56" s="111"/>
      <c r="AC56" s="111"/>
      <c r="AD56" s="111"/>
      <c r="AE56" s="111"/>
      <c r="AF56" s="111"/>
      <c r="AG56" s="111"/>
      <c r="AH56" s="112"/>
      <c r="AI56" s="118"/>
      <c r="AJ56" s="111"/>
      <c r="AK56" s="111"/>
      <c r="AL56" s="111"/>
      <c r="AM56" s="111"/>
      <c r="AN56" s="111"/>
      <c r="AO56" s="111"/>
      <c r="AP56" s="111"/>
      <c r="AQ56" s="111"/>
      <c r="AR56" s="112"/>
      <c r="AS56" s="118"/>
      <c r="AT56" s="111"/>
      <c r="AU56" s="111"/>
      <c r="AV56" s="111"/>
      <c r="AW56" s="111"/>
      <c r="AX56" s="111"/>
      <c r="AY56" s="111"/>
      <c r="AZ56" s="111"/>
      <c r="BA56" s="111"/>
      <c r="BB56" s="112"/>
      <c r="BC56" s="118"/>
      <c r="BD56" s="111"/>
      <c r="BE56" s="111"/>
      <c r="BF56" s="111"/>
      <c r="BG56" s="111"/>
      <c r="BH56" s="111"/>
      <c r="BI56" s="111"/>
      <c r="BJ56" s="111"/>
      <c r="BK56" s="111"/>
      <c r="BL56" s="112"/>
      <c r="BM56" s="118"/>
      <c r="BN56" s="111"/>
      <c r="BO56" s="111"/>
      <c r="BP56" s="112"/>
      <c r="BQ56" s="104"/>
      <c r="BR56" s="104"/>
      <c r="BS56" s="105"/>
      <c r="BT56" s="106"/>
      <c r="BU56" s="105"/>
    </row>
    <row r="57" spans="1:74" s="108" customFormat="1" ht="14" x14ac:dyDescent="0.3">
      <c r="A57" s="1"/>
      <c r="B57" s="1"/>
      <c r="C57" s="14" t="s">
        <v>18</v>
      </c>
      <c r="D57" s="5"/>
      <c r="E57" s="139">
        <f t="shared" ref="E57:AJ57" si="68">SUM(E44:E55)</f>
        <v>0</v>
      </c>
      <c r="F57" s="111">
        <f t="shared" si="68"/>
        <v>0</v>
      </c>
      <c r="G57" s="111">
        <f t="shared" si="68"/>
        <v>0</v>
      </c>
      <c r="H57" s="111">
        <f t="shared" si="68"/>
        <v>0</v>
      </c>
      <c r="I57" s="111">
        <f t="shared" si="68"/>
        <v>0</v>
      </c>
      <c r="J57" s="111">
        <f t="shared" si="68"/>
        <v>0</v>
      </c>
      <c r="K57" s="111">
        <f t="shared" si="68"/>
        <v>0</v>
      </c>
      <c r="L57" s="111">
        <f t="shared" si="68"/>
        <v>0</v>
      </c>
      <c r="M57" s="111">
        <f t="shared" si="68"/>
        <v>0</v>
      </c>
      <c r="N57" s="112">
        <f t="shared" si="68"/>
        <v>0</v>
      </c>
      <c r="O57" s="118">
        <f t="shared" si="68"/>
        <v>0</v>
      </c>
      <c r="P57" s="111">
        <f t="shared" si="68"/>
        <v>0</v>
      </c>
      <c r="Q57" s="111">
        <f t="shared" si="68"/>
        <v>0</v>
      </c>
      <c r="R57" s="111">
        <f t="shared" si="68"/>
        <v>0</v>
      </c>
      <c r="S57" s="111">
        <f t="shared" si="68"/>
        <v>0</v>
      </c>
      <c r="T57" s="111">
        <f t="shared" si="68"/>
        <v>0</v>
      </c>
      <c r="U57" s="111">
        <f t="shared" si="68"/>
        <v>0</v>
      </c>
      <c r="V57" s="111">
        <f t="shared" si="68"/>
        <v>0</v>
      </c>
      <c r="W57" s="111">
        <f t="shared" si="68"/>
        <v>0</v>
      </c>
      <c r="X57" s="112">
        <f t="shared" si="68"/>
        <v>0</v>
      </c>
      <c r="Y57" s="118">
        <f t="shared" si="68"/>
        <v>0</v>
      </c>
      <c r="Z57" s="111">
        <f t="shared" si="68"/>
        <v>0</v>
      </c>
      <c r="AA57" s="111">
        <f t="shared" si="68"/>
        <v>0</v>
      </c>
      <c r="AB57" s="111">
        <f t="shared" si="68"/>
        <v>0</v>
      </c>
      <c r="AC57" s="111">
        <f t="shared" si="68"/>
        <v>0</v>
      </c>
      <c r="AD57" s="111">
        <f t="shared" si="68"/>
        <v>0</v>
      </c>
      <c r="AE57" s="111">
        <f t="shared" si="68"/>
        <v>0</v>
      </c>
      <c r="AF57" s="111">
        <f t="shared" si="68"/>
        <v>0</v>
      </c>
      <c r="AG57" s="111">
        <f t="shared" si="68"/>
        <v>0</v>
      </c>
      <c r="AH57" s="112">
        <f t="shared" si="68"/>
        <v>0</v>
      </c>
      <c r="AI57" s="118">
        <f t="shared" si="68"/>
        <v>0</v>
      </c>
      <c r="AJ57" s="111">
        <f t="shared" si="68"/>
        <v>0</v>
      </c>
      <c r="AK57" s="111">
        <f t="shared" ref="AK57:BR57" si="69">SUM(AK44:AK55)</f>
        <v>0</v>
      </c>
      <c r="AL57" s="111">
        <f t="shared" si="69"/>
        <v>0</v>
      </c>
      <c r="AM57" s="111">
        <f t="shared" si="69"/>
        <v>0</v>
      </c>
      <c r="AN57" s="111">
        <f t="shared" si="69"/>
        <v>0</v>
      </c>
      <c r="AO57" s="111">
        <f t="shared" si="69"/>
        <v>0</v>
      </c>
      <c r="AP57" s="111">
        <f t="shared" si="69"/>
        <v>0</v>
      </c>
      <c r="AQ57" s="111">
        <f t="shared" si="69"/>
        <v>0</v>
      </c>
      <c r="AR57" s="112">
        <f t="shared" si="69"/>
        <v>0</v>
      </c>
      <c r="AS57" s="118">
        <f t="shared" si="69"/>
        <v>0</v>
      </c>
      <c r="AT57" s="111">
        <f t="shared" si="69"/>
        <v>0</v>
      </c>
      <c r="AU57" s="111">
        <f t="shared" si="69"/>
        <v>0</v>
      </c>
      <c r="AV57" s="111">
        <f t="shared" si="69"/>
        <v>0</v>
      </c>
      <c r="AW57" s="111">
        <f t="shared" si="69"/>
        <v>0</v>
      </c>
      <c r="AX57" s="111">
        <f t="shared" si="69"/>
        <v>0</v>
      </c>
      <c r="AY57" s="111">
        <f t="shared" si="69"/>
        <v>0</v>
      </c>
      <c r="AZ57" s="111">
        <f t="shared" si="69"/>
        <v>0</v>
      </c>
      <c r="BA57" s="111">
        <f t="shared" si="69"/>
        <v>0</v>
      </c>
      <c r="BB57" s="112">
        <f t="shared" si="69"/>
        <v>0</v>
      </c>
      <c r="BC57" s="118">
        <f t="shared" si="69"/>
        <v>0</v>
      </c>
      <c r="BD57" s="111">
        <f t="shared" si="69"/>
        <v>0</v>
      </c>
      <c r="BE57" s="111">
        <f t="shared" si="69"/>
        <v>0</v>
      </c>
      <c r="BF57" s="111">
        <f t="shared" si="69"/>
        <v>0</v>
      </c>
      <c r="BG57" s="111">
        <f t="shared" si="69"/>
        <v>0</v>
      </c>
      <c r="BH57" s="111">
        <f t="shared" si="69"/>
        <v>0</v>
      </c>
      <c r="BI57" s="111">
        <f t="shared" si="69"/>
        <v>0</v>
      </c>
      <c r="BJ57" s="111">
        <f t="shared" si="69"/>
        <v>0</v>
      </c>
      <c r="BK57" s="111">
        <f t="shared" si="69"/>
        <v>0</v>
      </c>
      <c r="BL57" s="112">
        <f t="shared" si="69"/>
        <v>0</v>
      </c>
      <c r="BM57" s="118">
        <f t="shared" si="69"/>
        <v>0</v>
      </c>
      <c r="BN57" s="111">
        <f t="shared" si="69"/>
        <v>0</v>
      </c>
      <c r="BO57" s="111">
        <f t="shared" si="69"/>
        <v>0</v>
      </c>
      <c r="BP57" s="112">
        <f t="shared" si="69"/>
        <v>0</v>
      </c>
      <c r="BQ57" s="111">
        <f t="shared" si="69"/>
        <v>0</v>
      </c>
      <c r="BR57" s="111">
        <f t="shared" si="69"/>
        <v>0</v>
      </c>
      <c r="BS57" s="105">
        <f t="shared" si="26"/>
        <v>0</v>
      </c>
      <c r="BT57" s="119">
        <f>SUM(BT44:BT55)</f>
        <v>0</v>
      </c>
      <c r="BU57" s="105">
        <f t="shared" si="67"/>
        <v>0</v>
      </c>
    </row>
    <row r="58" spans="1:74" s="108" customFormat="1" ht="14.5" thickBot="1" x14ac:dyDescent="0.35">
      <c r="A58" s="1"/>
      <c r="B58" s="1"/>
      <c r="C58" s="5"/>
      <c r="D58" s="5"/>
      <c r="E58" s="139"/>
      <c r="F58" s="111"/>
      <c r="G58" s="111"/>
      <c r="H58" s="111"/>
      <c r="I58" s="111"/>
      <c r="J58" s="111"/>
      <c r="K58" s="111"/>
      <c r="L58" s="111"/>
      <c r="M58" s="111"/>
      <c r="N58" s="112"/>
      <c r="O58" s="118"/>
      <c r="P58" s="111"/>
      <c r="Q58" s="111"/>
      <c r="R58" s="111"/>
      <c r="S58" s="111"/>
      <c r="T58" s="111"/>
      <c r="U58" s="111"/>
      <c r="V58" s="111"/>
      <c r="W58" s="111"/>
      <c r="X58" s="112"/>
      <c r="Y58" s="118"/>
      <c r="Z58" s="111"/>
      <c r="AA58" s="111"/>
      <c r="AB58" s="111"/>
      <c r="AC58" s="111"/>
      <c r="AD58" s="111"/>
      <c r="AE58" s="111"/>
      <c r="AF58" s="111"/>
      <c r="AG58" s="111"/>
      <c r="AH58" s="112"/>
      <c r="AI58" s="118"/>
      <c r="AJ58" s="111"/>
      <c r="AK58" s="111"/>
      <c r="AL58" s="111"/>
      <c r="AM58" s="111"/>
      <c r="AN58" s="111"/>
      <c r="AO58" s="111"/>
      <c r="AP58" s="111"/>
      <c r="AQ58" s="111"/>
      <c r="AR58" s="112"/>
      <c r="AS58" s="118"/>
      <c r="AT58" s="111"/>
      <c r="AU58" s="111"/>
      <c r="AV58" s="111"/>
      <c r="AW58" s="111"/>
      <c r="AX58" s="111"/>
      <c r="AY58" s="111"/>
      <c r="AZ58" s="111"/>
      <c r="BA58" s="111"/>
      <c r="BB58" s="112"/>
      <c r="BC58" s="118"/>
      <c r="BD58" s="111"/>
      <c r="BE58" s="111"/>
      <c r="BF58" s="111"/>
      <c r="BG58" s="111"/>
      <c r="BH58" s="111"/>
      <c r="BI58" s="111"/>
      <c r="BJ58" s="111"/>
      <c r="BK58" s="111"/>
      <c r="BL58" s="112"/>
      <c r="BM58" s="118"/>
      <c r="BN58" s="111"/>
      <c r="BO58" s="111"/>
      <c r="BP58" s="112"/>
      <c r="BQ58" s="104"/>
      <c r="BR58" s="104"/>
      <c r="BS58" s="105"/>
      <c r="BT58" s="106"/>
      <c r="BU58" s="105"/>
    </row>
    <row r="59" spans="1:74" s="108" customFormat="1" ht="28.5" thickBot="1" x14ac:dyDescent="0.35">
      <c r="A59" s="1">
        <v>27</v>
      </c>
      <c r="B59" s="1"/>
      <c r="C59" s="27" t="s">
        <v>43</v>
      </c>
      <c r="D59" s="28">
        <v>1592</v>
      </c>
      <c r="E59" s="138"/>
      <c r="F59" s="110"/>
      <c r="G59" s="110"/>
      <c r="H59" s="110"/>
      <c r="I59" s="111">
        <f>E59+F59-G59+H59</f>
        <v>0</v>
      </c>
      <c r="J59" s="122"/>
      <c r="K59" s="110"/>
      <c r="L59" s="110"/>
      <c r="M59" s="110"/>
      <c r="N59" s="112">
        <f>J59+K59-L59+M59</f>
        <v>0</v>
      </c>
      <c r="O59" s="113">
        <f>I59</f>
        <v>0</v>
      </c>
      <c r="P59" s="110"/>
      <c r="Q59" s="110"/>
      <c r="R59" s="110"/>
      <c r="S59" s="111">
        <f>O59+P59-Q59+SUM(R59:R59)</f>
        <v>0</v>
      </c>
      <c r="T59" s="114">
        <f>N59</f>
        <v>0</v>
      </c>
      <c r="U59" s="110"/>
      <c r="V59" s="110"/>
      <c r="W59" s="110"/>
      <c r="X59" s="112">
        <f>T59+U59-V59+W59</f>
        <v>0</v>
      </c>
      <c r="Y59" s="113">
        <f>S59</f>
        <v>0</v>
      </c>
      <c r="Z59" s="110"/>
      <c r="AA59" s="110"/>
      <c r="AB59" s="110"/>
      <c r="AC59" s="111">
        <f>Y59+Z59-AA59+SUM(AB59:AB59)</f>
        <v>0</v>
      </c>
      <c r="AD59" s="114">
        <f>X59</f>
        <v>0</v>
      </c>
      <c r="AE59" s="110"/>
      <c r="AF59" s="110"/>
      <c r="AG59" s="110"/>
      <c r="AH59" s="112">
        <f>AD59+AE59-AF59+AG59</f>
        <v>0</v>
      </c>
      <c r="AI59" s="113">
        <f>AC59</f>
        <v>0</v>
      </c>
      <c r="AJ59" s="110"/>
      <c r="AK59" s="110"/>
      <c r="AL59" s="110"/>
      <c r="AM59" s="111">
        <f>AI59+AJ59-AK59+SUM(AL59:AL59)</f>
        <v>0</v>
      </c>
      <c r="AN59" s="114">
        <f>AH59</f>
        <v>0</v>
      </c>
      <c r="AO59" s="110"/>
      <c r="AP59" s="110"/>
      <c r="AQ59" s="110"/>
      <c r="AR59" s="112">
        <f>AN59+AO59-AP59+AQ59</f>
        <v>0</v>
      </c>
      <c r="AS59" s="113">
        <f>AM59</f>
        <v>0</v>
      </c>
      <c r="AT59" s="110"/>
      <c r="AU59" s="110"/>
      <c r="AV59" s="110"/>
      <c r="AW59" s="111">
        <f>AS59+AT59-AU59+SUM(AV59:AV59)</f>
        <v>0</v>
      </c>
      <c r="AX59" s="114">
        <f>AR59</f>
        <v>0</v>
      </c>
      <c r="AY59" s="110"/>
      <c r="AZ59" s="110"/>
      <c r="BA59" s="110"/>
      <c r="BB59" s="112">
        <f>AX59+AY59-AZ59+BA59</f>
        <v>0</v>
      </c>
      <c r="BC59" s="113">
        <f>AW59</f>
        <v>0</v>
      </c>
      <c r="BD59" s="110"/>
      <c r="BE59" s="110"/>
      <c r="BF59" s="110"/>
      <c r="BG59" s="111">
        <f>BC59+BD59-BE59+SUM(BF59:BF59)</f>
        <v>0</v>
      </c>
      <c r="BH59" s="114">
        <f>BB59</f>
        <v>0</v>
      </c>
      <c r="BI59" s="110"/>
      <c r="BJ59" s="110"/>
      <c r="BK59" s="110"/>
      <c r="BL59" s="112">
        <f>BH59+BI59-BJ59+BK59</f>
        <v>0</v>
      </c>
      <c r="BM59" s="109"/>
      <c r="BN59" s="110"/>
      <c r="BO59" s="114">
        <f t="shared" ref="BO59:BO60" si="70">BG59-BM59</f>
        <v>0</v>
      </c>
      <c r="BP59" s="115">
        <f t="shared" ref="BP59:BP60" si="71">BL59-BN59</f>
        <v>0</v>
      </c>
      <c r="BQ59" s="116"/>
      <c r="BR59" s="110"/>
      <c r="BS59" s="105">
        <f t="shared" si="26"/>
        <v>0</v>
      </c>
      <c r="BT59" s="117"/>
      <c r="BU59" s="105">
        <f t="shared" si="67"/>
        <v>0</v>
      </c>
    </row>
    <row r="60" spans="1:74" s="108" customFormat="1" ht="28.5" thickBot="1" x14ac:dyDescent="0.35">
      <c r="A60" s="1">
        <v>28</v>
      </c>
      <c r="B60" s="1"/>
      <c r="C60" s="27" t="s">
        <v>42</v>
      </c>
      <c r="D60" s="28">
        <v>1592</v>
      </c>
      <c r="E60" s="138"/>
      <c r="F60" s="110"/>
      <c r="G60" s="110"/>
      <c r="H60" s="110"/>
      <c r="I60" s="111">
        <f>E60+F60-G60+H60</f>
        <v>0</v>
      </c>
      <c r="J60" s="122"/>
      <c r="K60" s="122"/>
      <c r="L60" s="122"/>
      <c r="M60" s="122"/>
      <c r="N60" s="112">
        <f>J60+K60-L60+M60</f>
        <v>0</v>
      </c>
      <c r="O60" s="113">
        <f>I60</f>
        <v>0</v>
      </c>
      <c r="P60" s="110"/>
      <c r="Q60" s="110"/>
      <c r="R60" s="110"/>
      <c r="S60" s="111">
        <f>O60+P60-Q60+SUM(R60:R60)</f>
        <v>0</v>
      </c>
      <c r="T60" s="114">
        <f>N60</f>
        <v>0</v>
      </c>
      <c r="U60" s="110"/>
      <c r="V60" s="110"/>
      <c r="W60" s="110"/>
      <c r="X60" s="112">
        <f>T60+U60-V60+W60</f>
        <v>0</v>
      </c>
      <c r="Y60" s="113">
        <f>S60</f>
        <v>0</v>
      </c>
      <c r="Z60" s="110"/>
      <c r="AA60" s="110"/>
      <c r="AB60" s="110"/>
      <c r="AC60" s="111">
        <f>Y60+Z60-AA60+SUM(AB60:AB60)</f>
        <v>0</v>
      </c>
      <c r="AD60" s="114">
        <f>X60</f>
        <v>0</v>
      </c>
      <c r="AE60" s="110"/>
      <c r="AF60" s="110"/>
      <c r="AG60" s="110"/>
      <c r="AH60" s="112">
        <f>AD60+AE60-AF60+AG60</f>
        <v>0</v>
      </c>
      <c r="AI60" s="113">
        <f>AC60</f>
        <v>0</v>
      </c>
      <c r="AJ60" s="110"/>
      <c r="AK60" s="110"/>
      <c r="AL60" s="110"/>
      <c r="AM60" s="111">
        <f>AI60+AJ60-AK60+SUM(AL60:AL60)</f>
        <v>0</v>
      </c>
      <c r="AN60" s="114">
        <f>AH60</f>
        <v>0</v>
      </c>
      <c r="AO60" s="110"/>
      <c r="AP60" s="110"/>
      <c r="AQ60" s="110"/>
      <c r="AR60" s="112">
        <f>AN60+AO60-AP60+AQ60</f>
        <v>0</v>
      </c>
      <c r="AS60" s="113">
        <f>AM60</f>
        <v>0</v>
      </c>
      <c r="AT60" s="110"/>
      <c r="AU60" s="110"/>
      <c r="AV60" s="110"/>
      <c r="AW60" s="111">
        <f>AS60+AT60-AU60+SUM(AV60:AV60)</f>
        <v>0</v>
      </c>
      <c r="AX60" s="114">
        <f>AR60</f>
        <v>0</v>
      </c>
      <c r="AY60" s="110"/>
      <c r="AZ60" s="110"/>
      <c r="BA60" s="110"/>
      <c r="BB60" s="112">
        <f>AX60+AY60-AZ60+BA60</f>
        <v>0</v>
      </c>
      <c r="BC60" s="113">
        <f>AW60</f>
        <v>0</v>
      </c>
      <c r="BD60" s="110"/>
      <c r="BE60" s="110"/>
      <c r="BF60" s="110"/>
      <c r="BG60" s="111">
        <f>BC60+BD60-BE60+SUM(BF60:BF60)</f>
        <v>0</v>
      </c>
      <c r="BH60" s="114">
        <f>BB60</f>
        <v>0</v>
      </c>
      <c r="BI60" s="110"/>
      <c r="BJ60" s="110"/>
      <c r="BK60" s="110"/>
      <c r="BL60" s="112">
        <f>BH60+BI60-BJ60+BK60</f>
        <v>0</v>
      </c>
      <c r="BM60" s="109"/>
      <c r="BN60" s="110"/>
      <c r="BO60" s="114">
        <f t="shared" si="70"/>
        <v>0</v>
      </c>
      <c r="BP60" s="115">
        <f t="shared" si="71"/>
        <v>0</v>
      </c>
      <c r="BQ60" s="116"/>
      <c r="BR60" s="110"/>
      <c r="BS60" s="105">
        <f t="shared" si="26"/>
        <v>0</v>
      </c>
      <c r="BT60" s="117"/>
      <c r="BU60" s="105">
        <f t="shared" si="67"/>
        <v>0</v>
      </c>
    </row>
    <row r="61" spans="1:74" s="108" customFormat="1" ht="14.5" thickBot="1" x14ac:dyDescent="0.35">
      <c r="A61" s="1"/>
      <c r="B61" s="1"/>
      <c r="C61" s="5"/>
      <c r="D61" s="5"/>
      <c r="E61" s="139"/>
      <c r="F61" s="111"/>
      <c r="G61" s="111"/>
      <c r="H61" s="111"/>
      <c r="I61" s="111"/>
      <c r="J61" s="111"/>
      <c r="K61" s="111"/>
      <c r="L61" s="111"/>
      <c r="M61" s="111"/>
      <c r="N61" s="112"/>
      <c r="O61" s="118"/>
      <c r="P61" s="111"/>
      <c r="Q61" s="111"/>
      <c r="R61" s="111"/>
      <c r="S61" s="111"/>
      <c r="T61" s="111"/>
      <c r="U61" s="111"/>
      <c r="V61" s="111"/>
      <c r="W61" s="111"/>
      <c r="X61" s="112"/>
      <c r="Y61" s="118"/>
      <c r="Z61" s="111"/>
      <c r="AA61" s="111"/>
      <c r="AB61" s="111"/>
      <c r="AC61" s="111"/>
      <c r="AD61" s="111"/>
      <c r="AE61" s="111"/>
      <c r="AF61" s="111"/>
      <c r="AG61" s="111"/>
      <c r="AH61" s="112"/>
      <c r="AI61" s="118"/>
      <c r="AJ61" s="111"/>
      <c r="AK61" s="111"/>
      <c r="AL61" s="111"/>
      <c r="AM61" s="111"/>
      <c r="AN61" s="111"/>
      <c r="AO61" s="111"/>
      <c r="AP61" s="111"/>
      <c r="AQ61" s="111"/>
      <c r="AR61" s="112"/>
      <c r="AS61" s="118"/>
      <c r="AT61" s="111"/>
      <c r="AU61" s="111"/>
      <c r="AV61" s="111"/>
      <c r="AW61" s="111"/>
      <c r="AX61" s="111"/>
      <c r="AY61" s="111"/>
      <c r="AZ61" s="111"/>
      <c r="BA61" s="111"/>
      <c r="BB61" s="112"/>
      <c r="BC61" s="118"/>
      <c r="BD61" s="111"/>
      <c r="BE61" s="111"/>
      <c r="BF61" s="111"/>
      <c r="BG61" s="111"/>
      <c r="BH61" s="111"/>
      <c r="BI61" s="111"/>
      <c r="BJ61" s="111"/>
      <c r="BK61" s="111"/>
      <c r="BL61" s="112"/>
      <c r="BM61" s="118"/>
      <c r="BN61" s="111"/>
      <c r="BO61" s="111"/>
      <c r="BP61" s="112"/>
      <c r="BQ61" s="104"/>
      <c r="BR61" s="104"/>
      <c r="BS61" s="105"/>
      <c r="BT61" s="106"/>
      <c r="BU61" s="105"/>
    </row>
    <row r="62" spans="1:74" s="108" customFormat="1" ht="14.5" thickBot="1" x14ac:dyDescent="0.35">
      <c r="A62" s="1"/>
      <c r="B62" s="1"/>
      <c r="C62" s="14" t="s">
        <v>32</v>
      </c>
      <c r="D62" s="5"/>
      <c r="E62" s="139">
        <f>SUM(E59:E60,E57, E39)</f>
        <v>0</v>
      </c>
      <c r="F62" s="111">
        <f t="shared" ref="F62:BQ62" si="72">SUM(F59:F60,F57, F39)</f>
        <v>0</v>
      </c>
      <c r="G62" s="111">
        <f t="shared" si="72"/>
        <v>0</v>
      </c>
      <c r="H62" s="111">
        <f t="shared" si="72"/>
        <v>0</v>
      </c>
      <c r="I62" s="111">
        <f t="shared" si="72"/>
        <v>0</v>
      </c>
      <c r="J62" s="111">
        <f t="shared" si="72"/>
        <v>0</v>
      </c>
      <c r="K62" s="111">
        <f t="shared" si="72"/>
        <v>0</v>
      </c>
      <c r="L62" s="111">
        <f t="shared" si="72"/>
        <v>0</v>
      </c>
      <c r="M62" s="111">
        <f t="shared" si="72"/>
        <v>0</v>
      </c>
      <c r="N62" s="111">
        <f t="shared" si="72"/>
        <v>0</v>
      </c>
      <c r="O62" s="113">
        <f t="shared" si="72"/>
        <v>0</v>
      </c>
      <c r="P62" s="111">
        <f t="shared" si="72"/>
        <v>-19315324.079999998</v>
      </c>
      <c r="Q62" s="111">
        <f t="shared" si="72"/>
        <v>0</v>
      </c>
      <c r="R62" s="111">
        <f t="shared" si="72"/>
        <v>0</v>
      </c>
      <c r="S62" s="111">
        <f t="shared" si="72"/>
        <v>-19315324.079999998</v>
      </c>
      <c r="T62" s="111">
        <f t="shared" si="72"/>
        <v>0</v>
      </c>
      <c r="U62" s="111">
        <f t="shared" si="72"/>
        <v>-2362643.7400000002</v>
      </c>
      <c r="V62" s="111">
        <f t="shared" si="72"/>
        <v>0</v>
      </c>
      <c r="W62" s="111">
        <f t="shared" si="72"/>
        <v>0</v>
      </c>
      <c r="X62" s="111">
        <f t="shared" si="72"/>
        <v>-2362643.7400000002</v>
      </c>
      <c r="Y62" s="113">
        <f t="shared" si="72"/>
        <v>-19315324.079999998</v>
      </c>
      <c r="Z62" s="111">
        <f t="shared" si="72"/>
        <v>3690792.1599999974</v>
      </c>
      <c r="AA62" s="111">
        <f t="shared" si="72"/>
        <v>-807470.11999999918</v>
      </c>
      <c r="AB62" s="111">
        <f t="shared" si="72"/>
        <v>220001.26999999987</v>
      </c>
      <c r="AC62" s="111">
        <f t="shared" si="72"/>
        <v>-14597060.529999999</v>
      </c>
      <c r="AD62" s="111">
        <f t="shared" si="72"/>
        <v>-2362643.7400000002</v>
      </c>
      <c r="AE62" s="111">
        <f t="shared" si="72"/>
        <v>-219689.34999999998</v>
      </c>
      <c r="AF62" s="111">
        <f t="shared" si="72"/>
        <v>63521</v>
      </c>
      <c r="AG62" s="111">
        <f t="shared" si="72"/>
        <v>-1941.3000000000002</v>
      </c>
      <c r="AH62" s="111">
        <f t="shared" si="72"/>
        <v>-2647795.39</v>
      </c>
      <c r="AI62" s="113">
        <f t="shared" si="72"/>
        <v>-14597060.529999999</v>
      </c>
      <c r="AJ62" s="111">
        <f t="shared" si="72"/>
        <v>-293092.34900001995</v>
      </c>
      <c r="AK62" s="111">
        <f t="shared" si="72"/>
        <v>-2039038</v>
      </c>
      <c r="AL62" s="111">
        <f t="shared" si="72"/>
        <v>-493721.79000000004</v>
      </c>
      <c r="AM62" s="111">
        <f t="shared" si="72"/>
        <v>-13344836.669000022</v>
      </c>
      <c r="AN62" s="111">
        <f t="shared" si="72"/>
        <v>-2647795.39</v>
      </c>
      <c r="AO62" s="111">
        <f t="shared" si="72"/>
        <v>-179451.79</v>
      </c>
      <c r="AP62" s="111">
        <f t="shared" si="72"/>
        <v>-1284828</v>
      </c>
      <c r="AQ62" s="111">
        <f t="shared" si="72"/>
        <v>2206.5</v>
      </c>
      <c r="AR62" s="111">
        <f t="shared" si="72"/>
        <v>-1540212.6799999997</v>
      </c>
      <c r="AS62" s="113">
        <f t="shared" si="72"/>
        <v>-13344836.669000022</v>
      </c>
      <c r="AT62" s="111">
        <f t="shared" si="72"/>
        <v>3231292.8100000378</v>
      </c>
      <c r="AU62" s="111">
        <f t="shared" si="72"/>
        <v>0</v>
      </c>
      <c r="AV62" s="111">
        <f t="shared" si="72"/>
        <v>16968</v>
      </c>
      <c r="AW62" s="111">
        <f t="shared" si="72"/>
        <v>-10096575.858999981</v>
      </c>
      <c r="AX62" s="111">
        <f t="shared" si="72"/>
        <v>-1540212.6799999997</v>
      </c>
      <c r="AY62" s="111">
        <f t="shared" si="72"/>
        <v>-132696.40350649998</v>
      </c>
      <c r="AZ62" s="111">
        <f t="shared" si="72"/>
        <v>0</v>
      </c>
      <c r="BA62" s="111">
        <f t="shared" si="72"/>
        <v>1306.01415</v>
      </c>
      <c r="BB62" s="111">
        <f t="shared" si="72"/>
        <v>-1671603.0693564999</v>
      </c>
      <c r="BC62" s="113">
        <f t="shared" si="72"/>
        <v>-10096575.858999981</v>
      </c>
      <c r="BD62" s="111">
        <f t="shared" si="72"/>
        <v>16829243.279841043</v>
      </c>
      <c r="BE62" s="111">
        <f t="shared" si="72"/>
        <v>0</v>
      </c>
      <c r="BF62" s="111">
        <f t="shared" si="72"/>
        <v>2578484</v>
      </c>
      <c r="BG62" s="111">
        <f t="shared" si="72"/>
        <v>9311151.4208410606</v>
      </c>
      <c r="BH62" s="111">
        <f t="shared" si="72"/>
        <v>-1671603.0693564999</v>
      </c>
      <c r="BI62" s="111">
        <f t="shared" si="72"/>
        <v>261104.88217200001</v>
      </c>
      <c r="BJ62" s="111">
        <f t="shared" si="72"/>
        <v>0</v>
      </c>
      <c r="BK62" s="111">
        <f t="shared" si="72"/>
        <v>0</v>
      </c>
      <c r="BL62" s="111">
        <f t="shared" si="72"/>
        <v>-1410498.1871845005</v>
      </c>
      <c r="BM62" s="113">
        <f t="shared" si="72"/>
        <v>127371.6200000057</v>
      </c>
      <c r="BN62" s="111">
        <f t="shared" si="72"/>
        <v>-1644659.5667919999</v>
      </c>
      <c r="BO62" s="111">
        <f t="shared" si="72"/>
        <v>9183779.8008410539</v>
      </c>
      <c r="BP62" s="111">
        <f t="shared" si="72"/>
        <v>234161.37960749969</v>
      </c>
      <c r="BQ62" s="113">
        <f t="shared" si="72"/>
        <v>109516.57412502958</v>
      </c>
      <c r="BR62" s="111">
        <f>SUM(BR59:BR60,BR57, BR39)</f>
        <v>0</v>
      </c>
      <c r="BS62" s="111">
        <f>SUM(BS59:BS60,BS57, BS39)</f>
        <v>9527457.7545735836</v>
      </c>
      <c r="BT62" s="119">
        <f>SUM(BT59:BT60,BT57, BT39)</f>
        <v>7900652</v>
      </c>
      <c r="BU62" s="105">
        <f t="shared" si="67"/>
        <v>-1.2336565600708127</v>
      </c>
      <c r="BV62" s="113"/>
    </row>
    <row r="63" spans="1:74" s="108" customFormat="1" ht="14" x14ac:dyDescent="0.3">
      <c r="A63" s="1"/>
      <c r="B63" s="1"/>
      <c r="C63" s="15"/>
      <c r="D63" s="15"/>
      <c r="E63" s="139"/>
      <c r="F63" s="111"/>
      <c r="G63" s="111"/>
      <c r="H63" s="111"/>
      <c r="I63" s="111"/>
      <c r="J63" s="111"/>
      <c r="K63" s="111"/>
      <c r="L63" s="111"/>
      <c r="M63" s="111"/>
      <c r="N63" s="112"/>
      <c r="O63" s="118"/>
      <c r="P63" s="111"/>
      <c r="Q63" s="111"/>
      <c r="R63" s="111"/>
      <c r="S63" s="111"/>
      <c r="T63" s="111"/>
      <c r="U63" s="111"/>
      <c r="V63" s="111"/>
      <c r="W63" s="111"/>
      <c r="X63" s="112"/>
      <c r="Y63" s="118"/>
      <c r="Z63" s="111"/>
      <c r="AA63" s="111"/>
      <c r="AB63" s="111"/>
      <c r="AC63" s="111"/>
      <c r="AD63" s="111"/>
      <c r="AE63" s="111"/>
      <c r="AF63" s="111"/>
      <c r="AG63" s="111"/>
      <c r="AH63" s="112"/>
      <c r="AI63" s="118"/>
      <c r="AJ63" s="111"/>
      <c r="AK63" s="111"/>
      <c r="AL63" s="111"/>
      <c r="AM63" s="111"/>
      <c r="AN63" s="111"/>
      <c r="AO63" s="111"/>
      <c r="AP63" s="111"/>
      <c r="AQ63" s="111"/>
      <c r="AR63" s="112"/>
      <c r="AS63" s="118"/>
      <c r="AT63" s="111"/>
      <c r="AU63" s="111"/>
      <c r="AV63" s="111"/>
      <c r="AW63" s="111"/>
      <c r="AX63" s="111"/>
      <c r="AY63" s="111"/>
      <c r="AZ63" s="111"/>
      <c r="BA63" s="111"/>
      <c r="BB63" s="112"/>
      <c r="BC63" s="118"/>
      <c r="BD63" s="111"/>
      <c r="BE63" s="111"/>
      <c r="BF63" s="111"/>
      <c r="BG63" s="111"/>
      <c r="BH63" s="111"/>
      <c r="BI63" s="111"/>
      <c r="BJ63" s="111"/>
      <c r="BK63" s="111"/>
      <c r="BL63" s="112"/>
      <c r="BM63" s="118"/>
      <c r="BN63" s="111"/>
      <c r="BO63" s="111"/>
      <c r="BP63" s="112"/>
      <c r="BQ63" s="104"/>
      <c r="BR63" s="104"/>
      <c r="BS63" s="105"/>
      <c r="BT63" s="106"/>
      <c r="BU63" s="105"/>
    </row>
    <row r="64" spans="1:74" s="108" customFormat="1" ht="14.5" thickBot="1" x14ac:dyDescent="0.35">
      <c r="A64" s="1"/>
      <c r="B64" s="1"/>
      <c r="C64" s="15"/>
      <c r="D64" s="15"/>
      <c r="E64" s="139"/>
      <c r="F64" s="111"/>
      <c r="G64" s="111"/>
      <c r="H64" s="111"/>
      <c r="I64" s="111"/>
      <c r="J64" s="111"/>
      <c r="K64" s="111"/>
      <c r="L64" s="111"/>
      <c r="M64" s="111"/>
      <c r="N64" s="112"/>
      <c r="O64" s="118"/>
      <c r="P64" s="111"/>
      <c r="Q64" s="111"/>
      <c r="R64" s="111"/>
      <c r="S64" s="111"/>
      <c r="T64" s="111"/>
      <c r="U64" s="111"/>
      <c r="V64" s="111"/>
      <c r="W64" s="111"/>
      <c r="X64" s="112"/>
      <c r="Y64" s="118"/>
      <c r="Z64" s="111"/>
      <c r="AA64" s="111"/>
      <c r="AB64" s="111"/>
      <c r="AC64" s="111"/>
      <c r="AD64" s="111"/>
      <c r="AE64" s="111"/>
      <c r="AF64" s="111"/>
      <c r="AG64" s="111"/>
      <c r="AH64" s="112"/>
      <c r="AI64" s="118"/>
      <c r="AJ64" s="111"/>
      <c r="AK64" s="111"/>
      <c r="AL64" s="111"/>
      <c r="AM64" s="111"/>
      <c r="AN64" s="111"/>
      <c r="AO64" s="111"/>
      <c r="AP64" s="111"/>
      <c r="AQ64" s="111"/>
      <c r="AR64" s="112"/>
      <c r="AS64" s="118"/>
      <c r="AT64" s="111"/>
      <c r="AU64" s="111"/>
      <c r="AV64" s="111"/>
      <c r="AW64" s="111"/>
      <c r="AX64" s="111"/>
      <c r="AY64" s="111"/>
      <c r="AZ64" s="111"/>
      <c r="BA64" s="111"/>
      <c r="BB64" s="112"/>
      <c r="BC64" s="118"/>
      <c r="BD64" s="111"/>
      <c r="BE64" s="111"/>
      <c r="BF64" s="111"/>
      <c r="BG64" s="111"/>
      <c r="BH64" s="111"/>
      <c r="BI64" s="111"/>
      <c r="BJ64" s="111"/>
      <c r="BK64" s="111"/>
      <c r="BL64" s="112"/>
      <c r="BM64" s="118"/>
      <c r="BN64" s="111"/>
      <c r="BO64" s="111"/>
      <c r="BP64" s="112"/>
      <c r="BQ64" s="104"/>
      <c r="BR64" s="104"/>
      <c r="BS64" s="105"/>
      <c r="BT64" s="106"/>
      <c r="BU64" s="105"/>
    </row>
    <row r="65" spans="1:73" s="108" customFormat="1" ht="14.5" thickBot="1" x14ac:dyDescent="0.35">
      <c r="A65" s="1">
        <v>29</v>
      </c>
      <c r="B65" s="1"/>
      <c r="C65" s="54" t="s">
        <v>82</v>
      </c>
      <c r="D65" s="55">
        <v>1568</v>
      </c>
      <c r="E65" s="143"/>
      <c r="F65" s="126"/>
      <c r="G65" s="126"/>
      <c r="H65" s="126"/>
      <c r="I65" s="126"/>
      <c r="J65" s="126"/>
      <c r="K65" s="126"/>
      <c r="L65" s="126"/>
      <c r="M65" s="126"/>
      <c r="N65" s="127"/>
      <c r="O65" s="128"/>
      <c r="P65" s="129"/>
      <c r="Q65" s="129"/>
      <c r="R65" s="129"/>
      <c r="S65" s="111">
        <f>O65+P65-Q65+SUM(R65:R65)</f>
        <v>0</v>
      </c>
      <c r="T65" s="129"/>
      <c r="U65" s="129"/>
      <c r="V65" s="129"/>
      <c r="W65" s="129"/>
      <c r="X65" s="112">
        <f>T65+U65-V65+W65</f>
        <v>0</v>
      </c>
      <c r="Y65" s="113">
        <f>S65</f>
        <v>0</v>
      </c>
      <c r="Z65" s="129"/>
      <c r="AA65" s="129"/>
      <c r="AB65" s="129"/>
      <c r="AC65" s="111">
        <f>Y65+Z65-AA65+SUM(AB65:AB65)</f>
        <v>0</v>
      </c>
      <c r="AD65" s="111">
        <f>X65</f>
        <v>0</v>
      </c>
      <c r="AE65" s="129"/>
      <c r="AF65" s="129"/>
      <c r="AG65" s="110"/>
      <c r="AH65" s="112">
        <f>AD65+AE65-AF65+AG65</f>
        <v>0</v>
      </c>
      <c r="AI65" s="113">
        <f>AC65</f>
        <v>0</v>
      </c>
      <c r="AJ65" s="129"/>
      <c r="AK65" s="129"/>
      <c r="AL65" s="129"/>
      <c r="AM65" s="111">
        <f>AI65+AJ65-AK65+SUM(AL65:AL65)</f>
        <v>0</v>
      </c>
      <c r="AN65" s="111">
        <f>AH65</f>
        <v>0</v>
      </c>
      <c r="AO65" s="129"/>
      <c r="AP65" s="129"/>
      <c r="AQ65" s="110"/>
      <c r="AR65" s="112">
        <f>AN65+AO65-AP65+AQ65</f>
        <v>0</v>
      </c>
      <c r="AS65" s="113">
        <f>AM65</f>
        <v>0</v>
      </c>
      <c r="AT65" s="129"/>
      <c r="AU65" s="129"/>
      <c r="AV65" s="129"/>
      <c r="AW65" s="111">
        <f>AS65+AT65-AU65+SUM(AV65:AV65)</f>
        <v>0</v>
      </c>
      <c r="AX65" s="111">
        <f>AR65</f>
        <v>0</v>
      </c>
      <c r="AY65" s="129"/>
      <c r="AZ65" s="129"/>
      <c r="BA65" s="110"/>
      <c r="BB65" s="112">
        <f>AX65+AY65-AZ65+BA65</f>
        <v>0</v>
      </c>
      <c r="BC65" s="113">
        <f>AW65</f>
        <v>0</v>
      </c>
      <c r="BD65" s="129"/>
      <c r="BE65" s="129"/>
      <c r="BF65" s="129"/>
      <c r="BG65" s="111">
        <f>BC65+BD65-BE65+SUM(BF65:BF65)</f>
        <v>0</v>
      </c>
      <c r="BH65" s="111">
        <f>BB65</f>
        <v>0</v>
      </c>
      <c r="BI65" s="129"/>
      <c r="BJ65" s="129"/>
      <c r="BK65" s="129"/>
      <c r="BL65" s="112">
        <f>BH65+BI65-BJ65+BK65</f>
        <v>0</v>
      </c>
      <c r="BM65" s="129"/>
      <c r="BN65" s="129"/>
      <c r="BO65" s="114">
        <f t="shared" ref="BO65" si="73">BG65-BM65</f>
        <v>0</v>
      </c>
      <c r="BP65" s="115">
        <f t="shared" ref="BP65" si="74">BL65-BN65</f>
        <v>0</v>
      </c>
      <c r="BQ65" s="130"/>
      <c r="BR65" s="129"/>
      <c r="BS65" s="105">
        <f>SUM(BO65:BR65)</f>
        <v>0</v>
      </c>
      <c r="BT65" s="131"/>
      <c r="BU65" s="105">
        <f>BT65-SUM(AW65,BB65)</f>
        <v>0</v>
      </c>
    </row>
    <row r="66" spans="1:73" s="108" customFormat="1" ht="14" x14ac:dyDescent="0.3">
      <c r="A66" s="1"/>
      <c r="B66" s="1"/>
      <c r="C66" s="54"/>
      <c r="D66" s="55"/>
      <c r="E66" s="139"/>
      <c r="F66" s="111"/>
      <c r="G66" s="111"/>
      <c r="H66" s="111"/>
      <c r="I66" s="111"/>
      <c r="J66" s="111"/>
      <c r="K66" s="111"/>
      <c r="L66" s="111"/>
      <c r="M66" s="111"/>
      <c r="N66" s="111"/>
      <c r="O66" s="118"/>
      <c r="P66" s="111"/>
      <c r="Q66" s="111"/>
      <c r="R66" s="111"/>
      <c r="S66" s="111"/>
      <c r="T66" s="111"/>
      <c r="U66" s="111"/>
      <c r="V66" s="111"/>
      <c r="W66" s="111"/>
      <c r="X66" s="111"/>
      <c r="Y66" s="118"/>
      <c r="Z66" s="111"/>
      <c r="AA66" s="111"/>
      <c r="AB66" s="111"/>
      <c r="AC66" s="111"/>
      <c r="AD66" s="111"/>
      <c r="AE66" s="111"/>
      <c r="AF66" s="111"/>
      <c r="AG66" s="111"/>
      <c r="AH66" s="111"/>
      <c r="AI66" s="118"/>
      <c r="AJ66" s="111"/>
      <c r="AK66" s="111"/>
      <c r="AL66" s="111"/>
      <c r="AM66" s="111"/>
      <c r="AN66" s="111"/>
      <c r="AO66" s="111"/>
      <c r="AP66" s="111"/>
      <c r="AQ66" s="111"/>
      <c r="AR66" s="111"/>
      <c r="AS66" s="118"/>
      <c r="AT66" s="111"/>
      <c r="AU66" s="111"/>
      <c r="AV66" s="111"/>
      <c r="AW66" s="111"/>
      <c r="AX66" s="111"/>
      <c r="AY66" s="111"/>
      <c r="AZ66" s="111"/>
      <c r="BA66" s="111"/>
      <c r="BB66" s="111"/>
      <c r="BC66" s="118"/>
      <c r="BD66" s="111"/>
      <c r="BE66" s="111"/>
      <c r="BF66" s="111"/>
      <c r="BG66" s="111"/>
      <c r="BH66" s="111"/>
      <c r="BI66" s="111"/>
      <c r="BJ66" s="111"/>
      <c r="BK66" s="111"/>
      <c r="BL66" s="111"/>
      <c r="BM66" s="118"/>
      <c r="BN66" s="111"/>
      <c r="BO66" s="111"/>
      <c r="BP66" s="112"/>
      <c r="BQ66" s="104"/>
      <c r="BR66" s="104"/>
      <c r="BS66" s="105"/>
      <c r="BT66" s="106"/>
      <c r="BU66" s="105"/>
    </row>
    <row r="67" spans="1:73" s="108" customFormat="1" ht="14" x14ac:dyDescent="0.3">
      <c r="A67" s="1"/>
      <c r="B67" s="1"/>
      <c r="C67" s="54"/>
      <c r="D67" s="55"/>
      <c r="E67" s="139"/>
      <c r="F67" s="111"/>
      <c r="G67" s="111"/>
      <c r="H67" s="111"/>
      <c r="I67" s="111"/>
      <c r="J67" s="111"/>
      <c r="K67" s="111"/>
      <c r="L67" s="111"/>
      <c r="M67" s="111"/>
      <c r="N67" s="111"/>
      <c r="O67" s="118"/>
      <c r="P67" s="111"/>
      <c r="Q67" s="111"/>
      <c r="R67" s="111"/>
      <c r="S67" s="111"/>
      <c r="T67" s="111"/>
      <c r="U67" s="111"/>
      <c r="V67" s="111"/>
      <c r="W67" s="111"/>
      <c r="X67" s="111"/>
      <c r="Y67" s="118"/>
      <c r="Z67" s="111"/>
      <c r="AA67" s="111"/>
      <c r="AB67" s="111"/>
      <c r="AC67" s="111"/>
      <c r="AD67" s="111"/>
      <c r="AE67" s="111"/>
      <c r="AF67" s="111"/>
      <c r="AG67" s="111"/>
      <c r="AH67" s="111"/>
      <c r="AI67" s="118"/>
      <c r="AJ67" s="111"/>
      <c r="AK67" s="111"/>
      <c r="AL67" s="111"/>
      <c r="AM67" s="111"/>
      <c r="AN67" s="111"/>
      <c r="AO67" s="111"/>
      <c r="AP67" s="111"/>
      <c r="AQ67" s="111"/>
      <c r="AR67" s="111"/>
      <c r="AS67" s="118"/>
      <c r="AT67" s="111"/>
      <c r="AU67" s="111"/>
      <c r="AV67" s="111"/>
      <c r="AW67" s="111"/>
      <c r="AX67" s="111"/>
      <c r="AY67" s="111"/>
      <c r="AZ67" s="111"/>
      <c r="BA67" s="111"/>
      <c r="BB67" s="111"/>
      <c r="BC67" s="118"/>
      <c r="BD67" s="111"/>
      <c r="BE67" s="111"/>
      <c r="BF67" s="111"/>
      <c r="BG67" s="111"/>
      <c r="BH67" s="111"/>
      <c r="BI67" s="111"/>
      <c r="BJ67" s="111"/>
      <c r="BK67" s="111"/>
      <c r="BL67" s="111"/>
      <c r="BM67" s="118"/>
      <c r="BN67" s="111"/>
      <c r="BO67" s="111"/>
      <c r="BP67" s="112"/>
      <c r="BQ67" s="104"/>
      <c r="BR67" s="104"/>
      <c r="BS67" s="105"/>
      <c r="BT67" s="106"/>
      <c r="BU67" s="105"/>
    </row>
    <row r="68" spans="1:73" s="108" customFormat="1" ht="14" x14ac:dyDescent="0.3">
      <c r="A68" s="1"/>
      <c r="B68" s="1"/>
      <c r="C68" s="16" t="s">
        <v>122</v>
      </c>
      <c r="D68" s="15"/>
      <c r="E68" s="139">
        <f t="shared" ref="E68:AB68" si="75">E62+E65</f>
        <v>0</v>
      </c>
      <c r="F68" s="111">
        <f t="shared" si="75"/>
        <v>0</v>
      </c>
      <c r="G68" s="111">
        <f t="shared" si="75"/>
        <v>0</v>
      </c>
      <c r="H68" s="111">
        <f t="shared" si="75"/>
        <v>0</v>
      </c>
      <c r="I68" s="111">
        <f t="shared" si="75"/>
        <v>0</v>
      </c>
      <c r="J68" s="111">
        <f t="shared" si="75"/>
        <v>0</v>
      </c>
      <c r="K68" s="111">
        <f t="shared" si="75"/>
        <v>0</v>
      </c>
      <c r="L68" s="111">
        <f t="shared" si="75"/>
        <v>0</v>
      </c>
      <c r="M68" s="111">
        <f t="shared" si="75"/>
        <v>0</v>
      </c>
      <c r="N68" s="112">
        <f t="shared" si="75"/>
        <v>0</v>
      </c>
      <c r="O68" s="118">
        <f t="shared" si="75"/>
        <v>0</v>
      </c>
      <c r="P68" s="111">
        <f t="shared" si="75"/>
        <v>-19315324.079999998</v>
      </c>
      <c r="Q68" s="111">
        <f t="shared" si="75"/>
        <v>0</v>
      </c>
      <c r="R68" s="111">
        <f t="shared" si="75"/>
        <v>0</v>
      </c>
      <c r="S68" s="111">
        <f t="shared" si="75"/>
        <v>-19315324.079999998</v>
      </c>
      <c r="T68" s="111">
        <f t="shared" si="75"/>
        <v>0</v>
      </c>
      <c r="U68" s="111">
        <f t="shared" si="75"/>
        <v>-2362643.7400000002</v>
      </c>
      <c r="V68" s="111">
        <f t="shared" si="75"/>
        <v>0</v>
      </c>
      <c r="W68" s="111">
        <f t="shared" si="75"/>
        <v>0</v>
      </c>
      <c r="X68" s="112">
        <f t="shared" si="75"/>
        <v>-2362643.7400000002</v>
      </c>
      <c r="Y68" s="118">
        <f t="shared" si="75"/>
        <v>-19315324.079999998</v>
      </c>
      <c r="Z68" s="111">
        <f t="shared" si="75"/>
        <v>3690792.1599999974</v>
      </c>
      <c r="AA68" s="111">
        <f t="shared" si="75"/>
        <v>-807470.11999999918</v>
      </c>
      <c r="AB68" s="111">
        <f t="shared" si="75"/>
        <v>220001.26999999987</v>
      </c>
      <c r="AC68" s="111">
        <f t="shared" ref="AC68:BT68" si="76">AC62+AC65</f>
        <v>-14597060.529999999</v>
      </c>
      <c r="AD68" s="111">
        <f t="shared" si="76"/>
        <v>-2362643.7400000002</v>
      </c>
      <c r="AE68" s="111">
        <f t="shared" si="76"/>
        <v>-219689.34999999998</v>
      </c>
      <c r="AF68" s="111">
        <f t="shared" si="76"/>
        <v>63521</v>
      </c>
      <c r="AG68" s="111">
        <f t="shared" si="76"/>
        <v>-1941.3000000000002</v>
      </c>
      <c r="AH68" s="112">
        <f t="shared" si="76"/>
        <v>-2647795.39</v>
      </c>
      <c r="AI68" s="118">
        <f t="shared" si="76"/>
        <v>-14597060.529999999</v>
      </c>
      <c r="AJ68" s="111">
        <f t="shared" si="76"/>
        <v>-293092.34900001995</v>
      </c>
      <c r="AK68" s="111">
        <f t="shared" si="76"/>
        <v>-2039038</v>
      </c>
      <c r="AL68" s="111">
        <f t="shared" si="76"/>
        <v>-493721.79000000004</v>
      </c>
      <c r="AM68" s="111">
        <f t="shared" si="76"/>
        <v>-13344836.669000022</v>
      </c>
      <c r="AN68" s="111">
        <f t="shared" si="76"/>
        <v>-2647795.39</v>
      </c>
      <c r="AO68" s="111">
        <f t="shared" si="76"/>
        <v>-179451.79</v>
      </c>
      <c r="AP68" s="111">
        <f t="shared" si="76"/>
        <v>-1284828</v>
      </c>
      <c r="AQ68" s="111">
        <f t="shared" si="76"/>
        <v>2206.5</v>
      </c>
      <c r="AR68" s="112">
        <f t="shared" si="76"/>
        <v>-1540212.6799999997</v>
      </c>
      <c r="AS68" s="118">
        <f t="shared" ref="AS68:BB68" si="77">AS62+AS65</f>
        <v>-13344836.669000022</v>
      </c>
      <c r="AT68" s="111">
        <f t="shared" si="77"/>
        <v>3231292.8100000378</v>
      </c>
      <c r="AU68" s="111">
        <f t="shared" si="77"/>
        <v>0</v>
      </c>
      <c r="AV68" s="111">
        <f t="shared" si="77"/>
        <v>16968</v>
      </c>
      <c r="AW68" s="111">
        <f t="shared" si="77"/>
        <v>-10096575.858999981</v>
      </c>
      <c r="AX68" s="111">
        <f t="shared" si="77"/>
        <v>-1540212.6799999997</v>
      </c>
      <c r="AY68" s="111">
        <f t="shared" si="77"/>
        <v>-132696.40350649998</v>
      </c>
      <c r="AZ68" s="111">
        <f t="shared" si="77"/>
        <v>0</v>
      </c>
      <c r="BA68" s="111">
        <f t="shared" si="77"/>
        <v>1306.01415</v>
      </c>
      <c r="BB68" s="112">
        <f t="shared" si="77"/>
        <v>-1671603.0693564999</v>
      </c>
      <c r="BC68" s="118">
        <f t="shared" ref="BC68:BL68" si="78">BC62+BC65</f>
        <v>-10096575.858999981</v>
      </c>
      <c r="BD68" s="111">
        <f t="shared" si="78"/>
        <v>16829243.279841043</v>
      </c>
      <c r="BE68" s="111">
        <f t="shared" si="78"/>
        <v>0</v>
      </c>
      <c r="BF68" s="111">
        <f t="shared" si="78"/>
        <v>2578484</v>
      </c>
      <c r="BG68" s="111">
        <f t="shared" si="78"/>
        <v>9311151.4208410606</v>
      </c>
      <c r="BH68" s="111">
        <f t="shared" si="78"/>
        <v>-1671603.0693564999</v>
      </c>
      <c r="BI68" s="111">
        <f t="shared" si="78"/>
        <v>261104.88217200001</v>
      </c>
      <c r="BJ68" s="111">
        <f t="shared" si="78"/>
        <v>0</v>
      </c>
      <c r="BK68" s="111">
        <f t="shared" si="78"/>
        <v>0</v>
      </c>
      <c r="BL68" s="112">
        <f t="shared" si="78"/>
        <v>-1410498.1871845005</v>
      </c>
      <c r="BM68" s="118">
        <f t="shared" si="76"/>
        <v>127371.6200000057</v>
      </c>
      <c r="BN68" s="111">
        <f t="shared" si="76"/>
        <v>-1644659.5667919999</v>
      </c>
      <c r="BO68" s="111">
        <f t="shared" si="76"/>
        <v>9183779.8008410539</v>
      </c>
      <c r="BP68" s="112">
        <f t="shared" si="76"/>
        <v>234161.37960749969</v>
      </c>
      <c r="BQ68" s="118">
        <f t="shared" si="76"/>
        <v>109516.57412502958</v>
      </c>
      <c r="BR68" s="111">
        <f t="shared" si="76"/>
        <v>0</v>
      </c>
      <c r="BS68" s="112">
        <f t="shared" si="76"/>
        <v>9527457.7545735836</v>
      </c>
      <c r="BT68" s="112">
        <f t="shared" si="76"/>
        <v>7900652</v>
      </c>
      <c r="BU68" s="105">
        <f t="shared" ref="BU68" si="79">BT68-SUM(BG68,BL68)</f>
        <v>-1.2336565600708127</v>
      </c>
    </row>
    <row r="69" spans="1:73" s="108" customFormat="1" ht="14.5" thickBot="1" x14ac:dyDescent="0.35">
      <c r="A69" s="1"/>
      <c r="B69" s="1"/>
      <c r="C69" s="15"/>
      <c r="D69" s="15"/>
      <c r="E69" s="139"/>
      <c r="F69" s="111"/>
      <c r="G69" s="111"/>
      <c r="H69" s="111"/>
      <c r="I69" s="111"/>
      <c r="J69" s="111"/>
      <c r="K69" s="111"/>
      <c r="L69" s="111"/>
      <c r="M69" s="111"/>
      <c r="N69" s="112"/>
      <c r="O69" s="118"/>
      <c r="P69" s="111"/>
      <c r="Q69" s="111"/>
      <c r="R69" s="111"/>
      <c r="S69" s="111"/>
      <c r="T69" s="111"/>
      <c r="U69" s="111"/>
      <c r="V69" s="111"/>
      <c r="W69" s="111"/>
      <c r="X69" s="112"/>
      <c r="Y69" s="118"/>
      <c r="Z69" s="111"/>
      <c r="AA69" s="111"/>
      <c r="AB69" s="111"/>
      <c r="AC69" s="111"/>
      <c r="AD69" s="111"/>
      <c r="AE69" s="111"/>
      <c r="AF69" s="111"/>
      <c r="AG69" s="111"/>
      <c r="AH69" s="112"/>
      <c r="AI69" s="118"/>
      <c r="AJ69" s="111"/>
      <c r="AK69" s="111"/>
      <c r="AL69" s="111"/>
      <c r="AM69" s="111"/>
      <c r="AN69" s="111"/>
      <c r="AO69" s="111"/>
      <c r="AP69" s="111"/>
      <c r="AQ69" s="111"/>
      <c r="AR69" s="112"/>
      <c r="AS69" s="118"/>
      <c r="AT69" s="111"/>
      <c r="AU69" s="111"/>
      <c r="AV69" s="111"/>
      <c r="AW69" s="111"/>
      <c r="AX69" s="111"/>
      <c r="AY69" s="111"/>
      <c r="AZ69" s="111"/>
      <c r="BA69" s="111"/>
      <c r="BB69" s="112"/>
      <c r="BC69" s="118"/>
      <c r="BD69" s="111"/>
      <c r="BE69" s="111"/>
      <c r="BF69" s="111"/>
      <c r="BG69" s="111"/>
      <c r="BH69" s="111"/>
      <c r="BI69" s="111"/>
      <c r="BJ69" s="111"/>
      <c r="BK69" s="111"/>
      <c r="BL69" s="112"/>
      <c r="BM69" s="118"/>
      <c r="BN69" s="111"/>
      <c r="BO69" s="111"/>
      <c r="BP69" s="112"/>
      <c r="BQ69" s="104"/>
      <c r="BR69" s="104"/>
      <c r="BS69" s="105"/>
      <c r="BT69" s="106"/>
      <c r="BU69" s="105"/>
    </row>
    <row r="70" spans="1:73" s="108" customFormat="1" ht="14.5" thickBot="1" x14ac:dyDescent="0.35">
      <c r="A70" s="1">
        <v>30</v>
      </c>
      <c r="B70" s="1"/>
      <c r="C70" s="4" t="s">
        <v>37</v>
      </c>
      <c r="D70" s="7">
        <v>1531</v>
      </c>
      <c r="E70" s="141"/>
      <c r="F70" s="122"/>
      <c r="G70" s="122"/>
      <c r="H70" s="122"/>
      <c r="I70" s="111">
        <f t="shared" ref="I70:I80" si="80">E70+F70-G70+H70</f>
        <v>0</v>
      </c>
      <c r="J70" s="122"/>
      <c r="K70" s="122"/>
      <c r="L70" s="122"/>
      <c r="M70" s="122"/>
      <c r="N70" s="112">
        <f t="shared" ref="N70:N80" si="81">J70+K70-L70+M70</f>
        <v>0</v>
      </c>
      <c r="O70" s="113">
        <f t="shared" ref="O70:O80" si="82">I70</f>
        <v>0</v>
      </c>
      <c r="P70" s="110"/>
      <c r="Q70" s="110"/>
      <c r="R70" s="110"/>
      <c r="S70" s="111">
        <f t="shared" ref="S70:S80" si="83">O70+P70-Q70+SUM(R70:R70)</f>
        <v>0</v>
      </c>
      <c r="T70" s="114">
        <f t="shared" ref="T70:T80" si="84">N70</f>
        <v>0</v>
      </c>
      <c r="U70" s="110"/>
      <c r="V70" s="110"/>
      <c r="W70" s="110"/>
      <c r="X70" s="112">
        <f t="shared" ref="X70:X80" si="85">T70+U70-V70+W70</f>
        <v>0</v>
      </c>
      <c r="Y70" s="113">
        <f t="shared" ref="Y70:Y80" si="86">S70</f>
        <v>0</v>
      </c>
      <c r="Z70" s="110"/>
      <c r="AA70" s="110"/>
      <c r="AB70" s="110"/>
      <c r="AC70" s="111">
        <f t="shared" ref="AC70:AC80" si="87">Y70+Z70-AA70+SUM(AB70:AB70)</f>
        <v>0</v>
      </c>
      <c r="AD70" s="114">
        <f t="shared" ref="AD70:AD80" si="88">X70</f>
        <v>0</v>
      </c>
      <c r="AE70" s="110"/>
      <c r="AF70" s="110"/>
      <c r="AG70" s="122"/>
      <c r="AH70" s="112">
        <f t="shared" ref="AH70:AH80" si="89">AD70+AE70-AF70+AG70</f>
        <v>0</v>
      </c>
      <c r="AI70" s="113">
        <f t="shared" ref="AI70:AI80" si="90">AC70</f>
        <v>0</v>
      </c>
      <c r="AJ70" s="110"/>
      <c r="AK70" s="110"/>
      <c r="AL70" s="110"/>
      <c r="AM70" s="111">
        <f t="shared" ref="AM70:AM80" si="91">AI70+AJ70-AK70+SUM(AL70:AL70)</f>
        <v>0</v>
      </c>
      <c r="AN70" s="114">
        <f t="shared" ref="AN70:AN80" si="92">AH70</f>
        <v>0</v>
      </c>
      <c r="AO70" s="110"/>
      <c r="AP70" s="110"/>
      <c r="AQ70" s="122"/>
      <c r="AR70" s="112">
        <f t="shared" ref="AR70:AR80" si="93">AN70+AO70-AP70+AQ70</f>
        <v>0</v>
      </c>
      <c r="AS70" s="113">
        <f t="shared" ref="AS70:AS80" si="94">AM70</f>
        <v>0</v>
      </c>
      <c r="AT70" s="110"/>
      <c r="AU70" s="110"/>
      <c r="AV70" s="110"/>
      <c r="AW70" s="111">
        <f t="shared" ref="AW70:AW80" si="95">AS70+AT70-AU70+SUM(AV70:AV70)</f>
        <v>0</v>
      </c>
      <c r="AX70" s="114">
        <f t="shared" ref="AX70:AX80" si="96">AR70</f>
        <v>0</v>
      </c>
      <c r="AY70" s="110"/>
      <c r="AZ70" s="110"/>
      <c r="BA70" s="122"/>
      <c r="BB70" s="112">
        <f t="shared" ref="BB70:BB80" si="97">AX70+AY70-AZ70+BA70</f>
        <v>0</v>
      </c>
      <c r="BC70" s="113">
        <f t="shared" ref="BC70:BC80" si="98">AW70</f>
        <v>0</v>
      </c>
      <c r="BD70" s="110"/>
      <c r="BE70" s="110"/>
      <c r="BF70" s="110"/>
      <c r="BG70" s="111">
        <f t="shared" ref="BG70:BG80" si="99">BC70+BD70-BE70+SUM(BF70:BF70)</f>
        <v>0</v>
      </c>
      <c r="BH70" s="114">
        <f t="shared" ref="BH70:BH80" si="100">BB70</f>
        <v>0</v>
      </c>
      <c r="BI70" s="110"/>
      <c r="BJ70" s="110"/>
      <c r="BK70" s="122"/>
      <c r="BL70" s="112">
        <f t="shared" ref="BL70:BL80" si="101">BH70+BI70-BJ70+BK70</f>
        <v>0</v>
      </c>
      <c r="BM70" s="110"/>
      <c r="BN70" s="110"/>
      <c r="BO70" s="114">
        <f t="shared" ref="BO70:BO80" si="102">BG70-BM70</f>
        <v>0</v>
      </c>
      <c r="BP70" s="115">
        <f t="shared" ref="BP70:BP80" si="103">BL70-BN70</f>
        <v>0</v>
      </c>
      <c r="BQ70" s="116"/>
      <c r="BR70" s="110"/>
      <c r="BS70" s="105">
        <f t="shared" ref="BS70:BS76" si="104">SUM(BO70:BR70)</f>
        <v>0</v>
      </c>
      <c r="BT70" s="117"/>
      <c r="BU70" s="105">
        <f t="shared" ref="BU70:BU83" si="105">BT70-SUM(BG70,BL70)</f>
        <v>0</v>
      </c>
    </row>
    <row r="71" spans="1:73" s="108" customFormat="1" ht="14.5" thickBot="1" x14ac:dyDescent="0.35">
      <c r="A71" s="1">
        <v>31</v>
      </c>
      <c r="B71" s="1"/>
      <c r="C71" s="4" t="s">
        <v>38</v>
      </c>
      <c r="D71" s="7">
        <v>1532</v>
      </c>
      <c r="E71" s="141"/>
      <c r="F71" s="122"/>
      <c r="G71" s="122"/>
      <c r="H71" s="122"/>
      <c r="I71" s="111">
        <f t="shared" si="80"/>
        <v>0</v>
      </c>
      <c r="J71" s="122"/>
      <c r="K71" s="122"/>
      <c r="L71" s="122"/>
      <c r="M71" s="122"/>
      <c r="N71" s="112">
        <f t="shared" si="81"/>
        <v>0</v>
      </c>
      <c r="O71" s="113">
        <f t="shared" si="82"/>
        <v>0</v>
      </c>
      <c r="P71" s="110"/>
      <c r="Q71" s="110"/>
      <c r="R71" s="110"/>
      <c r="S71" s="111">
        <f t="shared" si="83"/>
        <v>0</v>
      </c>
      <c r="T71" s="114">
        <f t="shared" si="84"/>
        <v>0</v>
      </c>
      <c r="U71" s="110"/>
      <c r="V71" s="110"/>
      <c r="W71" s="110"/>
      <c r="X71" s="112">
        <f t="shared" si="85"/>
        <v>0</v>
      </c>
      <c r="Y71" s="113">
        <f t="shared" si="86"/>
        <v>0</v>
      </c>
      <c r="Z71" s="110"/>
      <c r="AA71" s="110"/>
      <c r="AB71" s="110"/>
      <c r="AC71" s="111">
        <f t="shared" si="87"/>
        <v>0</v>
      </c>
      <c r="AD71" s="114">
        <f t="shared" si="88"/>
        <v>0</v>
      </c>
      <c r="AE71" s="110"/>
      <c r="AF71" s="110"/>
      <c r="AG71" s="122"/>
      <c r="AH71" s="112">
        <f t="shared" si="89"/>
        <v>0</v>
      </c>
      <c r="AI71" s="113">
        <f t="shared" si="90"/>
        <v>0</v>
      </c>
      <c r="AJ71" s="110"/>
      <c r="AK71" s="110"/>
      <c r="AL71" s="110"/>
      <c r="AM71" s="111">
        <f t="shared" si="91"/>
        <v>0</v>
      </c>
      <c r="AN71" s="114">
        <f t="shared" si="92"/>
        <v>0</v>
      </c>
      <c r="AO71" s="110"/>
      <c r="AP71" s="110"/>
      <c r="AQ71" s="122"/>
      <c r="AR71" s="112">
        <f t="shared" si="93"/>
        <v>0</v>
      </c>
      <c r="AS71" s="113">
        <f t="shared" si="94"/>
        <v>0</v>
      </c>
      <c r="AT71" s="110"/>
      <c r="AU71" s="110"/>
      <c r="AV71" s="110"/>
      <c r="AW71" s="111">
        <f t="shared" si="95"/>
        <v>0</v>
      </c>
      <c r="AX71" s="114">
        <f t="shared" si="96"/>
        <v>0</v>
      </c>
      <c r="AY71" s="110"/>
      <c r="AZ71" s="110"/>
      <c r="BA71" s="122"/>
      <c r="BB71" s="112">
        <f t="shared" si="97"/>
        <v>0</v>
      </c>
      <c r="BC71" s="113">
        <f t="shared" si="98"/>
        <v>0</v>
      </c>
      <c r="BD71" s="110"/>
      <c r="BE71" s="110"/>
      <c r="BF71" s="110"/>
      <c r="BG71" s="111">
        <f t="shared" si="99"/>
        <v>0</v>
      </c>
      <c r="BH71" s="114">
        <f t="shared" si="100"/>
        <v>0</v>
      </c>
      <c r="BI71" s="110"/>
      <c r="BJ71" s="110"/>
      <c r="BK71" s="122"/>
      <c r="BL71" s="112">
        <f t="shared" si="101"/>
        <v>0</v>
      </c>
      <c r="BM71" s="110"/>
      <c r="BN71" s="110"/>
      <c r="BO71" s="114">
        <f t="shared" si="102"/>
        <v>0</v>
      </c>
      <c r="BP71" s="115">
        <f t="shared" si="103"/>
        <v>0</v>
      </c>
      <c r="BQ71" s="116"/>
      <c r="BR71" s="110"/>
      <c r="BS71" s="105">
        <f t="shared" si="104"/>
        <v>0</v>
      </c>
      <c r="BT71" s="117"/>
      <c r="BU71" s="105">
        <f t="shared" si="105"/>
        <v>0</v>
      </c>
    </row>
    <row r="72" spans="1:73" s="108" customFormat="1" ht="14.5" thickBot="1" x14ac:dyDescent="0.35">
      <c r="A72" s="1">
        <v>32</v>
      </c>
      <c r="B72" s="1"/>
      <c r="C72" s="8" t="s">
        <v>24</v>
      </c>
      <c r="D72" s="7">
        <v>1533</v>
      </c>
      <c r="E72" s="141"/>
      <c r="F72" s="122"/>
      <c r="G72" s="122"/>
      <c r="H72" s="122"/>
      <c r="I72" s="111">
        <f t="shared" si="80"/>
        <v>0</v>
      </c>
      <c r="J72" s="122"/>
      <c r="K72" s="122"/>
      <c r="L72" s="122"/>
      <c r="M72" s="122"/>
      <c r="N72" s="112">
        <f t="shared" si="81"/>
        <v>0</v>
      </c>
      <c r="O72" s="113">
        <f t="shared" si="82"/>
        <v>0</v>
      </c>
      <c r="P72" s="110"/>
      <c r="Q72" s="110"/>
      <c r="R72" s="110"/>
      <c r="S72" s="111">
        <f t="shared" si="83"/>
        <v>0</v>
      </c>
      <c r="T72" s="114">
        <f t="shared" si="84"/>
        <v>0</v>
      </c>
      <c r="U72" s="110"/>
      <c r="V72" s="110"/>
      <c r="W72" s="110"/>
      <c r="X72" s="112">
        <f t="shared" si="85"/>
        <v>0</v>
      </c>
      <c r="Y72" s="113">
        <f t="shared" si="86"/>
        <v>0</v>
      </c>
      <c r="Z72" s="110"/>
      <c r="AA72" s="110"/>
      <c r="AB72" s="110"/>
      <c r="AC72" s="111">
        <f t="shared" si="87"/>
        <v>0</v>
      </c>
      <c r="AD72" s="114">
        <f t="shared" si="88"/>
        <v>0</v>
      </c>
      <c r="AE72" s="110"/>
      <c r="AF72" s="110"/>
      <c r="AG72" s="122"/>
      <c r="AH72" s="112">
        <f t="shared" si="89"/>
        <v>0</v>
      </c>
      <c r="AI72" s="113">
        <f t="shared" si="90"/>
        <v>0</v>
      </c>
      <c r="AJ72" s="110"/>
      <c r="AK72" s="110"/>
      <c r="AL72" s="110"/>
      <c r="AM72" s="111">
        <f t="shared" si="91"/>
        <v>0</v>
      </c>
      <c r="AN72" s="114">
        <f t="shared" si="92"/>
        <v>0</v>
      </c>
      <c r="AO72" s="110"/>
      <c r="AP72" s="110"/>
      <c r="AQ72" s="122"/>
      <c r="AR72" s="112">
        <f t="shared" si="93"/>
        <v>0</v>
      </c>
      <c r="AS72" s="113">
        <f t="shared" si="94"/>
        <v>0</v>
      </c>
      <c r="AT72" s="110"/>
      <c r="AU72" s="110"/>
      <c r="AV72" s="110"/>
      <c r="AW72" s="111">
        <f t="shared" si="95"/>
        <v>0</v>
      </c>
      <c r="AX72" s="114">
        <f t="shared" si="96"/>
        <v>0</v>
      </c>
      <c r="AY72" s="110"/>
      <c r="AZ72" s="110"/>
      <c r="BA72" s="122"/>
      <c r="BB72" s="112">
        <f t="shared" si="97"/>
        <v>0</v>
      </c>
      <c r="BC72" s="113">
        <f t="shared" si="98"/>
        <v>0</v>
      </c>
      <c r="BD72" s="110"/>
      <c r="BE72" s="110"/>
      <c r="BF72" s="110"/>
      <c r="BG72" s="111">
        <f t="shared" si="99"/>
        <v>0</v>
      </c>
      <c r="BH72" s="114">
        <f t="shared" si="100"/>
        <v>0</v>
      </c>
      <c r="BI72" s="110"/>
      <c r="BJ72" s="110"/>
      <c r="BK72" s="122"/>
      <c r="BL72" s="112">
        <f t="shared" si="101"/>
        <v>0</v>
      </c>
      <c r="BM72" s="110"/>
      <c r="BN72" s="110"/>
      <c r="BO72" s="114">
        <f t="shared" si="102"/>
        <v>0</v>
      </c>
      <c r="BP72" s="115">
        <f t="shared" si="103"/>
        <v>0</v>
      </c>
      <c r="BQ72" s="116"/>
      <c r="BR72" s="110"/>
      <c r="BS72" s="105">
        <f t="shared" si="104"/>
        <v>0</v>
      </c>
      <c r="BT72" s="117"/>
      <c r="BU72" s="105">
        <f t="shared" si="105"/>
        <v>0</v>
      </c>
    </row>
    <row r="73" spans="1:73" s="108" customFormat="1" ht="14.5" thickBot="1" x14ac:dyDescent="0.35">
      <c r="A73" s="1">
        <v>33</v>
      </c>
      <c r="B73" s="1"/>
      <c r="C73" s="4" t="s">
        <v>16</v>
      </c>
      <c r="D73" s="7">
        <v>1534</v>
      </c>
      <c r="E73" s="141"/>
      <c r="F73" s="122"/>
      <c r="G73" s="122"/>
      <c r="H73" s="122"/>
      <c r="I73" s="111">
        <f t="shared" si="80"/>
        <v>0</v>
      </c>
      <c r="J73" s="122"/>
      <c r="K73" s="122"/>
      <c r="L73" s="122"/>
      <c r="M73" s="122"/>
      <c r="N73" s="112">
        <f t="shared" si="81"/>
        <v>0</v>
      </c>
      <c r="O73" s="113">
        <f t="shared" si="82"/>
        <v>0</v>
      </c>
      <c r="P73" s="110"/>
      <c r="Q73" s="110"/>
      <c r="R73" s="110"/>
      <c r="S73" s="111">
        <f t="shared" si="83"/>
        <v>0</v>
      </c>
      <c r="T73" s="114">
        <f t="shared" si="84"/>
        <v>0</v>
      </c>
      <c r="U73" s="110"/>
      <c r="V73" s="110"/>
      <c r="W73" s="110"/>
      <c r="X73" s="112">
        <f t="shared" si="85"/>
        <v>0</v>
      </c>
      <c r="Y73" s="113">
        <f t="shared" si="86"/>
        <v>0</v>
      </c>
      <c r="Z73" s="110"/>
      <c r="AA73" s="110"/>
      <c r="AB73" s="110"/>
      <c r="AC73" s="111">
        <f t="shared" si="87"/>
        <v>0</v>
      </c>
      <c r="AD73" s="114">
        <f t="shared" si="88"/>
        <v>0</v>
      </c>
      <c r="AE73" s="110"/>
      <c r="AF73" s="110"/>
      <c r="AG73" s="122"/>
      <c r="AH73" s="112">
        <f t="shared" si="89"/>
        <v>0</v>
      </c>
      <c r="AI73" s="113">
        <f t="shared" si="90"/>
        <v>0</v>
      </c>
      <c r="AJ73" s="110"/>
      <c r="AK73" s="110"/>
      <c r="AL73" s="110"/>
      <c r="AM73" s="111">
        <f t="shared" si="91"/>
        <v>0</v>
      </c>
      <c r="AN73" s="114">
        <f t="shared" si="92"/>
        <v>0</v>
      </c>
      <c r="AO73" s="110"/>
      <c r="AP73" s="110"/>
      <c r="AQ73" s="122"/>
      <c r="AR73" s="112">
        <f t="shared" si="93"/>
        <v>0</v>
      </c>
      <c r="AS73" s="113">
        <f t="shared" si="94"/>
        <v>0</v>
      </c>
      <c r="AT73" s="110"/>
      <c r="AU73" s="110"/>
      <c r="AV73" s="110"/>
      <c r="AW73" s="111">
        <f t="shared" si="95"/>
        <v>0</v>
      </c>
      <c r="AX73" s="114">
        <f t="shared" si="96"/>
        <v>0</v>
      </c>
      <c r="AY73" s="110"/>
      <c r="AZ73" s="110"/>
      <c r="BA73" s="122"/>
      <c r="BB73" s="112">
        <f t="shared" si="97"/>
        <v>0</v>
      </c>
      <c r="BC73" s="113">
        <f t="shared" si="98"/>
        <v>0</v>
      </c>
      <c r="BD73" s="110"/>
      <c r="BE73" s="110"/>
      <c r="BF73" s="110"/>
      <c r="BG73" s="111">
        <f t="shared" si="99"/>
        <v>0</v>
      </c>
      <c r="BH73" s="114">
        <f t="shared" si="100"/>
        <v>0</v>
      </c>
      <c r="BI73" s="110"/>
      <c r="BJ73" s="110"/>
      <c r="BK73" s="122"/>
      <c r="BL73" s="112">
        <f t="shared" si="101"/>
        <v>0</v>
      </c>
      <c r="BM73" s="110"/>
      <c r="BN73" s="110"/>
      <c r="BO73" s="114">
        <f t="shared" si="102"/>
        <v>0</v>
      </c>
      <c r="BP73" s="115">
        <f t="shared" si="103"/>
        <v>0</v>
      </c>
      <c r="BQ73" s="116"/>
      <c r="BR73" s="110"/>
      <c r="BS73" s="105">
        <f t="shared" si="104"/>
        <v>0</v>
      </c>
      <c r="BT73" s="117"/>
      <c r="BU73" s="105">
        <f t="shared" si="105"/>
        <v>0</v>
      </c>
    </row>
    <row r="74" spans="1:73" s="108" customFormat="1" ht="14.5" thickBot="1" x14ac:dyDescent="0.35">
      <c r="A74" s="1">
        <v>34</v>
      </c>
      <c r="B74" s="1"/>
      <c r="C74" s="4" t="s">
        <v>17</v>
      </c>
      <c r="D74" s="7">
        <v>1535</v>
      </c>
      <c r="E74" s="141"/>
      <c r="F74" s="122"/>
      <c r="G74" s="122"/>
      <c r="H74" s="122"/>
      <c r="I74" s="111">
        <f t="shared" si="80"/>
        <v>0</v>
      </c>
      <c r="J74" s="122"/>
      <c r="K74" s="122"/>
      <c r="L74" s="122"/>
      <c r="M74" s="122"/>
      <c r="N74" s="112">
        <f t="shared" si="81"/>
        <v>0</v>
      </c>
      <c r="O74" s="113">
        <f t="shared" si="82"/>
        <v>0</v>
      </c>
      <c r="P74" s="110"/>
      <c r="Q74" s="110"/>
      <c r="R74" s="110"/>
      <c r="S74" s="111">
        <f t="shared" si="83"/>
        <v>0</v>
      </c>
      <c r="T74" s="114">
        <f t="shared" si="84"/>
        <v>0</v>
      </c>
      <c r="U74" s="110"/>
      <c r="V74" s="110"/>
      <c r="W74" s="110"/>
      <c r="X74" s="112">
        <f t="shared" si="85"/>
        <v>0</v>
      </c>
      <c r="Y74" s="113">
        <f t="shared" si="86"/>
        <v>0</v>
      </c>
      <c r="Z74" s="110"/>
      <c r="AA74" s="110"/>
      <c r="AB74" s="110"/>
      <c r="AC74" s="111">
        <f t="shared" si="87"/>
        <v>0</v>
      </c>
      <c r="AD74" s="114">
        <f t="shared" si="88"/>
        <v>0</v>
      </c>
      <c r="AE74" s="110"/>
      <c r="AF74" s="110"/>
      <c r="AG74" s="122"/>
      <c r="AH74" s="112">
        <f t="shared" si="89"/>
        <v>0</v>
      </c>
      <c r="AI74" s="113">
        <f t="shared" si="90"/>
        <v>0</v>
      </c>
      <c r="AJ74" s="110"/>
      <c r="AK74" s="110"/>
      <c r="AL74" s="110"/>
      <c r="AM74" s="111">
        <f t="shared" si="91"/>
        <v>0</v>
      </c>
      <c r="AN74" s="114">
        <f t="shared" si="92"/>
        <v>0</v>
      </c>
      <c r="AO74" s="110"/>
      <c r="AP74" s="110"/>
      <c r="AQ74" s="122"/>
      <c r="AR74" s="112">
        <f t="shared" si="93"/>
        <v>0</v>
      </c>
      <c r="AS74" s="113">
        <f t="shared" si="94"/>
        <v>0</v>
      </c>
      <c r="AT74" s="110"/>
      <c r="AU74" s="110"/>
      <c r="AV74" s="110"/>
      <c r="AW74" s="111">
        <f t="shared" si="95"/>
        <v>0</v>
      </c>
      <c r="AX74" s="114">
        <f t="shared" si="96"/>
        <v>0</v>
      </c>
      <c r="AY74" s="110"/>
      <c r="AZ74" s="110"/>
      <c r="BA74" s="122"/>
      <c r="BB74" s="112">
        <f t="shared" si="97"/>
        <v>0</v>
      </c>
      <c r="BC74" s="113">
        <f t="shared" si="98"/>
        <v>0</v>
      </c>
      <c r="BD74" s="110"/>
      <c r="BE74" s="110"/>
      <c r="BF74" s="110"/>
      <c r="BG74" s="111">
        <f t="shared" si="99"/>
        <v>0</v>
      </c>
      <c r="BH74" s="114">
        <f t="shared" si="100"/>
        <v>0</v>
      </c>
      <c r="BI74" s="110"/>
      <c r="BJ74" s="110"/>
      <c r="BK74" s="122"/>
      <c r="BL74" s="112">
        <f t="shared" si="101"/>
        <v>0</v>
      </c>
      <c r="BM74" s="110"/>
      <c r="BN74" s="110"/>
      <c r="BO74" s="114">
        <f t="shared" si="102"/>
        <v>0</v>
      </c>
      <c r="BP74" s="115">
        <f t="shared" si="103"/>
        <v>0</v>
      </c>
      <c r="BQ74" s="116"/>
      <c r="BR74" s="110"/>
      <c r="BS74" s="105">
        <f t="shared" si="104"/>
        <v>0</v>
      </c>
      <c r="BT74" s="117"/>
      <c r="BU74" s="105">
        <f t="shared" si="105"/>
        <v>0</v>
      </c>
    </row>
    <row r="75" spans="1:73" s="108" customFormat="1" ht="14.5" thickBot="1" x14ac:dyDescent="0.35">
      <c r="A75" s="1">
        <v>35</v>
      </c>
      <c r="B75" s="1"/>
      <c r="C75" s="4" t="s">
        <v>22</v>
      </c>
      <c r="D75" s="7">
        <v>1536</v>
      </c>
      <c r="E75" s="141"/>
      <c r="F75" s="122"/>
      <c r="G75" s="122"/>
      <c r="H75" s="122"/>
      <c r="I75" s="111">
        <f t="shared" si="80"/>
        <v>0</v>
      </c>
      <c r="J75" s="122"/>
      <c r="K75" s="122"/>
      <c r="L75" s="122"/>
      <c r="M75" s="122"/>
      <c r="N75" s="112">
        <f t="shared" si="81"/>
        <v>0</v>
      </c>
      <c r="O75" s="113">
        <f t="shared" si="82"/>
        <v>0</v>
      </c>
      <c r="P75" s="110"/>
      <c r="Q75" s="110"/>
      <c r="R75" s="110"/>
      <c r="S75" s="111">
        <f t="shared" si="83"/>
        <v>0</v>
      </c>
      <c r="T75" s="114">
        <f t="shared" si="84"/>
        <v>0</v>
      </c>
      <c r="U75" s="110"/>
      <c r="V75" s="110"/>
      <c r="W75" s="110"/>
      <c r="X75" s="112">
        <f t="shared" si="85"/>
        <v>0</v>
      </c>
      <c r="Y75" s="113">
        <f t="shared" si="86"/>
        <v>0</v>
      </c>
      <c r="Z75" s="110"/>
      <c r="AA75" s="110"/>
      <c r="AB75" s="110"/>
      <c r="AC75" s="111">
        <f t="shared" si="87"/>
        <v>0</v>
      </c>
      <c r="AD75" s="114">
        <f t="shared" si="88"/>
        <v>0</v>
      </c>
      <c r="AE75" s="110"/>
      <c r="AF75" s="110"/>
      <c r="AG75" s="122"/>
      <c r="AH75" s="112">
        <f t="shared" si="89"/>
        <v>0</v>
      </c>
      <c r="AI75" s="113">
        <f t="shared" si="90"/>
        <v>0</v>
      </c>
      <c r="AJ75" s="110"/>
      <c r="AK75" s="110"/>
      <c r="AL75" s="110"/>
      <c r="AM75" s="111">
        <f t="shared" si="91"/>
        <v>0</v>
      </c>
      <c r="AN75" s="114">
        <f t="shared" si="92"/>
        <v>0</v>
      </c>
      <c r="AO75" s="110"/>
      <c r="AP75" s="110"/>
      <c r="AQ75" s="122"/>
      <c r="AR75" s="112">
        <f t="shared" si="93"/>
        <v>0</v>
      </c>
      <c r="AS75" s="113">
        <f t="shared" si="94"/>
        <v>0</v>
      </c>
      <c r="AT75" s="110"/>
      <c r="AU75" s="110"/>
      <c r="AV75" s="110"/>
      <c r="AW75" s="111">
        <f t="shared" si="95"/>
        <v>0</v>
      </c>
      <c r="AX75" s="114">
        <f t="shared" si="96"/>
        <v>0</v>
      </c>
      <c r="AY75" s="110"/>
      <c r="AZ75" s="110"/>
      <c r="BA75" s="122"/>
      <c r="BB75" s="112">
        <f t="shared" si="97"/>
        <v>0</v>
      </c>
      <c r="BC75" s="113">
        <f t="shared" si="98"/>
        <v>0</v>
      </c>
      <c r="BD75" s="110"/>
      <c r="BE75" s="110"/>
      <c r="BF75" s="110"/>
      <c r="BG75" s="111">
        <f t="shared" si="99"/>
        <v>0</v>
      </c>
      <c r="BH75" s="114">
        <f t="shared" si="100"/>
        <v>0</v>
      </c>
      <c r="BI75" s="110"/>
      <c r="BJ75" s="110"/>
      <c r="BK75" s="122"/>
      <c r="BL75" s="112">
        <f t="shared" si="101"/>
        <v>0</v>
      </c>
      <c r="BM75" s="110"/>
      <c r="BN75" s="110"/>
      <c r="BO75" s="114">
        <f t="shared" si="102"/>
        <v>0</v>
      </c>
      <c r="BP75" s="115">
        <f t="shared" si="103"/>
        <v>0</v>
      </c>
      <c r="BQ75" s="116"/>
      <c r="BR75" s="110"/>
      <c r="BS75" s="105">
        <f t="shared" si="104"/>
        <v>0</v>
      </c>
      <c r="BT75" s="117"/>
      <c r="BU75" s="105">
        <f t="shared" si="105"/>
        <v>0</v>
      </c>
    </row>
    <row r="76" spans="1:73" s="108" customFormat="1" ht="14.5" thickBot="1" x14ac:dyDescent="0.35">
      <c r="A76" s="1">
        <v>36</v>
      </c>
      <c r="B76" s="1"/>
      <c r="C76" s="4" t="s">
        <v>5</v>
      </c>
      <c r="D76" s="7">
        <v>1548</v>
      </c>
      <c r="E76" s="140"/>
      <c r="F76" s="122"/>
      <c r="G76" s="122"/>
      <c r="H76" s="122"/>
      <c r="I76" s="111">
        <f t="shared" si="80"/>
        <v>0</v>
      </c>
      <c r="J76" s="110"/>
      <c r="K76" s="110"/>
      <c r="L76" s="110"/>
      <c r="M76" s="110"/>
      <c r="N76" s="112">
        <f t="shared" si="81"/>
        <v>0</v>
      </c>
      <c r="O76" s="113">
        <f t="shared" si="82"/>
        <v>0</v>
      </c>
      <c r="P76" s="110"/>
      <c r="Q76" s="110"/>
      <c r="R76" s="110"/>
      <c r="S76" s="111">
        <f t="shared" si="83"/>
        <v>0</v>
      </c>
      <c r="T76" s="114">
        <f t="shared" si="84"/>
        <v>0</v>
      </c>
      <c r="U76" s="110"/>
      <c r="V76" s="123"/>
      <c r="W76" s="123"/>
      <c r="X76" s="112">
        <f t="shared" si="85"/>
        <v>0</v>
      </c>
      <c r="Y76" s="113">
        <f t="shared" si="86"/>
        <v>0</v>
      </c>
      <c r="Z76" s="110"/>
      <c r="AA76" s="110"/>
      <c r="AB76" s="110"/>
      <c r="AC76" s="111">
        <f t="shared" si="87"/>
        <v>0</v>
      </c>
      <c r="AD76" s="114">
        <f t="shared" si="88"/>
        <v>0</v>
      </c>
      <c r="AE76" s="110"/>
      <c r="AF76" s="123"/>
      <c r="AG76" s="122"/>
      <c r="AH76" s="112">
        <f t="shared" si="89"/>
        <v>0</v>
      </c>
      <c r="AI76" s="113">
        <f t="shared" si="90"/>
        <v>0</v>
      </c>
      <c r="AJ76" s="110"/>
      <c r="AK76" s="110"/>
      <c r="AL76" s="110"/>
      <c r="AM76" s="111">
        <f t="shared" si="91"/>
        <v>0</v>
      </c>
      <c r="AN76" s="114">
        <f t="shared" si="92"/>
        <v>0</v>
      </c>
      <c r="AO76" s="110"/>
      <c r="AP76" s="123"/>
      <c r="AQ76" s="122"/>
      <c r="AR76" s="112">
        <f t="shared" si="93"/>
        <v>0</v>
      </c>
      <c r="AS76" s="113">
        <f t="shared" si="94"/>
        <v>0</v>
      </c>
      <c r="AT76" s="110"/>
      <c r="AU76" s="110"/>
      <c r="AV76" s="110"/>
      <c r="AW76" s="111">
        <f t="shared" si="95"/>
        <v>0</v>
      </c>
      <c r="AX76" s="114">
        <f t="shared" si="96"/>
        <v>0</v>
      </c>
      <c r="AY76" s="110"/>
      <c r="AZ76" s="123"/>
      <c r="BA76" s="122"/>
      <c r="BB76" s="112">
        <f t="shared" si="97"/>
        <v>0</v>
      </c>
      <c r="BC76" s="113">
        <f t="shared" si="98"/>
        <v>0</v>
      </c>
      <c r="BD76" s="110"/>
      <c r="BE76" s="110"/>
      <c r="BF76" s="110"/>
      <c r="BG76" s="111">
        <f t="shared" si="99"/>
        <v>0</v>
      </c>
      <c r="BH76" s="114">
        <f t="shared" si="100"/>
        <v>0</v>
      </c>
      <c r="BI76" s="110"/>
      <c r="BJ76" s="123"/>
      <c r="BK76" s="122"/>
      <c r="BL76" s="112">
        <f t="shared" si="101"/>
        <v>0</v>
      </c>
      <c r="BM76" s="109"/>
      <c r="BN76" s="110"/>
      <c r="BO76" s="114">
        <f t="shared" si="102"/>
        <v>0</v>
      </c>
      <c r="BP76" s="115">
        <f t="shared" si="103"/>
        <v>0</v>
      </c>
      <c r="BQ76" s="116"/>
      <c r="BR76" s="110"/>
      <c r="BS76" s="105">
        <f t="shared" si="104"/>
        <v>0</v>
      </c>
      <c r="BT76" s="117"/>
      <c r="BU76" s="105">
        <f t="shared" si="105"/>
        <v>0</v>
      </c>
    </row>
    <row r="77" spans="1:73" s="108" customFormat="1" ht="17" thickBot="1" x14ac:dyDescent="0.35">
      <c r="A77" s="1">
        <v>37</v>
      </c>
      <c r="B77" s="1"/>
      <c r="C77" s="4" t="s">
        <v>293</v>
      </c>
      <c r="D77" s="7">
        <v>1555</v>
      </c>
      <c r="E77" s="140"/>
      <c r="F77" s="122"/>
      <c r="G77" s="122"/>
      <c r="H77" s="122"/>
      <c r="I77" s="111">
        <f t="shared" si="80"/>
        <v>0</v>
      </c>
      <c r="J77" s="122"/>
      <c r="K77" s="110"/>
      <c r="L77" s="110"/>
      <c r="M77" s="110"/>
      <c r="N77" s="112">
        <f t="shared" si="81"/>
        <v>0</v>
      </c>
      <c r="O77" s="113">
        <f t="shared" si="82"/>
        <v>0</v>
      </c>
      <c r="P77" s="110"/>
      <c r="Q77" s="110"/>
      <c r="R77" s="110"/>
      <c r="S77" s="111">
        <f t="shared" si="83"/>
        <v>0</v>
      </c>
      <c r="T77" s="114">
        <f t="shared" si="84"/>
        <v>0</v>
      </c>
      <c r="U77" s="110"/>
      <c r="V77" s="123"/>
      <c r="W77" s="123"/>
      <c r="X77" s="112">
        <f t="shared" si="85"/>
        <v>0</v>
      </c>
      <c r="Y77" s="113">
        <f t="shared" si="86"/>
        <v>0</v>
      </c>
      <c r="Z77" s="110"/>
      <c r="AA77" s="110"/>
      <c r="AB77" s="110"/>
      <c r="AC77" s="111">
        <f t="shared" si="87"/>
        <v>0</v>
      </c>
      <c r="AD77" s="114">
        <f t="shared" si="88"/>
        <v>0</v>
      </c>
      <c r="AE77" s="110"/>
      <c r="AF77" s="123"/>
      <c r="AG77" s="123"/>
      <c r="AH77" s="112">
        <f t="shared" si="89"/>
        <v>0</v>
      </c>
      <c r="AI77" s="113">
        <f t="shared" si="90"/>
        <v>0</v>
      </c>
      <c r="AJ77" s="110"/>
      <c r="AK77" s="110"/>
      <c r="AL77" s="110"/>
      <c r="AM77" s="111">
        <f t="shared" si="91"/>
        <v>0</v>
      </c>
      <c r="AN77" s="114">
        <f t="shared" si="92"/>
        <v>0</v>
      </c>
      <c r="AO77" s="110"/>
      <c r="AP77" s="123"/>
      <c r="AQ77" s="123"/>
      <c r="AR77" s="112">
        <f t="shared" si="93"/>
        <v>0</v>
      </c>
      <c r="AS77" s="113">
        <f t="shared" si="94"/>
        <v>0</v>
      </c>
      <c r="AT77" s="110"/>
      <c r="AU77" s="110"/>
      <c r="AV77" s="110"/>
      <c r="AW77" s="111">
        <f t="shared" si="95"/>
        <v>0</v>
      </c>
      <c r="AX77" s="114">
        <f t="shared" si="96"/>
        <v>0</v>
      </c>
      <c r="AY77" s="110"/>
      <c r="AZ77" s="123"/>
      <c r="BA77" s="123"/>
      <c r="BB77" s="112">
        <f t="shared" si="97"/>
        <v>0</v>
      </c>
      <c r="BC77" s="113">
        <f t="shared" si="98"/>
        <v>0</v>
      </c>
      <c r="BD77" s="110"/>
      <c r="BE77" s="110"/>
      <c r="BF77" s="110"/>
      <c r="BG77" s="111">
        <f t="shared" si="99"/>
        <v>0</v>
      </c>
      <c r="BH77" s="114">
        <f t="shared" si="100"/>
        <v>0</v>
      </c>
      <c r="BI77" s="110"/>
      <c r="BJ77" s="123"/>
      <c r="BK77" s="123"/>
      <c r="BL77" s="112">
        <f t="shared" si="101"/>
        <v>0</v>
      </c>
      <c r="BM77" s="109"/>
      <c r="BN77" s="110"/>
      <c r="BO77" s="114">
        <f t="shared" si="102"/>
        <v>0</v>
      </c>
      <c r="BP77" s="115">
        <f t="shared" si="103"/>
        <v>0</v>
      </c>
      <c r="BQ77" s="116"/>
      <c r="BR77" s="110"/>
      <c r="BS77" s="105">
        <f t="shared" si="26"/>
        <v>0</v>
      </c>
      <c r="BT77" s="117"/>
      <c r="BU77" s="105">
        <f t="shared" si="105"/>
        <v>0</v>
      </c>
    </row>
    <row r="78" spans="1:73" s="108" customFormat="1" ht="17" thickBot="1" x14ac:dyDescent="0.35">
      <c r="A78" s="1">
        <v>38</v>
      </c>
      <c r="B78" s="1"/>
      <c r="C78" s="4" t="s">
        <v>295</v>
      </c>
      <c r="D78" s="7">
        <v>1555</v>
      </c>
      <c r="E78" s="140"/>
      <c r="F78" s="122"/>
      <c r="G78" s="122"/>
      <c r="H78" s="122"/>
      <c r="I78" s="111">
        <f t="shared" si="80"/>
        <v>0</v>
      </c>
      <c r="J78" s="122"/>
      <c r="K78" s="110"/>
      <c r="L78" s="110"/>
      <c r="M78" s="110"/>
      <c r="N78" s="112">
        <f t="shared" si="81"/>
        <v>0</v>
      </c>
      <c r="O78" s="113">
        <f t="shared" si="82"/>
        <v>0</v>
      </c>
      <c r="P78" s="110"/>
      <c r="Q78" s="110"/>
      <c r="R78" s="110"/>
      <c r="S78" s="111">
        <f t="shared" si="83"/>
        <v>0</v>
      </c>
      <c r="T78" s="114">
        <f t="shared" si="84"/>
        <v>0</v>
      </c>
      <c r="U78" s="110"/>
      <c r="V78" s="123"/>
      <c r="W78" s="123"/>
      <c r="X78" s="112">
        <f t="shared" si="85"/>
        <v>0</v>
      </c>
      <c r="Y78" s="113">
        <f t="shared" si="86"/>
        <v>0</v>
      </c>
      <c r="Z78" s="110"/>
      <c r="AA78" s="110"/>
      <c r="AB78" s="110"/>
      <c r="AC78" s="111">
        <f t="shared" si="87"/>
        <v>0</v>
      </c>
      <c r="AD78" s="114">
        <f t="shared" si="88"/>
        <v>0</v>
      </c>
      <c r="AE78" s="110"/>
      <c r="AF78" s="123"/>
      <c r="AG78" s="123"/>
      <c r="AH78" s="112">
        <f t="shared" si="89"/>
        <v>0</v>
      </c>
      <c r="AI78" s="113">
        <f t="shared" si="90"/>
        <v>0</v>
      </c>
      <c r="AJ78" s="110"/>
      <c r="AK78" s="110"/>
      <c r="AL78" s="110"/>
      <c r="AM78" s="111">
        <f t="shared" si="91"/>
        <v>0</v>
      </c>
      <c r="AN78" s="114">
        <f t="shared" si="92"/>
        <v>0</v>
      </c>
      <c r="AO78" s="110"/>
      <c r="AP78" s="123"/>
      <c r="AQ78" s="123"/>
      <c r="AR78" s="112">
        <f t="shared" si="93"/>
        <v>0</v>
      </c>
      <c r="AS78" s="113">
        <f t="shared" si="94"/>
        <v>0</v>
      </c>
      <c r="AT78" s="110"/>
      <c r="AU78" s="110"/>
      <c r="AV78" s="110"/>
      <c r="AW78" s="111">
        <f t="shared" si="95"/>
        <v>0</v>
      </c>
      <c r="AX78" s="114">
        <f t="shared" si="96"/>
        <v>0</v>
      </c>
      <c r="AY78" s="110"/>
      <c r="AZ78" s="123"/>
      <c r="BA78" s="123"/>
      <c r="BB78" s="112">
        <f t="shared" si="97"/>
        <v>0</v>
      </c>
      <c r="BC78" s="113">
        <f t="shared" si="98"/>
        <v>0</v>
      </c>
      <c r="BD78" s="110"/>
      <c r="BE78" s="110"/>
      <c r="BF78" s="110"/>
      <c r="BG78" s="111">
        <f t="shared" si="99"/>
        <v>0</v>
      </c>
      <c r="BH78" s="114">
        <f t="shared" si="100"/>
        <v>0</v>
      </c>
      <c r="BI78" s="110"/>
      <c r="BJ78" s="123"/>
      <c r="BK78" s="123"/>
      <c r="BL78" s="112">
        <f t="shared" si="101"/>
        <v>0</v>
      </c>
      <c r="BM78" s="109"/>
      <c r="BN78" s="110"/>
      <c r="BO78" s="114">
        <f t="shared" si="102"/>
        <v>0</v>
      </c>
      <c r="BP78" s="115">
        <f t="shared" si="103"/>
        <v>0</v>
      </c>
      <c r="BQ78" s="116"/>
      <c r="BR78" s="110"/>
      <c r="BS78" s="105">
        <f t="shared" si="26"/>
        <v>0</v>
      </c>
      <c r="BT78" s="117"/>
      <c r="BU78" s="105">
        <f t="shared" si="105"/>
        <v>0</v>
      </c>
    </row>
    <row r="79" spans="1:73" s="108" customFormat="1" ht="17" thickBot="1" x14ac:dyDescent="0.35">
      <c r="A79" s="1">
        <v>39</v>
      </c>
      <c r="B79" s="1"/>
      <c r="C79" s="4" t="s">
        <v>294</v>
      </c>
      <c r="D79" s="7">
        <v>1555</v>
      </c>
      <c r="E79" s="140"/>
      <c r="F79" s="122"/>
      <c r="G79" s="122"/>
      <c r="H79" s="122"/>
      <c r="I79" s="111">
        <f t="shared" si="80"/>
        <v>0</v>
      </c>
      <c r="J79" s="122"/>
      <c r="K79" s="110"/>
      <c r="L79" s="110"/>
      <c r="M79" s="110"/>
      <c r="N79" s="112">
        <f t="shared" si="81"/>
        <v>0</v>
      </c>
      <c r="O79" s="113">
        <f t="shared" si="82"/>
        <v>0</v>
      </c>
      <c r="P79" s="110"/>
      <c r="Q79" s="110"/>
      <c r="R79" s="110"/>
      <c r="S79" s="111">
        <f t="shared" si="83"/>
        <v>0</v>
      </c>
      <c r="T79" s="114">
        <f t="shared" si="84"/>
        <v>0</v>
      </c>
      <c r="U79" s="110"/>
      <c r="V79" s="110"/>
      <c r="W79" s="110"/>
      <c r="X79" s="112">
        <f t="shared" si="85"/>
        <v>0</v>
      </c>
      <c r="Y79" s="113">
        <f t="shared" si="86"/>
        <v>0</v>
      </c>
      <c r="Z79" s="110"/>
      <c r="AA79" s="110"/>
      <c r="AB79" s="110"/>
      <c r="AC79" s="111">
        <f t="shared" si="87"/>
        <v>0</v>
      </c>
      <c r="AD79" s="114">
        <f t="shared" si="88"/>
        <v>0</v>
      </c>
      <c r="AE79" s="110"/>
      <c r="AF79" s="110"/>
      <c r="AG79" s="110"/>
      <c r="AH79" s="112">
        <f t="shared" si="89"/>
        <v>0</v>
      </c>
      <c r="AI79" s="113">
        <f t="shared" si="90"/>
        <v>0</v>
      </c>
      <c r="AJ79" s="110"/>
      <c r="AK79" s="110"/>
      <c r="AL79" s="110"/>
      <c r="AM79" s="111">
        <f t="shared" si="91"/>
        <v>0</v>
      </c>
      <c r="AN79" s="114">
        <f t="shared" si="92"/>
        <v>0</v>
      </c>
      <c r="AO79" s="110"/>
      <c r="AP79" s="110"/>
      <c r="AQ79" s="110"/>
      <c r="AR79" s="112">
        <f t="shared" si="93"/>
        <v>0</v>
      </c>
      <c r="AS79" s="113">
        <f t="shared" si="94"/>
        <v>0</v>
      </c>
      <c r="AT79" s="110"/>
      <c r="AU79" s="110"/>
      <c r="AV79" s="110"/>
      <c r="AW79" s="111">
        <f t="shared" si="95"/>
        <v>0</v>
      </c>
      <c r="AX79" s="114">
        <f t="shared" si="96"/>
        <v>0</v>
      </c>
      <c r="AY79" s="110"/>
      <c r="AZ79" s="110"/>
      <c r="BA79" s="110"/>
      <c r="BB79" s="112">
        <f t="shared" si="97"/>
        <v>0</v>
      </c>
      <c r="BC79" s="113">
        <f t="shared" si="98"/>
        <v>0</v>
      </c>
      <c r="BD79" s="110"/>
      <c r="BE79" s="110"/>
      <c r="BF79" s="110"/>
      <c r="BG79" s="111">
        <f t="shared" si="99"/>
        <v>0</v>
      </c>
      <c r="BH79" s="114">
        <f t="shared" si="100"/>
        <v>0</v>
      </c>
      <c r="BI79" s="110"/>
      <c r="BJ79" s="110"/>
      <c r="BK79" s="110"/>
      <c r="BL79" s="112">
        <f t="shared" si="101"/>
        <v>0</v>
      </c>
      <c r="BM79" s="109"/>
      <c r="BN79" s="110"/>
      <c r="BO79" s="114">
        <f t="shared" si="102"/>
        <v>0</v>
      </c>
      <c r="BP79" s="115">
        <f t="shared" si="103"/>
        <v>0</v>
      </c>
      <c r="BQ79" s="116"/>
      <c r="BR79" s="110"/>
      <c r="BS79" s="105">
        <f t="shared" si="26"/>
        <v>0</v>
      </c>
      <c r="BT79" s="117"/>
      <c r="BU79" s="105">
        <f t="shared" si="105"/>
        <v>0</v>
      </c>
    </row>
    <row r="80" spans="1:73" s="108" customFormat="1" ht="17" thickBot="1" x14ac:dyDescent="0.35">
      <c r="A80" s="1">
        <v>40</v>
      </c>
      <c r="B80" s="1"/>
      <c r="C80" s="4" t="s">
        <v>296</v>
      </c>
      <c r="D80" s="7">
        <v>1556</v>
      </c>
      <c r="E80" s="140"/>
      <c r="F80" s="122"/>
      <c r="G80" s="122"/>
      <c r="H80" s="122"/>
      <c r="I80" s="111">
        <f t="shared" si="80"/>
        <v>0</v>
      </c>
      <c r="J80" s="122"/>
      <c r="K80" s="122"/>
      <c r="L80" s="122"/>
      <c r="M80" s="122"/>
      <c r="N80" s="112">
        <f t="shared" si="81"/>
        <v>0</v>
      </c>
      <c r="O80" s="132">
        <f t="shared" si="82"/>
        <v>0</v>
      </c>
      <c r="P80" s="122"/>
      <c r="Q80" s="122"/>
      <c r="R80" s="122"/>
      <c r="S80" s="111">
        <f t="shared" si="83"/>
        <v>0</v>
      </c>
      <c r="T80" s="133">
        <f t="shared" si="84"/>
        <v>0</v>
      </c>
      <c r="U80" s="122"/>
      <c r="V80" s="122"/>
      <c r="W80" s="122"/>
      <c r="X80" s="112">
        <f t="shared" si="85"/>
        <v>0</v>
      </c>
      <c r="Y80" s="132">
        <f t="shared" si="86"/>
        <v>0</v>
      </c>
      <c r="Z80" s="122"/>
      <c r="AA80" s="122"/>
      <c r="AB80" s="122"/>
      <c r="AC80" s="111">
        <f t="shared" si="87"/>
        <v>0</v>
      </c>
      <c r="AD80" s="133">
        <f t="shared" si="88"/>
        <v>0</v>
      </c>
      <c r="AE80" s="122"/>
      <c r="AF80" s="122"/>
      <c r="AG80" s="122"/>
      <c r="AH80" s="112">
        <f t="shared" si="89"/>
        <v>0</v>
      </c>
      <c r="AI80" s="132">
        <f t="shared" si="90"/>
        <v>0</v>
      </c>
      <c r="AJ80" s="122"/>
      <c r="AK80" s="122"/>
      <c r="AL80" s="122"/>
      <c r="AM80" s="111">
        <f t="shared" si="91"/>
        <v>0</v>
      </c>
      <c r="AN80" s="133">
        <f t="shared" si="92"/>
        <v>0</v>
      </c>
      <c r="AO80" s="122"/>
      <c r="AP80" s="122"/>
      <c r="AQ80" s="122"/>
      <c r="AR80" s="112">
        <f t="shared" si="93"/>
        <v>0</v>
      </c>
      <c r="AS80" s="132">
        <f t="shared" si="94"/>
        <v>0</v>
      </c>
      <c r="AT80" s="122"/>
      <c r="AU80" s="122"/>
      <c r="AV80" s="122"/>
      <c r="AW80" s="111">
        <f t="shared" si="95"/>
        <v>0</v>
      </c>
      <c r="AX80" s="133">
        <f t="shared" si="96"/>
        <v>0</v>
      </c>
      <c r="AY80" s="122"/>
      <c r="AZ80" s="122"/>
      <c r="BA80" s="122"/>
      <c r="BB80" s="112">
        <f t="shared" si="97"/>
        <v>0</v>
      </c>
      <c r="BC80" s="132">
        <f t="shared" si="98"/>
        <v>0</v>
      </c>
      <c r="BD80" s="122"/>
      <c r="BE80" s="122"/>
      <c r="BF80" s="122"/>
      <c r="BG80" s="111">
        <f t="shared" si="99"/>
        <v>0</v>
      </c>
      <c r="BH80" s="133">
        <f t="shared" si="100"/>
        <v>0</v>
      </c>
      <c r="BI80" s="122"/>
      <c r="BJ80" s="122"/>
      <c r="BK80" s="122"/>
      <c r="BL80" s="112">
        <f t="shared" si="101"/>
        <v>0</v>
      </c>
      <c r="BM80" s="121"/>
      <c r="BN80" s="122"/>
      <c r="BO80" s="114">
        <f t="shared" si="102"/>
        <v>0</v>
      </c>
      <c r="BP80" s="115">
        <f t="shared" si="103"/>
        <v>0</v>
      </c>
      <c r="BQ80" s="134"/>
      <c r="BR80" s="122"/>
      <c r="BS80" s="105">
        <f t="shared" si="26"/>
        <v>0</v>
      </c>
      <c r="BT80" s="135"/>
      <c r="BU80" s="105">
        <f t="shared" si="105"/>
        <v>0</v>
      </c>
    </row>
    <row r="81" spans="1:73" s="108" customFormat="1" ht="14.5" thickBot="1" x14ac:dyDescent="0.35">
      <c r="A81" s="1"/>
      <c r="B81" s="1"/>
      <c r="C81" s="4"/>
      <c r="D81" s="7"/>
      <c r="E81" s="139"/>
      <c r="F81" s="111"/>
      <c r="G81" s="111"/>
      <c r="H81" s="111"/>
      <c r="I81" s="111"/>
      <c r="J81" s="111"/>
      <c r="K81" s="111"/>
      <c r="L81" s="111"/>
      <c r="M81" s="111"/>
      <c r="N81" s="111"/>
      <c r="O81" s="118"/>
      <c r="P81" s="111"/>
      <c r="Q81" s="111"/>
      <c r="R81" s="111"/>
      <c r="S81" s="111"/>
      <c r="T81" s="111"/>
      <c r="U81" s="111"/>
      <c r="V81" s="111"/>
      <c r="W81" s="111"/>
      <c r="X81" s="111"/>
      <c r="Y81" s="118"/>
      <c r="Z81" s="111"/>
      <c r="AA81" s="111"/>
      <c r="AB81" s="111"/>
      <c r="AC81" s="111"/>
      <c r="AD81" s="111"/>
      <c r="AE81" s="111"/>
      <c r="AF81" s="111"/>
      <c r="AG81" s="111"/>
      <c r="AH81" s="111"/>
      <c r="AI81" s="118"/>
      <c r="AJ81" s="111"/>
      <c r="AK81" s="111"/>
      <c r="AL81" s="111"/>
      <c r="AM81" s="111"/>
      <c r="AN81" s="111"/>
      <c r="AO81" s="111"/>
      <c r="AP81" s="111"/>
      <c r="AQ81" s="111"/>
      <c r="AR81" s="111"/>
      <c r="AS81" s="118"/>
      <c r="AT81" s="111"/>
      <c r="AU81" s="111"/>
      <c r="AV81" s="111"/>
      <c r="AW81" s="111"/>
      <c r="AX81" s="111"/>
      <c r="AY81" s="111"/>
      <c r="AZ81" s="111"/>
      <c r="BA81" s="111"/>
      <c r="BB81" s="111"/>
      <c r="BC81" s="118"/>
      <c r="BD81" s="111"/>
      <c r="BE81" s="111"/>
      <c r="BF81" s="111"/>
      <c r="BG81" s="111"/>
      <c r="BH81" s="111"/>
      <c r="BI81" s="111"/>
      <c r="BJ81" s="111"/>
      <c r="BK81" s="111"/>
      <c r="BL81" s="111"/>
      <c r="BM81" s="118"/>
      <c r="BN81" s="111"/>
      <c r="BO81" s="111"/>
      <c r="BP81" s="111"/>
      <c r="BQ81" s="118"/>
      <c r="BR81" s="111"/>
      <c r="BS81" s="111"/>
      <c r="BT81" s="118"/>
      <c r="BU81" s="105"/>
    </row>
    <row r="82" spans="1:73" s="108" customFormat="1" ht="17" thickBot="1" x14ac:dyDescent="0.35">
      <c r="A82" s="1">
        <v>41</v>
      </c>
      <c r="B82" s="1"/>
      <c r="C82" s="27" t="s">
        <v>297</v>
      </c>
      <c r="D82" s="28">
        <v>1575</v>
      </c>
      <c r="E82" s="144"/>
      <c r="F82" s="120"/>
      <c r="G82" s="120"/>
      <c r="H82" s="120"/>
      <c r="I82" s="111"/>
      <c r="J82" s="124"/>
      <c r="K82" s="120"/>
      <c r="L82" s="120"/>
      <c r="M82" s="120"/>
      <c r="N82" s="112"/>
      <c r="O82" s="136"/>
      <c r="P82" s="120"/>
      <c r="Q82" s="120"/>
      <c r="R82" s="120"/>
      <c r="S82" s="111"/>
      <c r="T82" s="124"/>
      <c r="U82" s="120"/>
      <c r="V82" s="120"/>
      <c r="W82" s="120"/>
      <c r="X82" s="112"/>
      <c r="Y82" s="136"/>
      <c r="Z82" s="120"/>
      <c r="AA82" s="120"/>
      <c r="AB82" s="120"/>
      <c r="AC82" s="111"/>
      <c r="AD82" s="124"/>
      <c r="AE82" s="120"/>
      <c r="AF82" s="120"/>
      <c r="AG82" s="120"/>
      <c r="AH82" s="112"/>
      <c r="AI82" s="136"/>
      <c r="AJ82" s="120"/>
      <c r="AK82" s="120"/>
      <c r="AL82" s="120"/>
      <c r="AM82" s="111">
        <f>AI82+AJ82-AK82+SUM(AL82:AL82)</f>
        <v>0</v>
      </c>
      <c r="AN82" s="124">
        <f>AH82</f>
        <v>0</v>
      </c>
      <c r="AO82" s="120"/>
      <c r="AP82" s="120"/>
      <c r="AQ82" s="120"/>
      <c r="AR82" s="112">
        <f>AN82+AO82-AP82+AQ82</f>
        <v>0</v>
      </c>
      <c r="AS82" s="136"/>
      <c r="AT82" s="120"/>
      <c r="AU82" s="120"/>
      <c r="AV82" s="120"/>
      <c r="AW82" s="111">
        <f>AS82+AT82-AU82+SUM(AV82:AV82)</f>
        <v>0</v>
      </c>
      <c r="AX82" s="124">
        <f>AR82</f>
        <v>0</v>
      </c>
      <c r="AY82" s="120"/>
      <c r="AZ82" s="120"/>
      <c r="BA82" s="120"/>
      <c r="BB82" s="112">
        <f>AX82+AY82-AZ82+BA82</f>
        <v>0</v>
      </c>
      <c r="BC82" s="136"/>
      <c r="BD82" s="120"/>
      <c r="BE82" s="120"/>
      <c r="BF82" s="120"/>
      <c r="BG82" s="111">
        <f>BC82+BD82-BE82+SUM(BF82:BF82)</f>
        <v>0</v>
      </c>
      <c r="BH82" s="124">
        <f>BB82</f>
        <v>0</v>
      </c>
      <c r="BI82" s="120"/>
      <c r="BJ82" s="120"/>
      <c r="BK82" s="120"/>
      <c r="BL82" s="112">
        <f>BH82+BI82-BJ82+BK82</f>
        <v>0</v>
      </c>
      <c r="BM82" s="120"/>
      <c r="BN82" s="120"/>
      <c r="BO82" s="114">
        <f t="shared" ref="BO82:BO83" si="106">BG82-BM82</f>
        <v>0</v>
      </c>
      <c r="BP82" s="115">
        <f t="shared" ref="BP82:BP83" si="107">BL82-BN82</f>
        <v>0</v>
      </c>
      <c r="BQ82" s="120"/>
      <c r="BR82" s="120"/>
      <c r="BS82" s="105">
        <f>SUM(BO82:BR82)</f>
        <v>0</v>
      </c>
      <c r="BT82" s="135"/>
      <c r="BU82" s="105">
        <f t="shared" si="105"/>
        <v>0</v>
      </c>
    </row>
    <row r="83" spans="1:73" s="108" customFormat="1" ht="17" thickBot="1" x14ac:dyDescent="0.35">
      <c r="A83" s="1">
        <v>42</v>
      </c>
      <c r="B83" s="1"/>
      <c r="C83" s="27" t="s">
        <v>298</v>
      </c>
      <c r="D83" s="28">
        <v>1576</v>
      </c>
      <c r="E83" s="145"/>
      <c r="F83" s="120"/>
      <c r="G83" s="120"/>
      <c r="H83" s="120"/>
      <c r="I83" s="111"/>
      <c r="J83" s="114"/>
      <c r="K83" s="120"/>
      <c r="L83" s="120"/>
      <c r="M83" s="120"/>
      <c r="N83" s="112"/>
      <c r="O83" s="113"/>
      <c r="P83" s="120"/>
      <c r="Q83" s="120"/>
      <c r="R83" s="120"/>
      <c r="S83" s="111"/>
      <c r="T83" s="114"/>
      <c r="U83" s="120"/>
      <c r="V83" s="120"/>
      <c r="W83" s="120"/>
      <c r="X83" s="112"/>
      <c r="Y83" s="113"/>
      <c r="Z83" s="120"/>
      <c r="AA83" s="120"/>
      <c r="AB83" s="120"/>
      <c r="AC83" s="111"/>
      <c r="AD83" s="114"/>
      <c r="AE83" s="120"/>
      <c r="AF83" s="120"/>
      <c r="AG83" s="120"/>
      <c r="AH83" s="112"/>
      <c r="AI83" s="113"/>
      <c r="AJ83" s="120"/>
      <c r="AK83" s="120"/>
      <c r="AL83" s="120"/>
      <c r="AM83" s="111">
        <f>AI83+AJ83-AK83+SUM(AL83:AL83)</f>
        <v>0</v>
      </c>
      <c r="AN83" s="114">
        <f>AH83</f>
        <v>0</v>
      </c>
      <c r="AO83" s="120"/>
      <c r="AP83" s="120"/>
      <c r="AQ83" s="120"/>
      <c r="AR83" s="112">
        <f>AN83+AO83-AP83+AQ83</f>
        <v>0</v>
      </c>
      <c r="AS83" s="113"/>
      <c r="AT83" s="120"/>
      <c r="AU83" s="120"/>
      <c r="AV83" s="120"/>
      <c r="AW83" s="111">
        <f>AS83+AT83-AU83+SUM(AV83:AV83)</f>
        <v>0</v>
      </c>
      <c r="AX83" s="114">
        <f>AR83</f>
        <v>0</v>
      </c>
      <c r="AY83" s="120"/>
      <c r="AZ83" s="120"/>
      <c r="BA83" s="120"/>
      <c r="BB83" s="112">
        <f>AX83+AY83-AZ83+BA83</f>
        <v>0</v>
      </c>
      <c r="BC83" s="113"/>
      <c r="BD83" s="120"/>
      <c r="BE83" s="120"/>
      <c r="BF83" s="120"/>
      <c r="BG83" s="111">
        <f>BC83+BD83-BE83+SUM(BF83:BF83)</f>
        <v>0</v>
      </c>
      <c r="BH83" s="114">
        <f>BB83</f>
        <v>0</v>
      </c>
      <c r="BI83" s="120"/>
      <c r="BJ83" s="120"/>
      <c r="BK83" s="120"/>
      <c r="BL83" s="112">
        <f>BH83+BI83-BJ83+BK83</f>
        <v>0</v>
      </c>
      <c r="BM83" s="120"/>
      <c r="BN83" s="120"/>
      <c r="BO83" s="114">
        <f t="shared" si="106"/>
        <v>0</v>
      </c>
      <c r="BP83" s="115">
        <f t="shared" si="107"/>
        <v>0</v>
      </c>
      <c r="BQ83" s="120"/>
      <c r="BR83" s="120"/>
      <c r="BS83" s="105">
        <f>SUM(BO83:BR83)</f>
        <v>0</v>
      </c>
      <c r="BT83" s="135"/>
      <c r="BU83" s="105">
        <f t="shared" si="105"/>
        <v>0</v>
      </c>
    </row>
    <row r="84" spans="1:73" s="108" customFormat="1" ht="14.5" thickBot="1" x14ac:dyDescent="0.35">
      <c r="A84" s="1"/>
      <c r="B84" s="1"/>
      <c r="C84" s="4"/>
      <c r="D84" s="7"/>
      <c r="E84" s="146"/>
      <c r="F84" s="147"/>
      <c r="G84" s="147"/>
      <c r="H84" s="147"/>
      <c r="I84" s="147"/>
      <c r="J84" s="147"/>
      <c r="K84" s="147"/>
      <c r="L84" s="147"/>
      <c r="M84" s="147"/>
      <c r="N84" s="147"/>
      <c r="O84" s="146"/>
      <c r="P84" s="147"/>
      <c r="Q84" s="147"/>
      <c r="R84" s="147"/>
      <c r="S84" s="147"/>
      <c r="T84" s="147"/>
      <c r="U84" s="147"/>
      <c r="V84" s="147"/>
      <c r="W84" s="147"/>
      <c r="X84" s="147"/>
      <c r="Y84" s="146"/>
      <c r="Z84" s="147"/>
      <c r="AA84" s="147"/>
      <c r="AB84" s="147"/>
      <c r="AC84" s="147"/>
      <c r="AD84" s="147"/>
      <c r="AE84" s="147"/>
      <c r="AF84" s="147"/>
      <c r="AG84" s="147"/>
      <c r="AH84" s="147"/>
      <c r="AI84" s="146"/>
      <c r="AJ84" s="147"/>
      <c r="AK84" s="147"/>
      <c r="AL84" s="147"/>
      <c r="AM84" s="147"/>
      <c r="AN84" s="147"/>
      <c r="AO84" s="147"/>
      <c r="AP84" s="147"/>
      <c r="AQ84" s="147"/>
      <c r="AR84" s="147"/>
      <c r="AS84" s="146"/>
      <c r="AT84" s="147"/>
      <c r="AU84" s="147"/>
      <c r="AV84" s="147"/>
      <c r="AW84" s="147"/>
      <c r="AX84" s="147"/>
      <c r="AY84" s="147"/>
      <c r="AZ84" s="147"/>
      <c r="BA84" s="147"/>
      <c r="BB84" s="147"/>
      <c r="BC84" s="146"/>
      <c r="BD84" s="147"/>
      <c r="BE84" s="147"/>
      <c r="BF84" s="147"/>
      <c r="BG84" s="147"/>
      <c r="BH84" s="147"/>
      <c r="BI84" s="147"/>
      <c r="BJ84" s="147"/>
      <c r="BK84" s="147"/>
      <c r="BL84" s="147"/>
      <c r="BM84" s="146"/>
      <c r="BN84" s="147"/>
      <c r="BO84" s="147"/>
      <c r="BP84" s="147"/>
      <c r="BQ84" s="146"/>
      <c r="BR84" s="147"/>
      <c r="BS84" s="148"/>
      <c r="BT84" s="147"/>
      <c r="BU84" s="149"/>
    </row>
    <row r="87" spans="1:73" ht="30.75" customHeight="1" x14ac:dyDescent="0.3">
      <c r="B87" s="2"/>
      <c r="C87" s="252" t="s">
        <v>46</v>
      </c>
      <c r="D87" s="252"/>
      <c r="E87" s="252"/>
      <c r="F87" s="252"/>
    </row>
    <row r="88" spans="1:73" ht="16.5" x14ac:dyDescent="0.3">
      <c r="B88" s="17">
        <v>1</v>
      </c>
      <c r="C88" s="228" t="s">
        <v>290</v>
      </c>
      <c r="D88" s="151"/>
      <c r="E88" s="152"/>
      <c r="F88" s="152"/>
      <c r="G88" s="152"/>
      <c r="H88" s="152"/>
      <c r="I88" s="152"/>
      <c r="L88" s="86"/>
      <c r="M88" s="86"/>
      <c r="V88" s="86"/>
      <c r="W88" s="86"/>
      <c r="AF88" s="86"/>
      <c r="AG88" s="86"/>
      <c r="AP88" s="86"/>
      <c r="AQ88" s="86"/>
      <c r="AZ88" s="86"/>
      <c r="BA88" s="86"/>
      <c r="BJ88" s="86"/>
      <c r="BK88" s="86"/>
      <c r="BM88" s="86"/>
      <c r="BN88" s="86"/>
      <c r="BO88" s="86"/>
      <c r="BP88" s="86"/>
    </row>
    <row r="89" spans="1:73" ht="16.5" x14ac:dyDescent="0.3">
      <c r="B89" s="17">
        <v>2</v>
      </c>
      <c r="C89" s="228" t="s">
        <v>291</v>
      </c>
      <c r="D89" s="151"/>
      <c r="E89" s="152"/>
      <c r="F89" s="152"/>
      <c r="G89" s="152"/>
      <c r="H89" s="152"/>
      <c r="I89" s="152"/>
      <c r="L89" s="86"/>
      <c r="M89" s="86"/>
      <c r="V89" s="86"/>
      <c r="W89" s="86"/>
      <c r="AF89" s="86"/>
      <c r="AG89" s="86"/>
      <c r="AP89" s="86"/>
      <c r="AQ89" s="86"/>
      <c r="AZ89" s="86"/>
      <c r="BA89" s="86"/>
      <c r="BJ89" s="86"/>
      <c r="BK89" s="86"/>
      <c r="BM89" s="86"/>
      <c r="BN89" s="86"/>
      <c r="BO89" s="86"/>
      <c r="BP89" s="86"/>
    </row>
    <row r="90" spans="1:73" ht="14" x14ac:dyDescent="0.3">
      <c r="B90" s="250">
        <v>3</v>
      </c>
      <c r="C90" s="228" t="s">
        <v>54</v>
      </c>
      <c r="D90" s="229"/>
      <c r="E90" s="229"/>
      <c r="F90" s="152"/>
      <c r="G90" s="152"/>
      <c r="H90" s="152"/>
      <c r="I90" s="152"/>
      <c r="L90" s="86"/>
      <c r="M90" s="86"/>
      <c r="V90" s="86"/>
      <c r="W90" s="86"/>
      <c r="AF90" s="86"/>
      <c r="AG90" s="86"/>
      <c r="AP90" s="86"/>
      <c r="AQ90" s="86"/>
      <c r="AZ90" s="86"/>
      <c r="BA90" s="86"/>
      <c r="BJ90" s="86"/>
      <c r="BK90" s="86"/>
      <c r="BM90" s="86"/>
      <c r="BN90" s="86"/>
      <c r="BO90" s="86"/>
      <c r="BP90" s="86"/>
    </row>
    <row r="91" spans="1:73" ht="16.5" customHeight="1" x14ac:dyDescent="0.3">
      <c r="B91" s="250"/>
      <c r="C91" s="228" t="s">
        <v>64</v>
      </c>
      <c r="D91" s="229"/>
      <c r="E91" s="229"/>
      <c r="F91" s="152"/>
      <c r="G91" s="152"/>
      <c r="H91" s="152"/>
      <c r="I91" s="152"/>
      <c r="L91" s="86"/>
      <c r="M91" s="86"/>
      <c r="V91" s="86"/>
      <c r="W91" s="86"/>
      <c r="AF91" s="86"/>
      <c r="AG91" s="86"/>
      <c r="AP91" s="86"/>
      <c r="AQ91" s="86"/>
      <c r="AZ91" s="86"/>
      <c r="BA91" s="86"/>
      <c r="BJ91" s="86"/>
      <c r="BK91" s="86"/>
      <c r="BM91" s="86"/>
      <c r="BN91" s="86"/>
      <c r="BO91" s="86"/>
      <c r="BP91" s="86"/>
    </row>
    <row r="92" spans="1:73" ht="14" x14ac:dyDescent="0.3">
      <c r="B92" s="250"/>
      <c r="C92" s="228" t="s">
        <v>55</v>
      </c>
      <c r="D92" s="229"/>
      <c r="E92" s="229"/>
      <c r="F92" s="152"/>
      <c r="G92" s="152"/>
      <c r="H92" s="152"/>
      <c r="I92" s="152"/>
      <c r="L92" s="86"/>
      <c r="M92" s="86"/>
      <c r="V92" s="86"/>
      <c r="W92" s="86"/>
      <c r="AF92" s="86"/>
      <c r="AG92" s="86"/>
      <c r="AP92" s="86"/>
      <c r="AQ92" s="86"/>
      <c r="AZ92" s="86"/>
      <c r="BA92" s="86"/>
      <c r="BJ92" s="86"/>
      <c r="BK92" s="86"/>
      <c r="BM92" s="86"/>
      <c r="BN92" s="86"/>
      <c r="BO92" s="86"/>
      <c r="BP92" s="86"/>
    </row>
    <row r="93" spans="1:73" ht="16.5" x14ac:dyDescent="0.3">
      <c r="B93" s="17">
        <v>4</v>
      </c>
      <c r="C93" s="228" t="s">
        <v>11</v>
      </c>
      <c r="D93" s="151"/>
      <c r="E93" s="152"/>
      <c r="F93" s="152"/>
      <c r="G93" s="152"/>
      <c r="H93" s="152"/>
      <c r="I93" s="152"/>
      <c r="L93" s="86"/>
      <c r="M93" s="86"/>
      <c r="V93" s="86"/>
      <c r="W93" s="86"/>
      <c r="AF93" s="86"/>
      <c r="AG93" s="86"/>
      <c r="AP93" s="86"/>
      <c r="AQ93" s="86"/>
      <c r="AZ93" s="86"/>
      <c r="BA93" s="86"/>
      <c r="BJ93" s="86"/>
      <c r="BK93" s="86"/>
      <c r="BM93" s="86"/>
      <c r="BN93" s="86"/>
      <c r="BO93" s="86"/>
      <c r="BP93" s="86"/>
    </row>
    <row r="94" spans="1:73" ht="16.5" x14ac:dyDescent="0.3">
      <c r="B94" s="17">
        <v>5</v>
      </c>
      <c r="C94" s="228" t="s">
        <v>61</v>
      </c>
      <c r="D94" s="151"/>
      <c r="E94" s="152"/>
      <c r="F94" s="152"/>
      <c r="G94" s="152"/>
      <c r="H94" s="152"/>
      <c r="I94" s="152"/>
    </row>
    <row r="95" spans="1:73" x14ac:dyDescent="0.25">
      <c r="C95" s="228" t="s">
        <v>62</v>
      </c>
      <c r="D95" s="151"/>
      <c r="E95" s="152"/>
      <c r="F95" s="152"/>
      <c r="G95" s="152"/>
      <c r="H95" s="152"/>
      <c r="I95" s="152"/>
    </row>
    <row r="96" spans="1:73" ht="40.5" customHeight="1" x14ac:dyDescent="0.25">
      <c r="B96" s="83">
        <v>6</v>
      </c>
      <c r="C96" s="251" t="s">
        <v>292</v>
      </c>
      <c r="D96" s="251"/>
      <c r="E96" s="251"/>
      <c r="F96" s="251"/>
      <c r="G96" s="251"/>
      <c r="H96" s="251"/>
      <c r="I96" s="251"/>
    </row>
    <row r="97" spans="2:9" ht="16.5" x14ac:dyDescent="0.3">
      <c r="B97" s="17"/>
      <c r="C97" s="150"/>
      <c r="D97" s="151"/>
      <c r="E97" s="152"/>
      <c r="F97" s="152"/>
      <c r="G97" s="152"/>
      <c r="H97" s="152"/>
      <c r="I97" s="152"/>
    </row>
    <row r="98" spans="2:9" x14ac:dyDescent="0.25">
      <c r="C98" s="150"/>
      <c r="D98" s="151"/>
      <c r="E98" s="152"/>
      <c r="F98" s="152"/>
      <c r="G98" s="152"/>
      <c r="H98" s="152"/>
      <c r="I98" s="152"/>
    </row>
    <row r="99" spans="2:9" ht="14" x14ac:dyDescent="0.25">
      <c r="C99" s="150"/>
      <c r="D99" s="153"/>
      <c r="E99" s="152"/>
      <c r="F99" s="152"/>
      <c r="G99" s="152"/>
      <c r="H99" s="152"/>
      <c r="I99" s="152"/>
    </row>
    <row r="100" spans="2:9" ht="40.5" customHeight="1" x14ac:dyDescent="0.25">
      <c r="B100" s="83"/>
      <c r="C100" s="251"/>
      <c r="D100" s="251"/>
      <c r="E100" s="251"/>
      <c r="F100" s="251"/>
      <c r="G100" s="251"/>
      <c r="H100" s="251"/>
      <c r="I100" s="251"/>
    </row>
    <row r="101" spans="2:9" ht="16.5" x14ac:dyDescent="0.3">
      <c r="B101" s="17"/>
      <c r="C101" s="150"/>
      <c r="D101" s="151"/>
      <c r="E101" s="152"/>
      <c r="F101" s="152"/>
      <c r="G101" s="152"/>
      <c r="H101" s="152"/>
      <c r="I101" s="152"/>
    </row>
    <row r="102" spans="2:9" x14ac:dyDescent="0.25">
      <c r="C102" s="150"/>
      <c r="D102" s="151"/>
      <c r="E102" s="152"/>
      <c r="F102" s="152"/>
      <c r="G102" s="152"/>
      <c r="H102" s="152"/>
      <c r="I102" s="152"/>
    </row>
  </sheetData>
  <mergeCells count="83">
    <mergeCell ref="BC19:BL19"/>
    <mergeCell ref="BC20:BC22"/>
    <mergeCell ref="BD20:BD22"/>
    <mergeCell ref="BE20:BE22"/>
    <mergeCell ref="BF20:BF22"/>
    <mergeCell ref="BG20:BG22"/>
    <mergeCell ref="BH20:BH22"/>
    <mergeCell ref="BI20:BI22"/>
    <mergeCell ref="BJ20:BJ22"/>
    <mergeCell ref="BK20:BK22"/>
    <mergeCell ref="BL20:BL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E19:N19"/>
    <mergeCell ref="E20:E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BU20:BU22"/>
    <mergeCell ref="BQ19:BS19"/>
    <mergeCell ref="BS20:BS22"/>
    <mergeCell ref="BR20:BR22"/>
    <mergeCell ref="BQ20:BQ22"/>
    <mergeCell ref="BT20:BT22"/>
    <mergeCell ref="BN20:BN22"/>
    <mergeCell ref="BM19:BP19"/>
    <mergeCell ref="BO20:BO22"/>
    <mergeCell ref="BP20:BP22"/>
    <mergeCell ref="BM20:BM22"/>
    <mergeCell ref="U20:U22"/>
    <mergeCell ref="AE20:AE22"/>
    <mergeCell ref="X20:X22"/>
    <mergeCell ref="V20:V22"/>
    <mergeCell ref="O20:O22"/>
    <mergeCell ref="C20:C22"/>
    <mergeCell ref="D20:D22"/>
    <mergeCell ref="M20:M22"/>
    <mergeCell ref="I20:I22"/>
    <mergeCell ref="L20:L22"/>
    <mergeCell ref="J20:J22"/>
    <mergeCell ref="G20:G22"/>
    <mergeCell ref="H20:H22"/>
    <mergeCell ref="B90:B92"/>
    <mergeCell ref="C96:I96"/>
    <mergeCell ref="C87:F87"/>
    <mergeCell ref="C100:I100"/>
    <mergeCell ref="AS19:BB19"/>
    <mergeCell ref="AS20:AS22"/>
    <mergeCell ref="AT20:AT22"/>
    <mergeCell ref="AU20:AU22"/>
    <mergeCell ref="AV20:AV22"/>
    <mergeCell ref="AW20:AW22"/>
    <mergeCell ref="AX20:AX22"/>
    <mergeCell ref="AY20:AY22"/>
    <mergeCell ref="AZ20:AZ22"/>
    <mergeCell ref="BA20:BA22"/>
    <mergeCell ref="BB20:BB22"/>
    <mergeCell ref="Y19:AH19"/>
  </mergeCells>
  <phoneticPr fontId="15" type="noConversion"/>
  <pageMargins left="0.36" right="0.41" top="0.64" bottom="0.98425196850393704" header="0.32" footer="0.511811023622047"/>
  <pageSetup scale="10" fitToHeight="2" orientation="landscape" r:id="rId1"/>
  <headerFooter alignWithMargins="0"/>
  <rowBreaks count="1" manualBreakCount="1">
    <brk id="63" max="16383" man="1"/>
  </rowBreaks>
  <colBreaks count="3" manualBreakCount="3">
    <brk id="4" max="1048575" man="1"/>
    <brk id="14" max="1048575" man="1"/>
    <brk id="24" max="1048575" man="1"/>
  </colBreaks>
  <ignoredErrors>
    <ignoredError sqref="BN37 BQ24:BQ37 BJ31 BJ32 BJ33 BJ34 BJ35 BJ3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67"/>
  <sheetViews>
    <sheetView showGridLines="0" topLeftCell="A20" workbookViewId="0">
      <selection activeCell="C26" sqref="C26"/>
    </sheetView>
  </sheetViews>
  <sheetFormatPr defaultColWidth="9.1796875" defaultRowHeight="12.5" x14ac:dyDescent="0.25"/>
  <cols>
    <col min="1" max="1" width="6" style="1" customWidth="1"/>
    <col min="2" max="2" width="15" style="1" customWidth="1"/>
    <col min="3" max="3" width="86.453125" style="1" customWidth="1"/>
    <col min="4" max="4" width="9.1796875" style="1"/>
    <col min="5" max="5" width="20" style="1" customWidth="1"/>
    <col min="6" max="6" width="102.1796875" style="1" customWidth="1"/>
    <col min="7" max="16384" width="9.1796875" style="1"/>
  </cols>
  <sheetData>
    <row r="14" spans="1:5" x14ac:dyDescent="0.25">
      <c r="A14" s="167"/>
    </row>
    <row r="15" spans="1:5" x14ac:dyDescent="0.25">
      <c r="A15" s="167"/>
    </row>
    <row r="16" spans="1:5" ht="30" customHeight="1" x14ac:dyDescent="0.25">
      <c r="A16" s="167"/>
      <c r="B16" s="291" t="s">
        <v>107</v>
      </c>
      <c r="C16" s="291"/>
      <c r="D16" s="291"/>
      <c r="E16" s="291"/>
    </row>
    <row r="17" spans="1:6" x14ac:dyDescent="0.25">
      <c r="A17" s="167"/>
    </row>
    <row r="18" spans="1:6" ht="38.25" customHeight="1" thickBot="1" x14ac:dyDescent="0.3">
      <c r="A18" s="167"/>
      <c r="B18"/>
      <c r="C18"/>
      <c r="D18"/>
    </row>
    <row r="19" spans="1:6" ht="29" thickBot="1" x14ac:dyDescent="0.7">
      <c r="A19" s="167"/>
      <c r="C19" s="23"/>
      <c r="D19" s="20"/>
      <c r="E19" s="21"/>
      <c r="F19" s="20"/>
    </row>
    <row r="20" spans="1:6" ht="14.25" customHeight="1" x14ac:dyDescent="0.25">
      <c r="A20" s="167"/>
      <c r="C20" s="288" t="s">
        <v>23</v>
      </c>
      <c r="D20" s="286" t="s">
        <v>0</v>
      </c>
      <c r="E20" s="282" t="s">
        <v>306</v>
      </c>
      <c r="F20" s="285" t="s">
        <v>29</v>
      </c>
    </row>
    <row r="21" spans="1:6" ht="24.75" customHeight="1" x14ac:dyDescent="0.25">
      <c r="A21" s="167"/>
      <c r="C21" s="289"/>
      <c r="D21" s="286"/>
      <c r="E21" s="283"/>
      <c r="F21" s="286"/>
    </row>
    <row r="22" spans="1:6" ht="36.75" customHeight="1" thickBot="1" x14ac:dyDescent="0.3">
      <c r="A22" s="167"/>
      <c r="B22" s="18"/>
      <c r="C22" s="290"/>
      <c r="D22" s="287"/>
      <c r="E22" s="284"/>
      <c r="F22" s="287"/>
    </row>
    <row r="23" spans="1:6" ht="33.75" customHeight="1" x14ac:dyDescent="0.3">
      <c r="A23" s="167"/>
      <c r="C23" s="26" t="s">
        <v>33</v>
      </c>
      <c r="D23" s="19"/>
      <c r="E23" s="22"/>
      <c r="F23" s="6"/>
    </row>
    <row r="24" spans="1:6" ht="30.75" customHeight="1" x14ac:dyDescent="0.25">
      <c r="A24" s="167">
        <v>1</v>
      </c>
      <c r="C24" s="32" t="s">
        <v>35</v>
      </c>
      <c r="D24" s="31">
        <v>1550</v>
      </c>
      <c r="E24" s="24">
        <f>IF(ISERROR(VLOOKUP($A24, '2. 2015 Continuity Schedule'!$A$20:$BU$86, MATCH('3. Appendix A'!$E$20, '2. 2015 Continuity Schedule'!$A$20:$BU$20,0),FALSE)), 0, VLOOKUP($A24, '2. 2015 Continuity Schedule'!$A$20:$BU$86, MATCH('3. Appendix A'!$E$20, '2. 2015 Continuity Schedule'!$A$20:$BU$20,0),FALSE))</f>
        <v>0.38000000012107193</v>
      </c>
      <c r="F24" s="29"/>
    </row>
    <row r="25" spans="1:6" ht="30.75" customHeight="1" x14ac:dyDescent="0.25">
      <c r="A25" s="167">
        <v>2</v>
      </c>
      <c r="C25" s="32" t="s">
        <v>208</v>
      </c>
      <c r="D25" s="31">
        <v>1551</v>
      </c>
      <c r="E25" s="24">
        <f>IF(ISERROR(VLOOKUP($A25, '2. 2015 Continuity Schedule'!$A$20:$BU$86, MATCH('3. Appendix A'!$E$20, '2. 2015 Continuity Schedule'!$A$20:$BU$20,0),FALSE)), 0, VLOOKUP($A25, '2. 2015 Continuity Schedule'!$A$20:$BU$86, MATCH('3. Appendix A'!$E$20, '2. 2015 Continuity Schedule'!$A$20:$BU$20,0),FALSE))</f>
        <v>-0.2699999994947575</v>
      </c>
      <c r="F25" s="29"/>
    </row>
    <row r="26" spans="1:6" ht="30.75" customHeight="1" x14ac:dyDescent="0.25">
      <c r="A26" s="167">
        <v>3</v>
      </c>
      <c r="C26" s="32" t="s">
        <v>1</v>
      </c>
      <c r="D26" s="31">
        <v>1580</v>
      </c>
      <c r="E26" s="24">
        <f>IF(ISERROR(VLOOKUP($A26, '2. 2015 Continuity Schedule'!$A$20:$BU$86, MATCH('3. Appendix A'!$E$20, '2. 2015 Continuity Schedule'!$A$20:$BU$20,0),FALSE)), 0, VLOOKUP($A26, '2. 2015 Continuity Schedule'!$A$20:$BU$86, MATCH('3. Appendix A'!$E$20, '2. 2015 Continuity Schedule'!$A$20:$BU$20,0),FALSE))</f>
        <v>-0.38000001199543476</v>
      </c>
      <c r="F26" s="29"/>
    </row>
    <row r="27" spans="1:6" ht="30.75" customHeight="1" x14ac:dyDescent="0.25">
      <c r="A27" s="167">
        <v>4</v>
      </c>
      <c r="C27" s="32" t="s">
        <v>2</v>
      </c>
      <c r="D27" s="31">
        <v>1584</v>
      </c>
      <c r="E27" s="24">
        <f>IF(ISERROR(VLOOKUP($A27, '2. 2015 Continuity Schedule'!$A$20:$BU$86, MATCH('3. Appendix A'!$E$20, '2. 2015 Continuity Schedule'!$A$20:$BU$20,0),FALSE)), 0, VLOOKUP($A27, '2. 2015 Continuity Schedule'!$A$20:$BU$86, MATCH('3. Appendix A'!$E$20, '2. 2015 Continuity Schedule'!$A$20:$BU$20,0),FALSE))</f>
        <v>-0.22000000718981028</v>
      </c>
      <c r="F27" s="29"/>
    </row>
    <row r="28" spans="1:6" ht="30.75" customHeight="1" x14ac:dyDescent="0.25">
      <c r="A28" s="167">
        <v>5</v>
      </c>
      <c r="C28" s="32" t="s">
        <v>3</v>
      </c>
      <c r="D28" s="31">
        <v>1586</v>
      </c>
      <c r="E28" s="24">
        <f>IF(ISERROR(VLOOKUP($A28, '2. 2015 Continuity Schedule'!$A$20:$BU$86, MATCH('3. Appendix A'!$E$20, '2. 2015 Continuity Schedule'!$A$20:$BU$20,0),FALSE)), 0, VLOOKUP($A28, '2. 2015 Continuity Schedule'!$A$20:$BU$86, MATCH('3. Appendix A'!$E$20, '2. 2015 Continuity Schedule'!$A$20:$BU$20,0),FALSE))</f>
        <v>0.33900000574067235</v>
      </c>
      <c r="F28" s="29"/>
    </row>
    <row r="29" spans="1:6" ht="30.75" customHeight="1" x14ac:dyDescent="0.25">
      <c r="A29" s="167">
        <v>6</v>
      </c>
      <c r="C29" s="32" t="s">
        <v>63</v>
      </c>
      <c r="D29" s="31">
        <v>1588</v>
      </c>
      <c r="E29" s="24">
        <f>IF(ISERROR(VLOOKUP($A29, '2. 2015 Continuity Schedule'!$A$20:$BU$86, MATCH('3. Appendix A'!$E$20, '2. 2015 Continuity Schedule'!$A$20:$BU$20,0),FALSE)), 0, VLOOKUP($A29, '2. 2015 Continuity Schedule'!$A$20:$BU$86, MATCH('3. Appendix A'!$E$20, '2. 2015 Continuity Schedule'!$A$20:$BU$20,0),FALSE))</f>
        <v>-0.45682644378393888</v>
      </c>
      <c r="F29" s="29"/>
    </row>
    <row r="30" spans="1:6" ht="30.75" customHeight="1" x14ac:dyDescent="0.25">
      <c r="A30" s="167">
        <v>7</v>
      </c>
      <c r="C30" s="32" t="s">
        <v>108</v>
      </c>
      <c r="D30" s="31">
        <v>1589</v>
      </c>
      <c r="E30" s="24">
        <f>IF(ISERROR(VLOOKUP($A30, '2. 2015 Continuity Schedule'!$A$20:$BU$86, MATCH('3. Appendix A'!$E$20, '2. 2015 Continuity Schedule'!$A$20:$BU$20,0),FALSE)), 0, VLOOKUP($A30, '2. 2015 Continuity Schedule'!$A$20:$BU$86, MATCH('3. Appendix A'!$E$20, '2. 2015 Continuity Schedule'!$A$20:$BU$20,0),FALSE))</f>
        <v>-0.48317356035113335</v>
      </c>
      <c r="F30" s="29"/>
    </row>
    <row r="31" spans="1:6" ht="30.75" customHeight="1" x14ac:dyDescent="0.25">
      <c r="A31" s="167">
        <v>8</v>
      </c>
      <c r="C31" s="34" t="s">
        <v>90</v>
      </c>
      <c r="D31" s="31">
        <v>1595</v>
      </c>
      <c r="E31" s="24">
        <f>IF(ISERROR(VLOOKUP($A31, '2. 2015 Continuity Schedule'!$A$20:$BU$86, MATCH('3. Appendix A'!$E$20, '2. 2015 Continuity Schedule'!$A$20:$BU$20,0),FALSE)), 0, VLOOKUP($A31, '2. 2015 Continuity Schedule'!$A$20:$BU$86, MATCH('3. Appendix A'!$E$20, '2. 2015 Continuity Schedule'!$A$20:$BU$20,0),FALSE))</f>
        <v>6.0000000055879354E-2</v>
      </c>
      <c r="F31" s="29"/>
    </row>
    <row r="32" spans="1:6" ht="30.75" customHeight="1" x14ac:dyDescent="0.25">
      <c r="A32" s="167">
        <v>9</v>
      </c>
      <c r="C32" s="34" t="s">
        <v>91</v>
      </c>
      <c r="D32" s="31">
        <v>1595</v>
      </c>
      <c r="E32" s="24">
        <f>IF(ISERROR(VLOOKUP($A32, '2. 2015 Continuity Schedule'!$A$20:$BU$86, MATCH('3. Appendix A'!$E$20, '2. 2015 Continuity Schedule'!$A$20:$BU$20,0),FALSE)), 0, VLOOKUP($A32, '2. 2015 Continuity Schedule'!$A$20:$BU$86, MATCH('3. Appendix A'!$E$20, '2. 2015 Continuity Schedule'!$A$20:$BU$20,0),FALSE))</f>
        <v>-0.27999999979510903</v>
      </c>
      <c r="F32" s="29"/>
    </row>
    <row r="33" spans="1:6" ht="30.75" customHeight="1" x14ac:dyDescent="0.25">
      <c r="A33" s="167">
        <v>10</v>
      </c>
      <c r="C33" s="34" t="s">
        <v>92</v>
      </c>
      <c r="D33" s="31">
        <v>1595</v>
      </c>
      <c r="E33" s="24">
        <f>IF(ISERROR(VLOOKUP($A33, '2. 2015 Continuity Schedule'!$A$20:$BU$86, MATCH('3. Appendix A'!$E$20, '2. 2015 Continuity Schedule'!$A$20:$BU$20,0),FALSE)), 0, VLOOKUP($A33, '2. 2015 Continuity Schedule'!$A$20:$BU$86, MATCH('3. Appendix A'!$E$20, '2. 2015 Continuity Schedule'!$A$20:$BU$20,0),FALSE))</f>
        <v>0.23999999999068677</v>
      </c>
      <c r="F33" s="29"/>
    </row>
    <row r="34" spans="1:6" ht="30.75" customHeight="1" x14ac:dyDescent="0.25">
      <c r="A34" s="167">
        <v>11</v>
      </c>
      <c r="C34" s="34" t="s">
        <v>196</v>
      </c>
      <c r="D34" s="31">
        <v>1595</v>
      </c>
      <c r="E34" s="24">
        <f>IF(ISERROR(VLOOKUP($A34, '2. 2015 Continuity Schedule'!$A$20:$BU$86, MATCH('3. Appendix A'!$E$20, '2. 2015 Continuity Schedule'!$A$20:$BU$20,0),FALSE)), 0, VLOOKUP($A34, '2. 2015 Continuity Schedule'!$A$20:$BU$86, MATCH('3. Appendix A'!$E$20, '2. 2015 Continuity Schedule'!$A$20:$BU$20,0),FALSE))</f>
        <v>-0.21000000048661605</v>
      </c>
      <c r="F34" s="29"/>
    </row>
    <row r="35" spans="1:6" ht="30.75" customHeight="1" x14ac:dyDescent="0.25">
      <c r="A35" s="167">
        <v>12</v>
      </c>
      <c r="C35" s="34" t="s">
        <v>222</v>
      </c>
      <c r="D35" s="31">
        <v>1595</v>
      </c>
      <c r="E35" s="24">
        <f>IF(ISERROR(VLOOKUP($A35, '2. 2015 Continuity Schedule'!$A$20:$BU$86, MATCH('3. Appendix A'!$E$20, '2. 2015 Continuity Schedule'!$A$20:$BU$20,0),FALSE)), 0, VLOOKUP($A35, '2. 2015 Continuity Schedule'!$A$20:$BU$86, MATCH('3. Appendix A'!$E$20, '2. 2015 Continuity Schedule'!$A$20:$BU$20,0),FALSE))</f>
        <v>-0.10415000026114285</v>
      </c>
      <c r="F35" s="29"/>
    </row>
    <row r="36" spans="1:6" ht="30.75" customHeight="1" x14ac:dyDescent="0.25">
      <c r="A36" s="167">
        <v>13</v>
      </c>
      <c r="C36" s="34" t="s">
        <v>236</v>
      </c>
      <c r="D36" s="31">
        <v>1595</v>
      </c>
      <c r="E36" s="24">
        <f>IF(ISERROR(VLOOKUP($A36, '2. 2015 Continuity Schedule'!$A$20:$BU$86, MATCH('3. Appendix A'!$E$20, '2. 2015 Continuity Schedule'!$A$20:$BU$20,0),FALSE)), 0, VLOOKUP($A36, '2. 2015 Continuity Schedule'!$A$20:$BU$86, MATCH('3. Appendix A'!$E$20, '2. 2015 Continuity Schedule'!$A$20:$BU$20,0),FALSE))</f>
        <v>0.46133450081106275</v>
      </c>
      <c r="F36" s="29"/>
    </row>
    <row r="37" spans="1:6" ht="30.75" customHeight="1" x14ac:dyDescent="0.25">
      <c r="A37" s="167">
        <v>14</v>
      </c>
      <c r="C37" s="34" t="s">
        <v>237</v>
      </c>
      <c r="D37" s="31">
        <v>1595</v>
      </c>
      <c r="E37" s="24">
        <f>IF(ISERROR(VLOOKUP($A37, '2. 2015 Continuity Schedule'!$A$20:$BU$86, MATCH('3. Appendix A'!$E$20, '2. 2015 Continuity Schedule'!$A$20:$BU$20,0),FALSE)), 0, VLOOKUP($A37, '2. 2015 Continuity Schedule'!$A$20:$BU$86, MATCH('3. Appendix A'!$E$20, '2. 2015 Continuity Schedule'!$A$20:$BU$20,0),FALSE))</f>
        <v>-0.30984104535309598</v>
      </c>
      <c r="F37" s="29"/>
    </row>
    <row r="38" spans="1:6" ht="30.75" hidden="1" customHeight="1" x14ac:dyDescent="0.25">
      <c r="C38" s="34"/>
      <c r="D38" s="31"/>
      <c r="E38" s="24"/>
      <c r="F38" s="82"/>
    </row>
    <row r="39" spans="1:6" ht="30.75" hidden="1" customHeight="1" thickBot="1" x14ac:dyDescent="0.3">
      <c r="C39" s="26" t="s">
        <v>34</v>
      </c>
      <c r="D39" s="25"/>
      <c r="E39" s="24"/>
      <c r="F39" s="163"/>
    </row>
    <row r="40" spans="1:6" ht="30.75" hidden="1" customHeight="1" x14ac:dyDescent="0.25">
      <c r="A40" s="1">
        <v>15</v>
      </c>
      <c r="C40" s="32" t="s">
        <v>40</v>
      </c>
      <c r="D40" s="31">
        <v>1508</v>
      </c>
      <c r="E40" s="24">
        <f>IF(ISERROR(VLOOKUP($A40, '2. 2015 Continuity Schedule'!$A$20:$BU$86, MATCH('3. Appendix A'!$E$20, '2. 2015 Continuity Schedule'!$A$20:$BU$20,0),FALSE)), 0, VLOOKUP($A40, '2. 2015 Continuity Schedule'!$A$20:$BU$86, MATCH('3. Appendix A'!$E$20, '2. 2015 Continuity Schedule'!$A$20:$BU$20,0),FALSE))</f>
        <v>0</v>
      </c>
      <c r="F40" s="162"/>
    </row>
    <row r="41" spans="1:6" ht="30.75" hidden="1" customHeight="1" x14ac:dyDescent="0.25">
      <c r="A41" s="1">
        <v>16</v>
      </c>
      <c r="C41" s="32" t="s">
        <v>41</v>
      </c>
      <c r="D41" s="31">
        <v>1508</v>
      </c>
      <c r="E41" s="24">
        <f>IF(ISERROR(VLOOKUP($A41, '2. 2015 Continuity Schedule'!$A$20:$BU$86, MATCH('3. Appendix A'!$E$20, '2. 2015 Continuity Schedule'!$A$20:$BU$20,0),FALSE)), 0, VLOOKUP($A41, '2. 2015 Continuity Schedule'!$A$20:$BU$86, MATCH('3. Appendix A'!$E$20, '2. 2015 Continuity Schedule'!$A$20:$BU$20,0),FALSE))</f>
        <v>0</v>
      </c>
      <c r="F41" s="29"/>
    </row>
    <row r="42" spans="1:6" ht="30.75" hidden="1" customHeight="1" x14ac:dyDescent="0.25">
      <c r="A42" s="1">
        <v>17</v>
      </c>
      <c r="C42" s="33" t="s">
        <v>249</v>
      </c>
      <c r="D42" s="31">
        <v>1508</v>
      </c>
      <c r="E42" s="24">
        <f>IF(ISERROR(VLOOKUP($A42, '2. 2015 Continuity Schedule'!$A$20:$BU$86, MATCH('3. Appendix A'!$E$20, '2. 2015 Continuity Schedule'!$A$20:$BU$20,0),FALSE)), 0, VLOOKUP($A42, '2. 2015 Continuity Schedule'!$A$20:$BU$86, MATCH('3. Appendix A'!$E$20, '2. 2015 Continuity Schedule'!$A$20:$BU$20,0),FALSE))</f>
        <v>0</v>
      </c>
      <c r="F42" s="29"/>
    </row>
    <row r="43" spans="1:6" ht="30.75" hidden="1" customHeight="1" x14ac:dyDescent="0.25">
      <c r="A43" s="1">
        <v>18</v>
      </c>
      <c r="C43" s="33" t="s">
        <v>53</v>
      </c>
      <c r="D43" s="31">
        <v>1508</v>
      </c>
      <c r="E43" s="24">
        <f>IF(ISERROR(VLOOKUP($A43, '2. 2015 Continuity Schedule'!$A$20:$BU$86, MATCH('3. Appendix A'!$E$20, '2. 2015 Continuity Schedule'!$A$20:$BU$20,0),FALSE)), 0, VLOOKUP($A43, '2. 2015 Continuity Schedule'!$A$20:$BU$86, MATCH('3. Appendix A'!$E$20, '2. 2015 Continuity Schedule'!$A$20:$BU$20,0),FALSE))</f>
        <v>0</v>
      </c>
      <c r="F43" s="29"/>
    </row>
    <row r="44" spans="1:6" ht="30.75" hidden="1" customHeight="1" x14ac:dyDescent="0.25">
      <c r="A44" s="1">
        <v>19</v>
      </c>
      <c r="C44" s="33" t="s">
        <v>250</v>
      </c>
      <c r="D44" s="31">
        <v>1508</v>
      </c>
      <c r="E44" s="24">
        <f>IF(ISERROR(VLOOKUP($A44, '2. 2015 Continuity Schedule'!$A$20:$BU$86, MATCH('3. Appendix A'!$E$20, '2. 2015 Continuity Schedule'!$A$20:$BU$20,0),FALSE)), 0, VLOOKUP($A44, '2. 2015 Continuity Schedule'!$A$20:$BU$86, MATCH('3. Appendix A'!$E$20, '2. 2015 Continuity Schedule'!$A$20:$BU$20,0),FALSE))</f>
        <v>0</v>
      </c>
      <c r="F44" s="29"/>
    </row>
    <row r="45" spans="1:6" ht="30.75" hidden="1" customHeight="1" x14ac:dyDescent="0.25">
      <c r="A45" s="1">
        <v>20</v>
      </c>
      <c r="C45" s="33" t="s">
        <v>4</v>
      </c>
      <c r="D45" s="31">
        <v>1518</v>
      </c>
      <c r="E45" s="24">
        <f>IF(ISERROR(VLOOKUP($A45, '2. 2015 Continuity Schedule'!$A$20:$BU$86, MATCH('3. Appendix A'!$E$20, '2. 2015 Continuity Schedule'!$A$20:$BU$20,0),FALSE)), 0, VLOOKUP($A45, '2. 2015 Continuity Schedule'!$A$20:$BU$86, MATCH('3. Appendix A'!$E$20, '2. 2015 Continuity Schedule'!$A$20:$BU$20,0),FALSE))</f>
        <v>0</v>
      </c>
      <c r="F45" s="29"/>
    </row>
    <row r="46" spans="1:6" ht="30.75" hidden="1" customHeight="1" x14ac:dyDescent="0.25">
      <c r="A46" s="1">
        <v>21</v>
      </c>
      <c r="C46" s="32" t="s">
        <v>9</v>
      </c>
      <c r="D46" s="31">
        <v>1525</v>
      </c>
      <c r="E46" s="24">
        <f>IF(ISERROR(VLOOKUP($A46, '2. 2015 Continuity Schedule'!$A$20:$BU$86, MATCH('3. Appendix A'!$E$20, '2. 2015 Continuity Schedule'!$A$20:$BU$20,0),FALSE)), 0, VLOOKUP($A46, '2. 2015 Continuity Schedule'!$A$20:$BU$86, MATCH('3. Appendix A'!$E$20, '2. 2015 Continuity Schedule'!$A$20:$BU$20,0),FALSE))</f>
        <v>0</v>
      </c>
      <c r="F46" s="29"/>
    </row>
    <row r="47" spans="1:6" ht="30.75" hidden="1" customHeight="1" x14ac:dyDescent="0.25">
      <c r="A47" s="1">
        <v>22</v>
      </c>
      <c r="C47" s="32" t="s">
        <v>39</v>
      </c>
      <c r="D47" s="31">
        <v>1567</v>
      </c>
      <c r="E47" s="24">
        <f>IF(ISERROR(VLOOKUP($A47, '2. 2015 Continuity Schedule'!$A$20:$BU$86, MATCH('3. Appendix A'!$E$20, '2. 2015 Continuity Schedule'!$A$20:$BU$20,0),FALSE)), 0, VLOOKUP($A47, '2. 2015 Continuity Schedule'!$A$20:$BU$86, MATCH('3. Appendix A'!$E$20, '2. 2015 Continuity Schedule'!$A$20:$BU$20,0),FALSE))</f>
        <v>0</v>
      </c>
      <c r="F47" s="29"/>
    </row>
    <row r="48" spans="1:6" ht="30.75" hidden="1" customHeight="1" x14ac:dyDescent="0.25">
      <c r="A48" s="1">
        <v>23</v>
      </c>
      <c r="C48" s="32" t="s">
        <v>10</v>
      </c>
      <c r="D48" s="31">
        <v>1572</v>
      </c>
      <c r="E48" s="24">
        <f>IF(ISERROR(VLOOKUP($A48, '2. 2015 Continuity Schedule'!$A$20:$BU$86, MATCH('3. Appendix A'!$E$20, '2. 2015 Continuity Schedule'!$A$20:$BU$20,0),FALSE)), 0, VLOOKUP($A48, '2. 2015 Continuity Schedule'!$A$20:$BU$86, MATCH('3. Appendix A'!$E$20, '2. 2015 Continuity Schedule'!$A$20:$BU$20,0),FALSE))</f>
        <v>0</v>
      </c>
      <c r="F48" s="29"/>
    </row>
    <row r="49" spans="1:6" ht="30.75" hidden="1" customHeight="1" x14ac:dyDescent="0.25">
      <c r="A49" s="1">
        <v>24</v>
      </c>
      <c r="C49" s="32" t="s">
        <v>6</v>
      </c>
      <c r="D49" s="31">
        <v>1574</v>
      </c>
      <c r="E49" s="24">
        <f>IF(ISERROR(VLOOKUP($A49, '2. 2015 Continuity Schedule'!$A$20:$BU$86, MATCH('3. Appendix A'!$E$20, '2. 2015 Continuity Schedule'!$A$20:$BU$20,0),FALSE)), 0, VLOOKUP($A49, '2. 2015 Continuity Schedule'!$A$20:$BU$86, MATCH('3. Appendix A'!$E$20, '2. 2015 Continuity Schedule'!$A$20:$BU$20,0),FALSE))</f>
        <v>0</v>
      </c>
      <c r="F49" s="29"/>
    </row>
    <row r="50" spans="1:6" ht="30.75" hidden="1" customHeight="1" x14ac:dyDescent="0.25">
      <c r="A50" s="1">
        <v>25</v>
      </c>
      <c r="C50" s="32" t="s">
        <v>36</v>
      </c>
      <c r="D50" s="31">
        <v>1582</v>
      </c>
      <c r="E50" s="24">
        <f>IF(ISERROR(VLOOKUP($A50, '2. 2015 Continuity Schedule'!$A$20:$BU$86, MATCH('3. Appendix A'!$E$20, '2. 2015 Continuity Schedule'!$A$20:$BU$20,0),FALSE)), 0, VLOOKUP($A50, '2. 2015 Continuity Schedule'!$A$20:$BU$86, MATCH('3. Appendix A'!$E$20, '2. 2015 Continuity Schedule'!$A$20:$BU$20,0),FALSE))</f>
        <v>0</v>
      </c>
      <c r="F50" s="29"/>
    </row>
    <row r="51" spans="1:6" ht="30.75" hidden="1" customHeight="1" x14ac:dyDescent="0.25">
      <c r="A51" s="1">
        <v>26</v>
      </c>
      <c r="C51" s="32" t="s">
        <v>7</v>
      </c>
      <c r="D51" s="31">
        <v>2425</v>
      </c>
      <c r="E51" s="24">
        <f>IF(ISERROR(VLOOKUP($A51, '2. 2015 Continuity Schedule'!$A$20:$BU$86, MATCH('3. Appendix A'!$E$20, '2. 2015 Continuity Schedule'!$A$20:$BU$20,0),FALSE)), 0, VLOOKUP($A51, '2. 2015 Continuity Schedule'!$A$20:$BU$86, MATCH('3. Appendix A'!$E$20, '2. 2015 Continuity Schedule'!$A$20:$BU$20,0),FALSE))</f>
        <v>0</v>
      </c>
      <c r="F51" s="29"/>
    </row>
    <row r="52" spans="1:6" ht="30.75" hidden="1" customHeight="1" x14ac:dyDescent="0.25">
      <c r="A52" s="1">
        <v>27</v>
      </c>
      <c r="C52" s="32" t="s">
        <v>43</v>
      </c>
      <c r="D52" s="31">
        <v>1592</v>
      </c>
      <c r="E52" s="24">
        <f>IF(ISERROR(VLOOKUP($A52, '2. 2015 Continuity Schedule'!$A$20:$BU$86, MATCH('3. Appendix A'!$E$20, '2. 2015 Continuity Schedule'!$A$20:$BU$20,0),FALSE)), 0, VLOOKUP($A52, '2. 2015 Continuity Schedule'!$A$20:$BU$86, MATCH('3. Appendix A'!$E$20, '2. 2015 Continuity Schedule'!$A$20:$BU$20,0),FALSE))</f>
        <v>0</v>
      </c>
      <c r="F52" s="29"/>
    </row>
    <row r="53" spans="1:6" ht="30.75" hidden="1" customHeight="1" x14ac:dyDescent="0.25">
      <c r="A53" s="1">
        <v>28</v>
      </c>
      <c r="C53" s="32" t="s">
        <v>42</v>
      </c>
      <c r="D53" s="31">
        <v>1592</v>
      </c>
      <c r="E53" s="24">
        <f>IF(ISERROR(VLOOKUP($A53, '2. 2015 Continuity Schedule'!$A$20:$BU$86, MATCH('3. Appendix A'!$E$20, '2. 2015 Continuity Schedule'!$A$20:$BU$20,0),FALSE)), 0, VLOOKUP($A53, '2. 2015 Continuity Schedule'!$A$20:$BU$86, MATCH('3. Appendix A'!$E$20, '2. 2015 Continuity Schedule'!$A$20:$BU$20,0),FALSE))</f>
        <v>0</v>
      </c>
      <c r="F53" s="29"/>
    </row>
    <row r="54" spans="1:6" ht="30.75" hidden="1" customHeight="1" x14ac:dyDescent="0.25">
      <c r="A54" s="1">
        <v>29</v>
      </c>
      <c r="C54" s="32" t="s">
        <v>37</v>
      </c>
      <c r="D54" s="31">
        <v>1531</v>
      </c>
      <c r="E54" s="24">
        <f>IF(ISERROR(VLOOKUP($A54, '2. 2015 Continuity Schedule'!$A$20:$BU$86, MATCH('3. Appendix A'!$E$20, '2. 2015 Continuity Schedule'!$A$20:$BU$20,0),FALSE)), 0, VLOOKUP($A54, '2. 2015 Continuity Schedule'!$A$20:$BU$86, MATCH('3. Appendix A'!$E$20, '2. 2015 Continuity Schedule'!$A$20:$BU$20,0),FALSE))</f>
        <v>0</v>
      </c>
      <c r="F54" s="29"/>
    </row>
    <row r="55" spans="1:6" ht="30.75" hidden="1" customHeight="1" x14ac:dyDescent="0.25">
      <c r="A55" s="1">
        <v>30</v>
      </c>
      <c r="C55" s="32" t="s">
        <v>38</v>
      </c>
      <c r="D55" s="31">
        <v>1532</v>
      </c>
      <c r="E55" s="24">
        <f>IF(ISERROR(VLOOKUP($A55, '2. 2015 Continuity Schedule'!$A$20:$BU$86, MATCH('3. Appendix A'!$E$20, '2. 2015 Continuity Schedule'!$A$20:$BU$20,0),FALSE)), 0, VLOOKUP($A55, '2. 2015 Continuity Schedule'!$A$20:$BU$86, MATCH('3. Appendix A'!$E$20, '2. 2015 Continuity Schedule'!$A$20:$BU$20,0),FALSE))</f>
        <v>0</v>
      </c>
      <c r="F55" s="29"/>
    </row>
    <row r="56" spans="1:6" ht="30.75" hidden="1" customHeight="1" x14ac:dyDescent="0.25">
      <c r="A56" s="1">
        <v>31</v>
      </c>
      <c r="C56" s="32" t="s">
        <v>24</v>
      </c>
      <c r="D56" s="31">
        <v>1533</v>
      </c>
      <c r="E56" s="24">
        <f>IF(ISERROR(VLOOKUP($A56, '2. 2015 Continuity Schedule'!$A$20:$BU$86, MATCH('3. Appendix A'!$E$20, '2. 2015 Continuity Schedule'!$A$20:$BU$20,0),FALSE)), 0, VLOOKUP($A56, '2. 2015 Continuity Schedule'!$A$20:$BU$86, MATCH('3. Appendix A'!$E$20, '2. 2015 Continuity Schedule'!$A$20:$BU$20,0),FALSE))</f>
        <v>0</v>
      </c>
      <c r="F56" s="29"/>
    </row>
    <row r="57" spans="1:6" ht="30.75" hidden="1" customHeight="1" x14ac:dyDescent="0.25">
      <c r="A57" s="1">
        <v>32</v>
      </c>
      <c r="C57" s="32" t="s">
        <v>16</v>
      </c>
      <c r="D57" s="31">
        <v>1534</v>
      </c>
      <c r="E57" s="24">
        <f>IF(ISERROR(VLOOKUP($A57, '2. 2015 Continuity Schedule'!$A$20:$BU$86, MATCH('3. Appendix A'!$E$20, '2. 2015 Continuity Schedule'!$A$20:$BU$20,0),FALSE)), 0, VLOOKUP($A57, '2. 2015 Continuity Schedule'!$A$20:$BU$86, MATCH('3. Appendix A'!$E$20, '2. 2015 Continuity Schedule'!$A$20:$BU$20,0),FALSE))</f>
        <v>0</v>
      </c>
      <c r="F57" s="29"/>
    </row>
    <row r="58" spans="1:6" ht="30.75" hidden="1" customHeight="1" x14ac:dyDescent="0.25">
      <c r="A58" s="1">
        <v>33</v>
      </c>
      <c r="C58" s="32" t="s">
        <v>17</v>
      </c>
      <c r="D58" s="31">
        <v>1535</v>
      </c>
      <c r="E58" s="24">
        <f>IF(ISERROR(VLOOKUP($A58, '2. 2015 Continuity Schedule'!$A$20:$BU$86, MATCH('3. Appendix A'!$E$20, '2. 2015 Continuity Schedule'!$A$20:$BU$20,0),FALSE)), 0, VLOOKUP($A58, '2. 2015 Continuity Schedule'!$A$20:$BU$86, MATCH('3. Appendix A'!$E$20, '2. 2015 Continuity Schedule'!$A$20:$BU$20,0),FALSE))</f>
        <v>0</v>
      </c>
      <c r="F58" s="29"/>
    </row>
    <row r="59" spans="1:6" ht="30.75" hidden="1" customHeight="1" x14ac:dyDescent="0.25">
      <c r="A59" s="1">
        <v>34</v>
      </c>
      <c r="C59" s="32" t="s">
        <v>22</v>
      </c>
      <c r="D59" s="31">
        <v>1536</v>
      </c>
      <c r="E59" s="24">
        <f>IF(ISERROR(VLOOKUP($A59, '2. 2015 Continuity Schedule'!$A$20:$BU$86, MATCH('3. Appendix A'!$E$20, '2. 2015 Continuity Schedule'!$A$20:$BU$20,0),FALSE)), 0, VLOOKUP($A59, '2. 2015 Continuity Schedule'!$A$20:$BU$86, MATCH('3. Appendix A'!$E$20, '2. 2015 Continuity Schedule'!$A$20:$BU$20,0),FALSE))</f>
        <v>0</v>
      </c>
      <c r="F59" s="29"/>
    </row>
    <row r="60" spans="1:6" ht="30.75" hidden="1" customHeight="1" x14ac:dyDescent="0.25">
      <c r="A60" s="1">
        <v>35</v>
      </c>
      <c r="C60" s="32" t="s">
        <v>5</v>
      </c>
      <c r="D60" s="28">
        <v>1548</v>
      </c>
      <c r="E60" s="24">
        <f>IF(ISERROR(VLOOKUP($A60, '2. 2015 Continuity Schedule'!$A$20:$BU$86, MATCH('3. Appendix A'!$E$20, '2. 2015 Continuity Schedule'!$A$20:$BU$20,0),FALSE)), 0, VLOOKUP($A60, '2. 2015 Continuity Schedule'!$A$20:$BU$86, MATCH('3. Appendix A'!$E$20, '2. 2015 Continuity Schedule'!$A$20:$BU$20,0),FALSE))</f>
        <v>0</v>
      </c>
      <c r="F60" s="29"/>
    </row>
    <row r="61" spans="1:6" ht="30.75" hidden="1" customHeight="1" x14ac:dyDescent="0.25">
      <c r="A61" s="1">
        <v>36</v>
      </c>
      <c r="B61" s="6"/>
      <c r="C61" s="92" t="s">
        <v>251</v>
      </c>
      <c r="D61" s="31">
        <v>1555</v>
      </c>
      <c r="E61" s="24">
        <f>IF(ISERROR(VLOOKUP($A61, '2. 2015 Continuity Schedule'!$A$20:$BU$86, MATCH('3. Appendix A'!$E$20, '2. 2015 Continuity Schedule'!$A$20:$BU$20,0),FALSE)), 0, VLOOKUP($A61, '2. 2015 Continuity Schedule'!$A$20:$BU$86, MATCH('3. Appendix A'!$E$20, '2. 2015 Continuity Schedule'!$A$20:$BU$20,0),FALSE))</f>
        <v>0</v>
      </c>
      <c r="F61" s="29"/>
    </row>
    <row r="62" spans="1:6" ht="30.75" hidden="1" customHeight="1" x14ac:dyDescent="0.25">
      <c r="A62" s="1">
        <v>37</v>
      </c>
      <c r="B62" s="6"/>
      <c r="C62" s="92" t="s">
        <v>252</v>
      </c>
      <c r="D62" s="31">
        <v>1555</v>
      </c>
      <c r="E62" s="24">
        <f>IF(ISERROR(VLOOKUP($A62, '2. 2015 Continuity Schedule'!$A$20:$BU$86, MATCH('3. Appendix A'!$E$20, '2. 2015 Continuity Schedule'!$A$20:$BU$20,0),FALSE)), 0, VLOOKUP($A62, '2. 2015 Continuity Schedule'!$A$20:$BU$86, MATCH('3. Appendix A'!$E$20, '2. 2015 Continuity Schedule'!$A$20:$BU$20,0),FALSE))</f>
        <v>0</v>
      </c>
      <c r="F62" s="29"/>
    </row>
    <row r="63" spans="1:6" ht="30.75" hidden="1" customHeight="1" x14ac:dyDescent="0.25">
      <c r="A63" s="1">
        <v>38</v>
      </c>
      <c r="B63" s="6"/>
      <c r="C63" s="93" t="s">
        <v>253</v>
      </c>
      <c r="D63" s="28">
        <v>1555</v>
      </c>
      <c r="E63" s="24">
        <f>IF(ISERROR(VLOOKUP($A63, '2. 2015 Continuity Schedule'!$A$20:$BU$86, MATCH('3. Appendix A'!$E$20, '2. 2015 Continuity Schedule'!$A$20:$BU$20,0),FALSE)), 0, VLOOKUP($A63, '2. 2015 Continuity Schedule'!$A$20:$BU$86, MATCH('3. Appendix A'!$E$20, '2. 2015 Continuity Schedule'!$A$20:$BU$20,0),FALSE))</f>
        <v>0</v>
      </c>
      <c r="F63" s="29"/>
    </row>
    <row r="64" spans="1:6" ht="30.75" hidden="1" customHeight="1" x14ac:dyDescent="0.25">
      <c r="A64" s="1">
        <v>39</v>
      </c>
      <c r="B64" s="6"/>
      <c r="C64" s="93" t="s">
        <v>254</v>
      </c>
      <c r="D64" s="28">
        <v>1556</v>
      </c>
      <c r="E64" s="24">
        <f>IF(ISERROR(VLOOKUP($A64, '2. 2015 Continuity Schedule'!$A$20:$BU$86, MATCH('3. Appendix A'!$E$20, '2. 2015 Continuity Schedule'!$A$20:$BU$20,0),FALSE)), 0, VLOOKUP($A64, '2. 2015 Continuity Schedule'!$A$20:$BU$86, MATCH('3. Appendix A'!$E$20, '2. 2015 Continuity Schedule'!$A$20:$BU$20,0),FALSE))</f>
        <v>0</v>
      </c>
      <c r="F64" s="29"/>
    </row>
    <row r="65" spans="1:6" ht="30.75" hidden="1" customHeight="1" x14ac:dyDescent="0.3">
      <c r="A65" s="1">
        <v>40</v>
      </c>
      <c r="B65" s="6"/>
      <c r="C65" s="5" t="s">
        <v>255</v>
      </c>
      <c r="D65" s="7">
        <v>1575</v>
      </c>
      <c r="E65" s="24">
        <f>IF(ISERROR(VLOOKUP($A65, '2. 2015 Continuity Schedule'!$A$20:$BU$86, MATCH('3. Appendix A'!$E$20, '2. 2015 Continuity Schedule'!$A$20:$BU$20,0),FALSE)), 0, VLOOKUP($A65, '2. 2015 Continuity Schedule'!$A$20:$BU$86, MATCH('3. Appendix A'!$E$20, '2. 2015 Continuity Schedule'!$A$20:$BU$20,0),FALSE))</f>
        <v>0</v>
      </c>
      <c r="F65" s="29"/>
    </row>
    <row r="66" spans="1:6" ht="30.75" hidden="1" customHeight="1" thickBot="1" x14ac:dyDescent="0.35">
      <c r="A66" s="1">
        <v>41</v>
      </c>
      <c r="B66" s="6"/>
      <c r="C66" s="169" t="s">
        <v>256</v>
      </c>
      <c r="D66" s="170">
        <v>1576</v>
      </c>
      <c r="E66" s="171">
        <f>IF(ISERROR(VLOOKUP($A66, '2. 2015 Continuity Schedule'!$A$20:$BU$86, MATCH('3. Appendix A'!$E$20, '2. 2015 Continuity Schedule'!$A$20:$BU$20,0),FALSE)), 0, VLOOKUP($A66, '2. 2015 Continuity Schedule'!$A$20:$BU$86, MATCH('3. Appendix A'!$E$20, '2. 2015 Continuity Schedule'!$A$20:$BU$20,0),FALSE))</f>
        <v>0</v>
      </c>
      <c r="F66" s="172"/>
    </row>
    <row r="67" spans="1:6" x14ac:dyDescent="0.25">
      <c r="C67" s="168"/>
      <c r="D67" s="168"/>
      <c r="E67" s="168"/>
    </row>
  </sheetData>
  <sheetProtection password="F8BD" sheet="1" objects="1" scenarios="1"/>
  <mergeCells count="5">
    <mergeCell ref="E20:E22"/>
    <mergeCell ref="F20:F22"/>
    <mergeCell ref="C20:C22"/>
    <mergeCell ref="D20:D22"/>
    <mergeCell ref="B16:E16"/>
  </mergeCells>
  <phoneticPr fontId="15" type="noConversion"/>
  <conditionalFormatting sqref="F40:F66 F24:F38">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3:XFD48"/>
  <sheetViews>
    <sheetView showGridLines="0" topLeftCell="J1" zoomScaleNormal="100" workbookViewId="0">
      <selection activeCell="O31" sqref="O31"/>
    </sheetView>
  </sheetViews>
  <sheetFormatPr defaultColWidth="9.1796875" defaultRowHeight="12.5" x14ac:dyDescent="0.25"/>
  <cols>
    <col min="1" max="1" width="9.1796875" style="1"/>
    <col min="2" max="2" width="41.26953125" style="1" customWidth="1"/>
    <col min="3" max="3" width="6.54296875" style="1" customWidth="1"/>
    <col min="4" max="4" width="14.81640625" style="1" customWidth="1"/>
    <col min="5" max="5" width="17.1796875" style="1" bestFit="1" customWidth="1"/>
    <col min="6" max="6" width="12.54296875" style="1" bestFit="1" customWidth="1"/>
    <col min="7" max="7" width="17.1796875" style="1" bestFit="1" customWidth="1"/>
    <col min="8" max="8" width="12.81640625" style="1" bestFit="1" customWidth="1"/>
    <col min="9" max="9" width="16.1796875" style="1" bestFit="1" customWidth="1"/>
    <col min="10" max="11" width="18.54296875" style="1" bestFit="1" customWidth="1"/>
    <col min="12" max="12" width="17" style="1" customWidth="1"/>
    <col min="13" max="13" width="18.26953125" style="1" bestFit="1" customWidth="1"/>
    <col min="14" max="14" width="17" style="1" customWidth="1"/>
    <col min="15" max="15" width="16.7265625" style="1" customWidth="1"/>
    <col min="16" max="16" width="17" style="1" customWidth="1"/>
    <col min="17" max="18" width="20.81640625" style="1" customWidth="1"/>
    <col min="19" max="19" width="21.26953125" style="1" customWidth="1"/>
    <col min="20" max="20" width="20.453125" style="1" customWidth="1"/>
    <col min="21" max="24" width="23.26953125" style="1" customWidth="1"/>
    <col min="25" max="25" width="20.26953125" style="1" bestFit="1" customWidth="1"/>
    <col min="26" max="26" width="17.453125" style="1" customWidth="1"/>
    <col min="27" max="16384" width="9.1796875" style="1"/>
  </cols>
  <sheetData>
    <row r="13" spans="2:18" ht="3" customHeight="1" x14ac:dyDescent="0.25"/>
    <row r="14" spans="2:18" ht="3" customHeight="1" x14ac:dyDescent="0.25"/>
    <row r="15" spans="2:18" ht="3" customHeight="1" x14ac:dyDescent="0.25"/>
    <row r="16" spans="2:18" ht="12.75" customHeight="1" x14ac:dyDescent="0.25">
      <c r="B16" s="251" t="s">
        <v>320</v>
      </c>
      <c r="C16" s="251"/>
      <c r="D16" s="251"/>
      <c r="E16" s="251"/>
      <c r="F16" s="251"/>
      <c r="G16" s="251"/>
      <c r="H16" s="251"/>
      <c r="I16" s="251"/>
      <c r="J16" s="178"/>
      <c r="K16" s="178"/>
      <c r="L16" s="178"/>
      <c r="M16" s="178"/>
      <c r="N16" s="178"/>
      <c r="O16" s="178"/>
      <c r="P16" s="178"/>
      <c r="Q16" s="178"/>
      <c r="R16" s="178"/>
    </row>
    <row r="17" spans="1:16384" x14ac:dyDescent="0.25">
      <c r="B17" s="251"/>
      <c r="C17" s="251"/>
      <c r="D17" s="251"/>
      <c r="E17" s="251"/>
      <c r="F17" s="251"/>
      <c r="G17" s="251"/>
      <c r="H17" s="251"/>
      <c r="I17" s="251"/>
      <c r="J17" s="178"/>
      <c r="K17" s="178"/>
      <c r="L17" s="178"/>
      <c r="M17" s="178"/>
      <c r="N17" s="178"/>
      <c r="O17" s="178"/>
      <c r="P17" s="178"/>
      <c r="Q17" s="178"/>
      <c r="R17" s="178"/>
    </row>
    <row r="18" spans="1:16384" x14ac:dyDescent="0.25">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row>
    <row r="19" spans="1:16384" ht="12.75" customHeight="1" x14ac:dyDescent="0.25">
      <c r="B19" s="299" t="s">
        <v>265</v>
      </c>
      <c r="C19" s="298" t="s">
        <v>86</v>
      </c>
      <c r="D19" s="293" t="s">
        <v>96</v>
      </c>
      <c r="E19" s="292" t="s">
        <v>261</v>
      </c>
      <c r="F19" s="292" t="s">
        <v>262</v>
      </c>
      <c r="G19" s="292" t="s">
        <v>263</v>
      </c>
      <c r="H19" s="292" t="s">
        <v>264</v>
      </c>
      <c r="I19" s="292" t="s">
        <v>78</v>
      </c>
      <c r="J19" s="292" t="s">
        <v>259</v>
      </c>
      <c r="K19" s="292" t="s">
        <v>260</v>
      </c>
      <c r="L19" s="292" t="s">
        <v>266</v>
      </c>
      <c r="M19" s="292" t="s">
        <v>267</v>
      </c>
      <c r="N19" s="292" t="s">
        <v>285</v>
      </c>
      <c r="O19" s="292" t="s">
        <v>276</v>
      </c>
      <c r="P19" s="292" t="s">
        <v>275</v>
      </c>
      <c r="Q19" s="292" t="s">
        <v>272</v>
      </c>
      <c r="R19" s="292" t="s">
        <v>273</v>
      </c>
      <c r="S19" s="294" t="s">
        <v>79</v>
      </c>
      <c r="T19" s="294" t="s">
        <v>80</v>
      </c>
      <c r="U19" s="294" t="s">
        <v>81</v>
      </c>
      <c r="V19" s="294" t="s">
        <v>205</v>
      </c>
      <c r="W19" s="294" t="s">
        <v>223</v>
      </c>
      <c r="X19" s="294" t="s">
        <v>257</v>
      </c>
      <c r="Y19" s="294" t="s">
        <v>258</v>
      </c>
      <c r="Z19" s="295" t="s">
        <v>83</v>
      </c>
    </row>
    <row r="20" spans="1:16384" ht="55.5" customHeight="1" x14ac:dyDescent="0.25">
      <c r="B20" s="300"/>
      <c r="C20" s="298"/>
      <c r="D20" s="293"/>
      <c r="E20" s="293"/>
      <c r="F20" s="293"/>
      <c r="G20" s="292"/>
      <c r="H20" s="292"/>
      <c r="I20" s="292"/>
      <c r="J20" s="292"/>
      <c r="K20" s="292"/>
      <c r="L20" s="292"/>
      <c r="M20" s="292"/>
      <c r="N20" s="292"/>
      <c r="O20" s="292"/>
      <c r="P20" s="292"/>
      <c r="Q20" s="292"/>
      <c r="R20" s="292"/>
      <c r="S20" s="294"/>
      <c r="T20" s="294"/>
      <c r="U20" s="294"/>
      <c r="V20" s="294"/>
      <c r="W20" s="294"/>
      <c r="X20" s="294"/>
      <c r="Y20" s="294"/>
      <c r="Z20" s="295"/>
    </row>
    <row r="21" spans="1:16384" x14ac:dyDescent="0.25">
      <c r="B21" s="173" t="s">
        <v>324</v>
      </c>
      <c r="C21" s="94" t="s">
        <v>224</v>
      </c>
      <c r="D21" s="95">
        <v>222271.92383365458</v>
      </c>
      <c r="E21" s="195">
        <v>1637504595.5259821</v>
      </c>
      <c r="F21" s="195">
        <v>0</v>
      </c>
      <c r="G21" s="195">
        <v>145300486.43423963</v>
      </c>
      <c r="H21" s="182">
        <f>IF(ISERROR(F21/E21*G21), 0, F21/E21*G21)</f>
        <v>0</v>
      </c>
      <c r="I21" s="196"/>
      <c r="J21" s="195">
        <v>0</v>
      </c>
      <c r="K21" s="95">
        <v>0</v>
      </c>
      <c r="L21" s="183">
        <f>E21-J21</f>
        <v>1637504595.5259821</v>
      </c>
      <c r="M21" s="183">
        <f>F21-K21</f>
        <v>0</v>
      </c>
      <c r="N21" s="195"/>
      <c r="O21" s="195">
        <v>0</v>
      </c>
      <c r="P21" s="95">
        <v>0</v>
      </c>
      <c r="Q21" s="183">
        <f>IF(OR(G21=0, ISBLANK(G21)), 0, G21-J21-O21)</f>
        <v>145300486.43423963</v>
      </c>
      <c r="R21" s="183">
        <f>IF(OR(H21=0, ISBLANK(H21)), 0, H21-K21-P21)</f>
        <v>0</v>
      </c>
      <c r="S21" s="96"/>
      <c r="T21" s="197"/>
      <c r="U21" s="197"/>
      <c r="V21" s="197"/>
      <c r="W21" s="96"/>
      <c r="X21" s="96"/>
      <c r="Y21" s="96"/>
      <c r="Z21" s="175"/>
    </row>
    <row r="22" spans="1:16384" x14ac:dyDescent="0.25">
      <c r="B22" s="173" t="s">
        <v>325</v>
      </c>
      <c r="C22" s="94" t="s">
        <v>224</v>
      </c>
      <c r="D22" s="95">
        <v>18493.73399893145</v>
      </c>
      <c r="E22" s="195">
        <v>591826168.94057333</v>
      </c>
      <c r="F22" s="195">
        <v>0</v>
      </c>
      <c r="G22" s="195">
        <v>85507586.787769735</v>
      </c>
      <c r="H22" s="182">
        <f t="shared" ref="H22:H40" si="0">IF(ISERROR(F22/E22*G22), 0, F22/E22*G22)</f>
        <v>0</v>
      </c>
      <c r="I22" s="196"/>
      <c r="J22" s="195">
        <v>0</v>
      </c>
      <c r="K22" s="95">
        <v>0</v>
      </c>
      <c r="L22" s="183">
        <f t="shared" ref="L22:L40" si="1">E22-J22</f>
        <v>591826168.94057333</v>
      </c>
      <c r="M22" s="183">
        <f t="shared" ref="M22:M40" si="2">F22-K22</f>
        <v>0</v>
      </c>
      <c r="N22" s="195"/>
      <c r="O22" s="195">
        <v>0</v>
      </c>
      <c r="P22" s="95">
        <v>0</v>
      </c>
      <c r="Q22" s="183">
        <f t="shared" ref="Q22:Q40" si="3">IF(OR(G22=0, ISBLANK(G22)), 0, G22-J22-O22)</f>
        <v>85507586.787769735</v>
      </c>
      <c r="R22" s="183">
        <f t="shared" ref="R22:R40" si="4">IF(OR(H22=0, ISBLANK(H22)), 0, H22-K22-P22)</f>
        <v>0</v>
      </c>
      <c r="S22" s="96"/>
      <c r="T22" s="197"/>
      <c r="U22" s="197"/>
      <c r="V22" s="197"/>
      <c r="W22" s="96"/>
      <c r="X22" s="96"/>
      <c r="Y22" s="96"/>
      <c r="Z22" s="175"/>
    </row>
    <row r="23" spans="1:16384" x14ac:dyDescent="0.25">
      <c r="B23" s="173" t="s">
        <v>326</v>
      </c>
      <c r="C23" s="94" t="s">
        <v>333</v>
      </c>
      <c r="D23" s="95">
        <v>2229.9023482723678</v>
      </c>
      <c r="E23" s="195">
        <v>1857725645.1142704</v>
      </c>
      <c r="F23" s="195">
        <v>5099311.3147127545</v>
      </c>
      <c r="G23" s="195">
        <v>1643027830.2200074</v>
      </c>
      <c r="H23" s="182">
        <f t="shared" si="0"/>
        <v>4509982.6376749361</v>
      </c>
      <c r="I23" s="196"/>
      <c r="J23" s="195">
        <v>7677762.1299849534</v>
      </c>
      <c r="K23" s="195">
        <v>21074.855377095864</v>
      </c>
      <c r="L23" s="183">
        <f t="shared" si="1"/>
        <v>1850047882.9842856</v>
      </c>
      <c r="M23" s="183">
        <f t="shared" si="2"/>
        <v>5078236.4593356587</v>
      </c>
      <c r="N23" s="195"/>
      <c r="O23" s="230">
        <v>35137716.047029637</v>
      </c>
      <c r="P23" s="230">
        <v>79009.255978036555</v>
      </c>
      <c r="Q23" s="183">
        <f t="shared" si="3"/>
        <v>1600212352.0429928</v>
      </c>
      <c r="R23" s="183">
        <f t="shared" si="4"/>
        <v>4409898.5263198037</v>
      </c>
      <c r="S23" s="96"/>
      <c r="T23" s="197"/>
      <c r="U23" s="197"/>
      <c r="V23" s="197"/>
      <c r="W23" s="96"/>
      <c r="X23" s="96"/>
      <c r="Y23" s="96"/>
      <c r="Z23" s="175"/>
    </row>
    <row r="24" spans="1:16384" x14ac:dyDescent="0.25">
      <c r="B24" s="173" t="s">
        <v>327</v>
      </c>
      <c r="C24" s="94" t="s">
        <v>333</v>
      </c>
      <c r="D24" s="95">
        <v>6</v>
      </c>
      <c r="E24" s="195">
        <v>268114275.11066759</v>
      </c>
      <c r="F24" s="195">
        <v>538661.30172098242</v>
      </c>
      <c r="G24" s="195">
        <v>268114275.11066759</v>
      </c>
      <c r="H24" s="182">
        <f t="shared" si="0"/>
        <v>538661.30172098242</v>
      </c>
      <c r="I24" s="196"/>
      <c r="J24" s="195">
        <v>39177869.747935869</v>
      </c>
      <c r="K24" s="195">
        <v>106757.93555642229</v>
      </c>
      <c r="L24" s="183">
        <f t="shared" si="1"/>
        <v>228936405.36273172</v>
      </c>
      <c r="M24" s="183">
        <f t="shared" si="2"/>
        <v>431903.36616456014</v>
      </c>
      <c r="N24" s="195"/>
      <c r="O24" s="195">
        <v>201978064.79199192</v>
      </c>
      <c r="P24" s="195">
        <v>383601.73023429373</v>
      </c>
      <c r="Q24" s="183">
        <f t="shared" si="3"/>
        <v>26958340.570739806</v>
      </c>
      <c r="R24" s="183">
        <f t="shared" si="4"/>
        <v>48301.635930266406</v>
      </c>
      <c r="S24" s="96"/>
      <c r="T24" s="197"/>
      <c r="U24" s="197"/>
      <c r="V24" s="197"/>
      <c r="W24" s="96"/>
      <c r="X24" s="96"/>
      <c r="Y24" s="96"/>
      <c r="Z24" s="175"/>
    </row>
    <row r="25" spans="1:16384" x14ac:dyDescent="0.25">
      <c r="B25" s="173" t="s">
        <v>328</v>
      </c>
      <c r="C25" s="94" t="s">
        <v>333</v>
      </c>
      <c r="D25" s="95">
        <v>5</v>
      </c>
      <c r="E25" s="195">
        <v>1129733027.202991</v>
      </c>
      <c r="F25" s="195">
        <v>2021163.209658579</v>
      </c>
      <c r="G25" s="195">
        <v>1129733027.202991</v>
      </c>
      <c r="H25" s="182">
        <f t="shared" si="0"/>
        <v>2021163.209658579</v>
      </c>
      <c r="I25" s="196"/>
      <c r="J25" s="195">
        <v>747835381.31972432</v>
      </c>
      <c r="K25" s="195">
        <v>1211580.0849699662</v>
      </c>
      <c r="L25" s="183">
        <f t="shared" si="1"/>
        <v>381897645.88326669</v>
      </c>
      <c r="M25" s="183">
        <f t="shared" si="2"/>
        <v>809583.12468861276</v>
      </c>
      <c r="N25" s="195"/>
      <c r="O25" s="195">
        <v>381897645.88326657</v>
      </c>
      <c r="P25" s="195">
        <v>809583.12468861288</v>
      </c>
      <c r="Q25" s="183">
        <f t="shared" si="3"/>
        <v>1.1920928955078125E-7</v>
      </c>
      <c r="R25" s="183">
        <f>IF(OR(H25=0, ISBLANK(H25)), 0, ROUND(H25-K25-P25,0))</f>
        <v>0</v>
      </c>
      <c r="S25" s="96"/>
      <c r="T25" s="197"/>
      <c r="U25" s="197"/>
      <c r="V25" s="197"/>
      <c r="W25" s="96"/>
      <c r="X25" s="96"/>
      <c r="Y25" s="96"/>
      <c r="Z25" s="175"/>
    </row>
    <row r="26" spans="1:16384" s="184" customFormat="1" x14ac:dyDescent="0.25">
      <c r="A26" s="1"/>
      <c r="B26" s="173" t="s">
        <v>329</v>
      </c>
      <c r="C26" s="94" t="s">
        <v>224</v>
      </c>
      <c r="D26" s="95">
        <v>1857</v>
      </c>
      <c r="E26" s="195">
        <v>11174330.720076239</v>
      </c>
      <c r="F26" s="195">
        <v>0</v>
      </c>
      <c r="G26" s="195">
        <v>2198262.2786688833</v>
      </c>
      <c r="H26" s="182">
        <f t="shared" si="0"/>
        <v>0</v>
      </c>
      <c r="I26" s="196"/>
      <c r="J26" s="195">
        <v>0</v>
      </c>
      <c r="K26" s="195">
        <v>0</v>
      </c>
      <c r="L26" s="183">
        <f t="shared" si="1"/>
        <v>11174330.720076239</v>
      </c>
      <c r="M26" s="183">
        <f t="shared" si="2"/>
        <v>0</v>
      </c>
      <c r="N26" s="195"/>
      <c r="O26" s="195">
        <v>0</v>
      </c>
      <c r="P26" s="195">
        <v>0</v>
      </c>
      <c r="Q26" s="183">
        <f t="shared" ref="Q26:Q33" si="5">IF(OR(G26=0, ISBLANK(G26)), 0, G26-J26-O26)</f>
        <v>2198262.2786688833</v>
      </c>
      <c r="R26" s="183">
        <f t="shared" ref="R26:R33" si="6">IF(OR(H26=0, ISBLANK(H26)), 0, H26-K26-P26)</f>
        <v>0</v>
      </c>
      <c r="S26" s="96"/>
      <c r="T26" s="197"/>
      <c r="U26" s="197"/>
      <c r="V26" s="197"/>
      <c r="W26" s="96"/>
      <c r="X26" s="96"/>
      <c r="Y26" s="96"/>
      <c r="Z26" s="175"/>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80"/>
      <c r="XFD26" s="181"/>
    </row>
    <row r="27" spans="1:16384" x14ac:dyDescent="0.25">
      <c r="B27" s="173" t="s">
        <v>330</v>
      </c>
      <c r="C27" s="94" t="s">
        <v>333</v>
      </c>
      <c r="D27" s="95">
        <v>248</v>
      </c>
      <c r="E27" s="195">
        <v>418980.38651127217</v>
      </c>
      <c r="F27" s="195">
        <v>1185.4190801856691</v>
      </c>
      <c r="G27" s="195">
        <v>3853.2450391875091</v>
      </c>
      <c r="H27" s="182">
        <f t="shared" si="0"/>
        <v>10.901966624542128</v>
      </c>
      <c r="I27" s="196"/>
      <c r="J27" s="195">
        <v>0</v>
      </c>
      <c r="K27" s="95">
        <v>0</v>
      </c>
      <c r="L27" s="183">
        <f t="shared" si="1"/>
        <v>418980.38651127217</v>
      </c>
      <c r="M27" s="183">
        <f t="shared" si="2"/>
        <v>1185.4190801856691</v>
      </c>
      <c r="N27" s="195"/>
      <c r="O27" s="195">
        <v>0</v>
      </c>
      <c r="P27" s="95">
        <v>0</v>
      </c>
      <c r="Q27" s="183">
        <f t="shared" si="5"/>
        <v>3853.2450391875091</v>
      </c>
      <c r="R27" s="183">
        <f t="shared" si="6"/>
        <v>10.901966624542128</v>
      </c>
      <c r="S27" s="96"/>
      <c r="T27" s="197"/>
      <c r="U27" s="197"/>
      <c r="V27" s="197"/>
      <c r="W27" s="96"/>
      <c r="X27" s="96"/>
      <c r="Y27" s="96"/>
      <c r="Z27" s="175"/>
    </row>
    <row r="28" spans="1:16384" x14ac:dyDescent="0.25">
      <c r="B28" s="173" t="s">
        <v>331</v>
      </c>
      <c r="C28" s="94" t="s">
        <v>333</v>
      </c>
      <c r="D28" s="95">
        <v>4</v>
      </c>
      <c r="E28" s="195">
        <v>39602538.463260598</v>
      </c>
      <c r="F28" s="195">
        <v>109947.98480445624</v>
      </c>
      <c r="G28" s="195">
        <v>39374387.381713919</v>
      </c>
      <c r="H28" s="182">
        <f t="shared" si="0"/>
        <v>109314.57208344377</v>
      </c>
      <c r="I28" s="196"/>
      <c r="J28" s="195">
        <v>0</v>
      </c>
      <c r="K28" s="95">
        <v>0</v>
      </c>
      <c r="L28" s="183">
        <f t="shared" si="1"/>
        <v>39602538.463260598</v>
      </c>
      <c r="M28" s="183">
        <f t="shared" si="2"/>
        <v>109947.98480445624</v>
      </c>
      <c r="N28" s="195"/>
      <c r="O28" s="195">
        <v>0</v>
      </c>
      <c r="P28" s="95">
        <v>0</v>
      </c>
      <c r="Q28" s="183">
        <f t="shared" si="5"/>
        <v>39374387.381713919</v>
      </c>
      <c r="R28" s="183">
        <f t="shared" si="6"/>
        <v>109314.57208344377</v>
      </c>
      <c r="S28" s="96"/>
      <c r="T28" s="197"/>
      <c r="U28" s="197"/>
      <c r="V28" s="197"/>
      <c r="W28" s="96"/>
      <c r="X28" s="96"/>
      <c r="Y28" s="96"/>
      <c r="Z28" s="175"/>
    </row>
    <row r="29" spans="1:16384" x14ac:dyDescent="0.25">
      <c r="B29" s="173" t="s">
        <v>332</v>
      </c>
      <c r="C29" s="94" t="s">
        <v>333</v>
      </c>
      <c r="D29" s="95">
        <v>0</v>
      </c>
      <c r="E29" s="195">
        <v>0</v>
      </c>
      <c r="F29" s="195">
        <v>300137.41770060419</v>
      </c>
      <c r="G29" s="195">
        <v>0</v>
      </c>
      <c r="H29" s="182">
        <f t="shared" si="0"/>
        <v>0</v>
      </c>
      <c r="I29" s="196"/>
      <c r="J29" s="95">
        <v>0</v>
      </c>
      <c r="K29" s="95">
        <v>0</v>
      </c>
      <c r="L29" s="183">
        <f t="shared" si="1"/>
        <v>0</v>
      </c>
      <c r="M29" s="183">
        <f t="shared" si="2"/>
        <v>300137.41770060419</v>
      </c>
      <c r="N29" s="195"/>
      <c r="O29" s="95">
        <v>0</v>
      </c>
      <c r="P29" s="95">
        <v>0</v>
      </c>
      <c r="Q29" s="183">
        <f t="shared" si="5"/>
        <v>0</v>
      </c>
      <c r="R29" s="183">
        <f t="shared" si="6"/>
        <v>0</v>
      </c>
      <c r="S29" s="96"/>
      <c r="T29" s="197"/>
      <c r="U29" s="197"/>
      <c r="V29" s="197"/>
      <c r="W29" s="96"/>
      <c r="X29" s="96"/>
      <c r="Y29" s="96"/>
      <c r="Z29" s="175"/>
    </row>
    <row r="30" spans="1:16384" s="184" customFormat="1" x14ac:dyDescent="0.25">
      <c r="A30" s="1"/>
      <c r="B30" s="173"/>
      <c r="C30" s="94"/>
      <c r="D30" s="95"/>
      <c r="E30" s="195"/>
      <c r="F30" s="195"/>
      <c r="G30" s="195"/>
      <c r="H30" s="182">
        <f t="shared" si="0"/>
        <v>0</v>
      </c>
      <c r="I30" s="196"/>
      <c r="J30" s="95"/>
      <c r="K30" s="95"/>
      <c r="L30" s="183">
        <f t="shared" si="1"/>
        <v>0</v>
      </c>
      <c r="M30" s="183">
        <f t="shared" si="2"/>
        <v>0</v>
      </c>
      <c r="N30" s="177"/>
      <c r="O30" s="95"/>
      <c r="P30" s="95"/>
      <c r="Q30" s="183">
        <f t="shared" si="5"/>
        <v>0</v>
      </c>
      <c r="R30" s="183">
        <f t="shared" si="6"/>
        <v>0</v>
      </c>
      <c r="S30" s="96"/>
      <c r="T30" s="197"/>
      <c r="U30" s="197"/>
      <c r="V30" s="197"/>
      <c r="W30" s="96"/>
      <c r="X30" s="96"/>
      <c r="Y30" s="96"/>
      <c r="Z30" s="175"/>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80"/>
      <c r="XFD30" s="181"/>
    </row>
    <row r="31" spans="1:16384" x14ac:dyDescent="0.25">
      <c r="B31" s="173"/>
      <c r="C31" s="94"/>
      <c r="D31" s="95"/>
      <c r="E31" s="95"/>
      <c r="F31" s="95"/>
      <c r="G31" s="95"/>
      <c r="H31" s="182">
        <f t="shared" si="0"/>
        <v>0</v>
      </c>
      <c r="I31" s="95"/>
      <c r="J31" s="95"/>
      <c r="K31" s="95"/>
      <c r="L31" s="183">
        <f t="shared" si="1"/>
        <v>0</v>
      </c>
      <c r="M31" s="183">
        <f t="shared" si="2"/>
        <v>0</v>
      </c>
      <c r="N31" s="177"/>
      <c r="O31" s="95"/>
      <c r="P31" s="95"/>
      <c r="Q31" s="183">
        <f t="shared" si="5"/>
        <v>0</v>
      </c>
      <c r="R31" s="183">
        <f t="shared" si="6"/>
        <v>0</v>
      </c>
      <c r="S31" s="96"/>
      <c r="T31" s="96"/>
      <c r="U31" s="96"/>
      <c r="V31" s="96"/>
      <c r="W31" s="96"/>
      <c r="X31" s="96"/>
      <c r="Y31" s="96"/>
      <c r="Z31" s="175"/>
    </row>
    <row r="32" spans="1:16384" x14ac:dyDescent="0.25">
      <c r="B32" s="173"/>
      <c r="C32" s="94"/>
      <c r="D32" s="95"/>
      <c r="E32" s="95"/>
      <c r="F32" s="95"/>
      <c r="G32" s="95"/>
      <c r="H32" s="182">
        <f t="shared" si="0"/>
        <v>0</v>
      </c>
      <c r="I32" s="95"/>
      <c r="J32" s="95"/>
      <c r="K32" s="95"/>
      <c r="L32" s="183">
        <f t="shared" si="1"/>
        <v>0</v>
      </c>
      <c r="M32" s="183">
        <f t="shared" si="2"/>
        <v>0</v>
      </c>
      <c r="N32" s="177"/>
      <c r="O32" s="95"/>
      <c r="P32" s="95"/>
      <c r="Q32" s="183">
        <f t="shared" si="5"/>
        <v>0</v>
      </c>
      <c r="R32" s="183">
        <f t="shared" si="6"/>
        <v>0</v>
      </c>
      <c r="S32" s="96"/>
      <c r="T32" s="96"/>
      <c r="U32" s="96"/>
      <c r="V32" s="96"/>
      <c r="W32" s="96"/>
      <c r="X32" s="96"/>
      <c r="Y32" s="96"/>
      <c r="Z32" s="175"/>
    </row>
    <row r="33" spans="1:26" x14ac:dyDescent="0.25">
      <c r="B33" s="173"/>
      <c r="C33" s="94"/>
      <c r="D33" s="95"/>
      <c r="E33" s="95"/>
      <c r="F33" s="95"/>
      <c r="G33" s="95"/>
      <c r="H33" s="182">
        <f t="shared" si="0"/>
        <v>0</v>
      </c>
      <c r="I33" s="95"/>
      <c r="J33" s="95"/>
      <c r="K33" s="95"/>
      <c r="L33" s="183">
        <f t="shared" si="1"/>
        <v>0</v>
      </c>
      <c r="M33" s="183">
        <f t="shared" si="2"/>
        <v>0</v>
      </c>
      <c r="N33" s="177"/>
      <c r="O33" s="95"/>
      <c r="P33" s="95"/>
      <c r="Q33" s="183">
        <f t="shared" si="5"/>
        <v>0</v>
      </c>
      <c r="R33" s="183">
        <f t="shared" si="6"/>
        <v>0</v>
      </c>
      <c r="S33" s="96"/>
      <c r="T33" s="96"/>
      <c r="U33" s="96"/>
      <c r="V33" s="96"/>
      <c r="W33" s="96"/>
      <c r="X33" s="96"/>
      <c r="Y33" s="96"/>
      <c r="Z33" s="175"/>
    </row>
    <row r="34" spans="1:26" x14ac:dyDescent="0.25">
      <c r="B34" s="173"/>
      <c r="C34" s="94"/>
      <c r="D34" s="95"/>
      <c r="E34" s="95"/>
      <c r="F34" s="95"/>
      <c r="G34" s="95"/>
      <c r="H34" s="182">
        <f t="shared" si="0"/>
        <v>0</v>
      </c>
      <c r="I34" s="95"/>
      <c r="J34" s="95"/>
      <c r="K34" s="95"/>
      <c r="L34" s="183">
        <f t="shared" si="1"/>
        <v>0</v>
      </c>
      <c r="M34" s="183">
        <f t="shared" si="2"/>
        <v>0</v>
      </c>
      <c r="N34" s="177"/>
      <c r="O34" s="95"/>
      <c r="P34" s="95"/>
      <c r="Q34" s="183">
        <f t="shared" si="3"/>
        <v>0</v>
      </c>
      <c r="R34" s="183">
        <f t="shared" si="4"/>
        <v>0</v>
      </c>
      <c r="S34" s="96"/>
      <c r="T34" s="96"/>
      <c r="U34" s="96"/>
      <c r="V34" s="96"/>
      <c r="W34" s="96"/>
      <c r="X34" s="96"/>
      <c r="Y34" s="96"/>
      <c r="Z34" s="175"/>
    </row>
    <row r="35" spans="1:26" x14ac:dyDescent="0.25">
      <c r="B35" s="173"/>
      <c r="C35" s="94"/>
      <c r="D35" s="95"/>
      <c r="E35" s="95"/>
      <c r="F35" s="95"/>
      <c r="G35" s="95"/>
      <c r="H35" s="182">
        <f t="shared" si="0"/>
        <v>0</v>
      </c>
      <c r="I35" s="95"/>
      <c r="J35" s="95"/>
      <c r="K35" s="95"/>
      <c r="L35" s="183">
        <f t="shared" si="1"/>
        <v>0</v>
      </c>
      <c r="M35" s="183">
        <f t="shared" si="2"/>
        <v>0</v>
      </c>
      <c r="N35" s="177"/>
      <c r="O35" s="95"/>
      <c r="P35" s="95"/>
      <c r="Q35" s="183">
        <f t="shared" si="3"/>
        <v>0</v>
      </c>
      <c r="R35" s="183">
        <f t="shared" si="4"/>
        <v>0</v>
      </c>
      <c r="S35" s="96"/>
      <c r="T35" s="96"/>
      <c r="U35" s="96"/>
      <c r="V35" s="96"/>
      <c r="W35" s="96"/>
      <c r="X35" s="96"/>
      <c r="Y35" s="96"/>
      <c r="Z35" s="175"/>
    </row>
    <row r="36" spans="1:26" x14ac:dyDescent="0.25">
      <c r="B36" s="173"/>
      <c r="C36" s="94"/>
      <c r="D36" s="95"/>
      <c r="E36" s="95"/>
      <c r="F36" s="95"/>
      <c r="G36" s="95"/>
      <c r="H36" s="182">
        <f t="shared" si="0"/>
        <v>0</v>
      </c>
      <c r="I36" s="95"/>
      <c r="J36" s="95"/>
      <c r="K36" s="95"/>
      <c r="L36" s="183">
        <f t="shared" si="1"/>
        <v>0</v>
      </c>
      <c r="M36" s="183">
        <f t="shared" si="2"/>
        <v>0</v>
      </c>
      <c r="N36" s="177"/>
      <c r="O36" s="95"/>
      <c r="P36" s="95"/>
      <c r="Q36" s="183">
        <f t="shared" si="3"/>
        <v>0</v>
      </c>
      <c r="R36" s="183">
        <f t="shared" si="4"/>
        <v>0</v>
      </c>
      <c r="S36" s="96"/>
      <c r="T36" s="96"/>
      <c r="U36" s="96"/>
      <c r="V36" s="96"/>
      <c r="W36" s="96"/>
      <c r="X36" s="96"/>
      <c r="Y36" s="96"/>
      <c r="Z36" s="175"/>
    </row>
    <row r="37" spans="1:26" x14ac:dyDescent="0.25">
      <c r="B37" s="173"/>
      <c r="C37" s="94"/>
      <c r="D37" s="95"/>
      <c r="E37" s="95"/>
      <c r="F37" s="95"/>
      <c r="G37" s="95"/>
      <c r="H37" s="182">
        <f t="shared" si="0"/>
        <v>0</v>
      </c>
      <c r="I37" s="95"/>
      <c r="J37" s="95"/>
      <c r="K37" s="95"/>
      <c r="L37" s="183">
        <f t="shared" si="1"/>
        <v>0</v>
      </c>
      <c r="M37" s="183">
        <f t="shared" si="2"/>
        <v>0</v>
      </c>
      <c r="N37" s="177"/>
      <c r="O37" s="95"/>
      <c r="P37" s="95"/>
      <c r="Q37" s="183">
        <f t="shared" si="3"/>
        <v>0</v>
      </c>
      <c r="R37" s="183">
        <f t="shared" si="4"/>
        <v>0</v>
      </c>
      <c r="S37" s="96"/>
      <c r="T37" s="96"/>
      <c r="U37" s="96"/>
      <c r="V37" s="96"/>
      <c r="W37" s="96"/>
      <c r="X37" s="96"/>
      <c r="Y37" s="96"/>
      <c r="Z37" s="175"/>
    </row>
    <row r="38" spans="1:26" x14ac:dyDescent="0.25">
      <c r="B38" s="173"/>
      <c r="C38" s="94"/>
      <c r="D38" s="95"/>
      <c r="E38" s="95"/>
      <c r="F38" s="95"/>
      <c r="G38" s="95"/>
      <c r="H38" s="182">
        <f t="shared" si="0"/>
        <v>0</v>
      </c>
      <c r="I38" s="95"/>
      <c r="J38" s="95"/>
      <c r="K38" s="95"/>
      <c r="L38" s="183">
        <f t="shared" si="1"/>
        <v>0</v>
      </c>
      <c r="M38" s="183">
        <f t="shared" si="2"/>
        <v>0</v>
      </c>
      <c r="N38" s="177"/>
      <c r="O38" s="95"/>
      <c r="P38" s="95"/>
      <c r="Q38" s="183">
        <f t="shared" si="3"/>
        <v>0</v>
      </c>
      <c r="R38" s="183">
        <f t="shared" si="4"/>
        <v>0</v>
      </c>
      <c r="S38" s="96"/>
      <c r="T38" s="96"/>
      <c r="U38" s="96"/>
      <c r="V38" s="96"/>
      <c r="W38" s="96"/>
      <c r="X38" s="96"/>
      <c r="Y38" s="96"/>
      <c r="Z38" s="175"/>
    </row>
    <row r="39" spans="1:26" x14ac:dyDescent="0.25">
      <c r="B39" s="173"/>
      <c r="C39" s="94"/>
      <c r="D39" s="95"/>
      <c r="E39" s="95"/>
      <c r="F39" s="95"/>
      <c r="G39" s="95"/>
      <c r="H39" s="182">
        <f t="shared" si="0"/>
        <v>0</v>
      </c>
      <c r="I39" s="95"/>
      <c r="J39" s="95"/>
      <c r="K39" s="95"/>
      <c r="L39" s="183">
        <f t="shared" si="1"/>
        <v>0</v>
      </c>
      <c r="M39" s="183">
        <f t="shared" si="2"/>
        <v>0</v>
      </c>
      <c r="N39" s="177"/>
      <c r="O39" s="95"/>
      <c r="P39" s="95"/>
      <c r="Q39" s="183">
        <f t="shared" si="3"/>
        <v>0</v>
      </c>
      <c r="R39" s="183">
        <f t="shared" si="4"/>
        <v>0</v>
      </c>
      <c r="S39" s="96"/>
      <c r="T39" s="96"/>
      <c r="U39" s="96"/>
      <c r="V39" s="96"/>
      <c r="W39" s="96"/>
      <c r="X39" s="96"/>
      <c r="Y39" s="96"/>
      <c r="Z39" s="175"/>
    </row>
    <row r="40" spans="1:26" x14ac:dyDescent="0.25">
      <c r="B40" s="173"/>
      <c r="C40" s="94"/>
      <c r="D40" s="95"/>
      <c r="E40" s="95"/>
      <c r="F40" s="95"/>
      <c r="G40" s="95"/>
      <c r="H40" s="182">
        <f t="shared" si="0"/>
        <v>0</v>
      </c>
      <c r="I40" s="95"/>
      <c r="J40" s="95"/>
      <c r="K40" s="95"/>
      <c r="L40" s="183">
        <f t="shared" si="1"/>
        <v>0</v>
      </c>
      <c r="M40" s="183">
        <f t="shared" si="2"/>
        <v>0</v>
      </c>
      <c r="N40" s="177"/>
      <c r="O40" s="95"/>
      <c r="P40" s="95"/>
      <c r="Q40" s="183">
        <f t="shared" si="3"/>
        <v>0</v>
      </c>
      <c r="R40" s="183">
        <f t="shared" si="4"/>
        <v>0</v>
      </c>
      <c r="S40" s="96"/>
      <c r="T40" s="96"/>
      <c r="U40" s="96"/>
      <c r="V40" s="96"/>
      <c r="W40" s="96"/>
      <c r="X40" s="96"/>
      <c r="Y40" s="96"/>
      <c r="Z40" s="175"/>
    </row>
    <row r="41" spans="1:26" ht="13" x14ac:dyDescent="0.3">
      <c r="B41" s="185" t="s">
        <v>87</v>
      </c>
      <c r="C41" s="186"/>
      <c r="D41" s="187">
        <f t="shared" ref="D41:J41" si="7">SUM(D21:D40)</f>
        <v>245115.56018085839</v>
      </c>
      <c r="E41" s="187">
        <f t="shared" si="7"/>
        <v>5536099561.4643316</v>
      </c>
      <c r="F41" s="187">
        <f t="shared" si="7"/>
        <v>8070406.6476775622</v>
      </c>
      <c r="G41" s="187">
        <f t="shared" si="7"/>
        <v>3313259708.661097</v>
      </c>
      <c r="H41" s="187">
        <f t="shared" si="7"/>
        <v>7179132.6231045658</v>
      </c>
      <c r="I41" s="188">
        <f t="shared" si="7"/>
        <v>0</v>
      </c>
      <c r="J41" s="189">
        <f t="shared" si="7"/>
        <v>794691013.19764519</v>
      </c>
      <c r="K41" s="189">
        <f t="shared" ref="K41:R41" si="8">SUM(K21:K40)</f>
        <v>1339412.8759034844</v>
      </c>
      <c r="L41" s="189">
        <f t="shared" si="8"/>
        <v>4741408548.2666874</v>
      </c>
      <c r="M41" s="189">
        <f t="shared" si="8"/>
        <v>6730993.7717740787</v>
      </c>
      <c r="N41" s="190">
        <f t="shared" si="8"/>
        <v>0</v>
      </c>
      <c r="O41" s="189">
        <f t="shared" si="8"/>
        <v>619013426.72228813</v>
      </c>
      <c r="P41" s="189">
        <f t="shared" si="8"/>
        <v>1272194.1109009432</v>
      </c>
      <c r="Q41" s="189">
        <f t="shared" si="8"/>
        <v>1899555268.741164</v>
      </c>
      <c r="R41" s="189">
        <f t="shared" si="8"/>
        <v>4567525.6363001382</v>
      </c>
      <c r="S41" s="190">
        <f>SUM(S21:S40)</f>
        <v>0</v>
      </c>
      <c r="T41" s="190">
        <f>SUM(T21:T40)</f>
        <v>0</v>
      </c>
      <c r="U41" s="190">
        <f>SUM(U21:U40)</f>
        <v>0</v>
      </c>
      <c r="V41" s="190">
        <f>SUM(V21:V40)</f>
        <v>0</v>
      </c>
      <c r="W41" s="190">
        <f>SUM(W21:W40)</f>
        <v>0</v>
      </c>
      <c r="X41" s="190"/>
      <c r="Y41" s="190">
        <f>SUM(Y21:Y40)</f>
        <v>0</v>
      </c>
      <c r="Z41" s="188">
        <f>SUM(Z21:Z40)</f>
        <v>0</v>
      </c>
    </row>
    <row r="42" spans="1:26" x14ac:dyDescent="0.25">
      <c r="B42" s="191"/>
      <c r="U42" s="192"/>
      <c r="W42" s="192"/>
      <c r="X42" s="192"/>
      <c r="Y42" s="192" t="s">
        <v>88</v>
      </c>
      <c r="Z42" s="193">
        <f>'2. 2015 Continuity Schedule'!BS65</f>
        <v>0</v>
      </c>
    </row>
    <row r="43" spans="1:26" x14ac:dyDescent="0.25">
      <c r="B43" s="191"/>
      <c r="U43" s="192"/>
      <c r="W43" s="192"/>
      <c r="X43" s="192"/>
      <c r="Y43" s="192" t="s">
        <v>89</v>
      </c>
      <c r="Z43" s="194">
        <f>Z41-Z42</f>
        <v>0</v>
      </c>
    </row>
    <row r="44" spans="1:26" x14ac:dyDescent="0.25">
      <c r="B44" s="191"/>
    </row>
    <row r="45" spans="1:26" x14ac:dyDescent="0.25">
      <c r="A45" s="297" t="s">
        <v>84</v>
      </c>
      <c r="B45" s="297"/>
      <c r="C45" s="297"/>
      <c r="D45" s="297"/>
      <c r="E45" s="297"/>
      <c r="F45" s="297"/>
      <c r="G45" s="297"/>
      <c r="H45" s="297"/>
    </row>
    <row r="46" spans="1:26" ht="21" customHeight="1" x14ac:dyDescent="0.25">
      <c r="A46" s="297"/>
      <c r="B46" s="297"/>
      <c r="C46" s="297"/>
      <c r="D46" s="297"/>
      <c r="E46" s="297"/>
      <c r="F46" s="297"/>
      <c r="G46" s="297"/>
      <c r="H46" s="297"/>
    </row>
    <row r="47" spans="1:26" ht="16.5" x14ac:dyDescent="0.25">
      <c r="A47" s="297" t="s">
        <v>85</v>
      </c>
      <c r="B47" s="297"/>
      <c r="C47" s="297"/>
      <c r="D47" s="297"/>
      <c r="E47" s="297"/>
      <c r="F47" s="297"/>
      <c r="G47" s="297"/>
      <c r="H47" s="297"/>
    </row>
    <row r="48" spans="1:26" ht="43.5" customHeight="1" x14ac:dyDescent="0.35">
      <c r="A48" s="296" t="s">
        <v>286</v>
      </c>
      <c r="B48" s="296"/>
      <c r="C48" s="296"/>
      <c r="D48" s="296"/>
      <c r="E48" s="296"/>
      <c r="F48" s="296"/>
      <c r="G48" s="296"/>
      <c r="H48" s="296"/>
    </row>
  </sheetData>
  <mergeCells count="29">
    <mergeCell ref="A48:H48"/>
    <mergeCell ref="J19:J20"/>
    <mergeCell ref="K19:K20"/>
    <mergeCell ref="L19:L20"/>
    <mergeCell ref="M19:M20"/>
    <mergeCell ref="A45:H46"/>
    <mergeCell ref="A47:H47"/>
    <mergeCell ref="F19:F20"/>
    <mergeCell ref="E19:E20"/>
    <mergeCell ref="C19:C20"/>
    <mergeCell ref="B19:B20"/>
    <mergeCell ref="G19:G20"/>
    <mergeCell ref="H19:H20"/>
    <mergeCell ref="N19:N20"/>
    <mergeCell ref="B16:I17"/>
    <mergeCell ref="D19:D20"/>
    <mergeCell ref="U19:U20"/>
    <mergeCell ref="Z19:Z20"/>
    <mergeCell ref="I19:I20"/>
    <mergeCell ref="O19:O20"/>
    <mergeCell ref="S19:S20"/>
    <mergeCell ref="T19:T20"/>
    <mergeCell ref="V19:V20"/>
    <mergeCell ref="W19:W20"/>
    <mergeCell ref="Y19:Y20"/>
    <mergeCell ref="X19:X20"/>
    <mergeCell ref="P19:P20"/>
    <mergeCell ref="Q19:Q20"/>
    <mergeCell ref="R19:R20"/>
  </mergeCells>
  <dataValidations count="1">
    <dataValidation type="list" allowBlank="1" showInputMessage="1" showErrorMessage="1" sqref="C21:C40">
      <formula1>"kWh, kW"</formula1>
    </dataValidation>
  </dataValidations>
  <pageMargins left="0.7" right="0.7" top="0.75" bottom="0.75" header="0.3" footer="0.3"/>
  <pageSetup paperSize="17" scale="41" orientation="landscape" r:id="rId1"/>
  <ignoredErrors>
    <ignoredError sqref="K29 P29 O26 O27:P28 O22 O21 J22 J21 K28 J26:J28 K27 H25:I25 H28:I28 H27:I27 L27:N27 H26:I26 L26:N26 L28:N28 H21:I21 L21:N21 H22:I22 L22:N22 Q21:S21 Q22:S22 Q27:S27 Q28:S28 Q26:S26 H23:I23 H24:I24 L23:N23 L24:N24 L25:N25 Q24:S24 Q25:S25 Q23:S23"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B58"/>
  <sheetViews>
    <sheetView showGridLines="0" topLeftCell="A4" workbookViewId="0">
      <selection activeCell="F58" sqref="F58"/>
    </sheetView>
  </sheetViews>
  <sheetFormatPr defaultColWidth="9.1796875" defaultRowHeight="12.5" x14ac:dyDescent="0.25"/>
  <cols>
    <col min="1" max="1" width="1.1796875" style="191" customWidth="1"/>
    <col min="2" max="2" width="64" style="191" customWidth="1"/>
    <col min="3" max="3" width="9.1796875" style="191"/>
    <col min="4" max="4" width="14.54296875" style="191" customWidth="1"/>
    <col min="5" max="5" width="14.7265625" style="191" customWidth="1"/>
    <col min="6" max="25" width="24.1796875" style="191" customWidth="1"/>
    <col min="26" max="26" width="0" style="191" hidden="1" customWidth="1"/>
    <col min="27" max="28" width="9.1796875" style="191" hidden="1" customWidth="1"/>
    <col min="29" max="30" width="0" style="191" hidden="1" customWidth="1"/>
    <col min="31" max="16384" width="9.1796875" style="191"/>
  </cols>
  <sheetData>
    <row r="1" spans="2:27" ht="143.25" customHeight="1" x14ac:dyDescent="0.25">
      <c r="AA1" s="191">
        <v>21</v>
      </c>
    </row>
    <row r="2" spans="2:27" x14ac:dyDescent="0.25">
      <c r="AA2" s="191">
        <v>22</v>
      </c>
    </row>
    <row r="4" spans="2:27" ht="39" customHeight="1" x14ac:dyDescent="0.25">
      <c r="D4" s="213" t="s">
        <v>101</v>
      </c>
      <c r="E4" s="214" t="s">
        <v>94</v>
      </c>
      <c r="F4" s="213" t="str">
        <f>IF(LEN(TRIM('4. Billing Determinants'!$B21))=0, "", UPPER('4. Billing Determinants'!$B21))</f>
        <v>RESIDENTIAL</v>
      </c>
      <c r="G4" s="213" t="str">
        <f>IF(LEN(TRIM('4. Billing Determinants'!$B22))=0, "", '4. Billing Determinants'!$B22)</f>
        <v>GENERAL SERVICE LESS THAN 50 KW</v>
      </c>
      <c r="H4" s="213" t="str">
        <f>IF(LEN(TRIM('4. Billing Determinants'!$B23))=0, "", '4. Billing Determinants'!$B23)</f>
        <v>GENERAL SERVICE 50 TO 4,999 KW</v>
      </c>
      <c r="I4" s="213" t="str">
        <f>IF(LEN(TRIM('4. Billing Determinants'!$B24))=0, "", '4. Billing Determinants'!$B24)</f>
        <v>LARGE USE (1)</v>
      </c>
      <c r="J4" s="213" t="str">
        <f>IF(LEN(TRIM('4. Billing Determinants'!$B25))=0, "", '4. Billing Determinants'!$B25)</f>
        <v>LARGE USE (2)</v>
      </c>
      <c r="K4" s="213" t="str">
        <f>IF(LEN(TRIM('4. Billing Determinants'!$B26))=0, "", '4. Billing Determinants'!$B26)</f>
        <v>UNMETERED SCATTERED LOAD</v>
      </c>
      <c r="L4" s="213" t="str">
        <f>IF(LEN(TRIM('4. Billing Determinants'!$B27))=0, "", '4. Billing Determinants'!$B27)</f>
        <v>SENTINEL LIGHTING</v>
      </c>
      <c r="M4" s="213" t="str">
        <f>IF(LEN(TRIM('4. Billing Determinants'!$B28))=0, "", '4. Billing Determinants'!$B28)</f>
        <v>STREET LIGHTING</v>
      </c>
      <c r="N4" s="213" t="str">
        <f>IF(LEN(TRIM('4. Billing Determinants'!$B29))=0, "", '4. Billing Determinants'!$B29)</f>
        <v>STANDBY POWER</v>
      </c>
      <c r="O4" s="213" t="str">
        <f>IF(LEN(TRIM('4. Billing Determinants'!$B30))=0, "", '4. Billing Determinants'!$B30)</f>
        <v/>
      </c>
      <c r="P4" s="213" t="str">
        <f>IF(LEN(TRIM('4. Billing Determinants'!$B31))=0, "", '4. Billing Determinants'!$B31)</f>
        <v/>
      </c>
      <c r="Q4" s="213" t="str">
        <f>IF(LEN(TRIM('4. Billing Determinants'!$B32))=0, "", '4. Billing Determinants'!$B32)</f>
        <v/>
      </c>
      <c r="R4" s="213" t="str">
        <f>IF(LEN(TRIM('4. Billing Determinants'!$B33))=0, "", '4. Billing Determinants'!$B33)</f>
        <v/>
      </c>
      <c r="S4" s="213" t="str">
        <f>IF(LEN(TRIM('4. Billing Determinants'!$B34))=0, "", '4. Billing Determinants'!$B34)</f>
        <v/>
      </c>
      <c r="T4" s="213" t="str">
        <f>IF(LEN(TRIM('4. Billing Determinants'!$B35))=0, "", '4. Billing Determinants'!$B35)</f>
        <v/>
      </c>
      <c r="U4" s="213" t="str">
        <f>IF(LEN(TRIM('4. Billing Determinants'!$B36))=0, "", '4. Billing Determinants'!$B36)</f>
        <v/>
      </c>
      <c r="V4" s="213" t="str">
        <f>IF(LEN(TRIM('4. Billing Determinants'!$B37))=0, "", '4. Billing Determinants'!$B37)</f>
        <v/>
      </c>
      <c r="W4" s="213" t="str">
        <f>IF(LEN(TRIM('4. Billing Determinants'!$B38))=0, "", '4. Billing Determinants'!$B38)</f>
        <v/>
      </c>
      <c r="X4" s="213" t="str">
        <f>IF(LEN(TRIM('4. Billing Determinants'!$B39))=0, "", '4. Billing Determinants'!$B39)</f>
        <v/>
      </c>
      <c r="Y4" s="213" t="str">
        <f>IF(LEN(TRIM('4. Billing Determinants'!$B40))=0, "", '4. Billing Determinants'!$B40)</f>
        <v/>
      </c>
    </row>
    <row r="5" spans="2:27" x14ac:dyDescent="0.25">
      <c r="B5" s="56" t="s">
        <v>35</v>
      </c>
      <c r="C5" s="57">
        <v>1550</v>
      </c>
      <c r="D5" s="58">
        <f>'2. 2015 Continuity Schedule'!BS24</f>
        <v>292953.78526224993</v>
      </c>
      <c r="E5" s="94" t="s">
        <v>224</v>
      </c>
      <c r="F5" s="58">
        <f>IFERROR(IF(F$4="",0,IF($E5="kWh",VLOOKUP(F$4,'4. Billing Determinants'!$B$19:$Z$41,4,0)/'4. Billing Determinants'!$E$41*$D5,IF($E5="kW",VLOOKUP(F$4,'4. Billing Determinants'!$B$19:$Z$41,5,0)/'4. Billing Determinants'!$F$41*$D5,IF($E5="Non-RPP kWh",VLOOKUP(F$4,'4. Billing Determinants'!$B$19:$Z$41,6,0)/'4. Billing Determinants'!$G$41*$D5,IF($E5="Distribution Rev.",VLOOKUP(F$4,'4. Billing Determinants'!$B$19:$Z$41,8,0)/'4. Billing Determinants'!$I$41*$D5, VLOOKUP(F$4,'4. Billing Determinants'!$B$19:$Z$41,3,0)/'4. Billing Determinants'!$D$41*$D5))))),0)</f>
        <v>86651.832091830918</v>
      </c>
      <c r="G5" s="58">
        <f>IFERROR(IF(G$4="",0,IF($E5="kWh",VLOOKUP(G$4,'4. Billing Determinants'!$B$19:$Z$41,4,0)/'4. Billing Determinants'!$E$41*$D5,IF($E5="kW",VLOOKUP(G$4,'4. Billing Determinants'!$B$19:$Z$41,5,0)/'4. Billing Determinants'!$F$41*$D5,IF($E5="Non-RPP kWh",VLOOKUP(G$4,'4. Billing Determinants'!$B$19:$Z$41,6,0)/'4. Billing Determinants'!$G$41*$D5,IF($E5="Distribution Rev.",VLOOKUP(G$4,'4. Billing Determinants'!$B$19:$Z$41,8,0)/'4. Billing Determinants'!$I$41*$D5, VLOOKUP(G$4,'4. Billing Determinants'!$B$19:$Z$41,3,0)/'4. Billing Determinants'!$D$41*$D5))))),0)</f>
        <v>31317.665891568129</v>
      </c>
      <c r="H5" s="58">
        <f>IFERROR(IF(H$4="",0,IF($E5="kWh",VLOOKUP(H$4,'4. Billing Determinants'!$B$19:$Z$41,4,0)/'4. Billing Determinants'!$E$41*$D5,IF($E5="kW",VLOOKUP(H$4,'4. Billing Determinants'!$B$19:$Z$41,5,0)/'4. Billing Determinants'!$F$41*$D5,IF($E5="Non-RPP kWh",VLOOKUP(H$4,'4. Billing Determinants'!$B$19:$Z$41,6,0)/'4. Billing Determinants'!$G$41*$D5,IF($E5="Distribution Rev.",VLOOKUP(H$4,'4. Billing Determinants'!$B$19:$Z$41,8,0)/'4. Billing Determinants'!$I$41*$D5, VLOOKUP(H$4,'4. Billing Determinants'!$B$19:$Z$41,3,0)/'4. Billing Determinants'!$D$41*$D5))))),0)</f>
        <v>98305.269562570742</v>
      </c>
      <c r="I5" s="58">
        <f>IFERROR(IF(I$4="",0,IF($E5="kWh",VLOOKUP(I$4,'4. Billing Determinants'!$B$19:$Z$41,4,0)/'4. Billing Determinants'!$E$41*$D5,IF($E5="kW",VLOOKUP(I$4,'4. Billing Determinants'!$B$19:$Z$41,5,0)/'4. Billing Determinants'!$F$41*$D5,IF($E5="Non-RPP kWh",VLOOKUP(I$4,'4. Billing Determinants'!$B$19:$Z$41,6,0)/'4. Billing Determinants'!$G$41*$D5,IF($E5="Distribution Rev.",VLOOKUP(I$4,'4. Billing Determinants'!$B$19:$Z$41,8,0)/'4. Billing Determinants'!$I$41*$D5, VLOOKUP(I$4,'4. Billing Determinants'!$B$19:$Z$41,3,0)/'4. Billing Determinants'!$D$41*$D5))))),0)</f>
        <v>14187.80332695799</v>
      </c>
      <c r="J5" s="58">
        <f>IFERROR(IF(J$4="",0,IF($E5="kWh",VLOOKUP(J$4,'4. Billing Determinants'!$B$19:$Z$41,4,0)/'4. Billing Determinants'!$E$41*$D5,IF($E5="kW",VLOOKUP(J$4,'4. Billing Determinants'!$B$19:$Z$41,5,0)/'4. Billing Determinants'!$F$41*$D5,IF($E5="Non-RPP kWh",VLOOKUP(J$4,'4. Billing Determinants'!$B$19:$Z$41,6,0)/'4. Billing Determinants'!$G$41*$D5,IF($E5="Distribution Rev.",VLOOKUP(J$4,'4. Billing Determinants'!$B$19:$Z$41,8,0)/'4. Billing Determinants'!$I$41*$D5, VLOOKUP(J$4,'4. Billing Determinants'!$B$19:$Z$41,3,0)/'4. Billing Determinants'!$D$41*$D5))))),0)</f>
        <v>59782.083573539596</v>
      </c>
      <c r="K5" s="58">
        <f>IFERROR(IF(K$4="",0,IF($E5="kWh",VLOOKUP(K$4,'4. Billing Determinants'!$B$19:$Z$41,4,0)/'4. Billing Determinants'!$E$41*$D5,IF($E5="kW",VLOOKUP(K$4,'4. Billing Determinants'!$B$19:$Z$41,5,0)/'4. Billing Determinants'!$F$41*$D5,IF($E5="Non-RPP kWh",VLOOKUP(K$4,'4. Billing Determinants'!$B$19:$Z$41,6,0)/'4. Billing Determinants'!$G$41*$D5,IF($E5="Distribution Rev.",VLOOKUP(K$4,'4. Billing Determinants'!$B$19:$Z$41,8,0)/'4. Billing Determinants'!$I$41*$D5, VLOOKUP(K$4,'4. Billing Determinants'!$B$19:$Z$41,3,0)/'4. Billing Determinants'!$D$41*$D5))))),0)</f>
        <v>591.31206833872409</v>
      </c>
      <c r="L5" s="58">
        <f>IFERROR(IF(L$4="",0,IF($E5="kWh",VLOOKUP(L$4,'4. Billing Determinants'!$B$19:$Z$41,4,0)/'4. Billing Determinants'!$E$41*$D5,IF($E5="kW",VLOOKUP(L$4,'4. Billing Determinants'!$B$19:$Z$41,5,0)/'4. Billing Determinants'!$F$41*$D5,IF($E5="Non-RPP kWh",VLOOKUP(L$4,'4. Billing Determinants'!$B$19:$Z$41,6,0)/'4. Billing Determinants'!$G$41*$D5,IF($E5="Distribution Rev.",VLOOKUP(L$4,'4. Billing Determinants'!$B$19:$Z$41,8,0)/'4. Billing Determinants'!$I$41*$D5, VLOOKUP(L$4,'4. Billing Determinants'!$B$19:$Z$41,3,0)/'4. Billing Determinants'!$D$41*$D5))))),0)</f>
        <v>22.171185473884744</v>
      </c>
      <c r="M5" s="58">
        <f>IFERROR(IF(M$4="",0,IF($E5="kWh",VLOOKUP(M$4,'4. Billing Determinants'!$B$19:$Z$41,4,0)/'4. Billing Determinants'!$E$41*$D5,IF($E5="kW",VLOOKUP(M$4,'4. Billing Determinants'!$B$19:$Z$41,5,0)/'4. Billing Determinants'!$F$41*$D5,IF($E5="Non-RPP kWh",VLOOKUP(M$4,'4. Billing Determinants'!$B$19:$Z$41,6,0)/'4. Billing Determinants'!$G$41*$D5,IF($E5="Distribution Rev.",VLOOKUP(M$4,'4. Billing Determinants'!$B$19:$Z$41,8,0)/'4. Billing Determinants'!$I$41*$D5, VLOOKUP(M$4,'4. Billing Determinants'!$B$19:$Z$41,3,0)/'4. Billing Determinants'!$D$41*$D5))))),0)</f>
        <v>2095.6475619700227</v>
      </c>
      <c r="N5" s="58">
        <f>IFERROR(IF(N$4="",0,IF($E5="kWh",VLOOKUP(N$4,'4. Billing Determinants'!$B$19:$Z$41,4,0)/'4. Billing Determinants'!$E$41*$D5,IF($E5="kW",VLOOKUP(N$4,'4. Billing Determinants'!$B$19:$Z$41,5,0)/'4. Billing Determinants'!$F$41*$D5,IF($E5="Non-RPP kWh",VLOOKUP(N$4,'4. Billing Determinants'!$B$19:$Z$41,6,0)/'4. Billing Determinants'!$G$41*$D5,IF($E5="Distribution Rev.",VLOOKUP(N$4,'4. Billing Determinants'!$B$19:$Z$41,8,0)/'4. Billing Determinants'!$I$41*$D5, VLOOKUP(N$4,'4. Billing Determinants'!$B$19:$Z$41,3,0)/'4. Billing Determinants'!$D$41*$D5))))),0)</f>
        <v>0</v>
      </c>
      <c r="O5" s="58">
        <f>IFERROR(IF(O$4="",0,IF($E5="kWh",VLOOKUP(O$4,'4. Billing Determinants'!$B$19:$Z$41,4,0)/'4. Billing Determinants'!$E$41*$D5,IF($E5="kW",VLOOKUP(O$4,'4. Billing Determinants'!$B$19:$Z$41,5,0)/'4. Billing Determinants'!$F$41*$D5,IF($E5="Non-RPP kWh",VLOOKUP(O$4,'4. Billing Determinants'!$B$19:$Z$41,6,0)/'4. Billing Determinants'!$G$41*$D5,IF($E5="Distribution Rev.",VLOOKUP(O$4,'4. Billing Determinants'!$B$19:$Z$41,8,0)/'4. Billing Determinants'!$I$41*$D5, VLOOKUP(O$4,'4. Billing Determinants'!$B$19:$Z$41,3,0)/'4. Billing Determinants'!$D$41*$D5))))),0)</f>
        <v>0</v>
      </c>
      <c r="P5" s="58">
        <f>IFERROR(IF(P$4="",0,IF($E5="kWh",VLOOKUP(P$4,'4. Billing Determinants'!$B$19:$Z$41,4,0)/'4. Billing Determinants'!$E$41*$D5,IF($E5="kW",VLOOKUP(P$4,'4. Billing Determinants'!$B$19:$Z$41,5,0)/'4. Billing Determinants'!$F$41*$D5,IF($E5="Non-RPP kWh",VLOOKUP(P$4,'4. Billing Determinants'!$B$19:$Z$41,6,0)/'4. Billing Determinants'!$G$41*$D5,IF($E5="Distribution Rev.",VLOOKUP(P$4,'4. Billing Determinants'!$B$19:$Z$41,8,0)/'4. Billing Determinants'!$I$41*$D5, VLOOKUP(P$4,'4. Billing Determinants'!$B$19:$Z$41,3,0)/'4. Billing Determinants'!$D$41*$D5))))),0)</f>
        <v>0</v>
      </c>
      <c r="Q5" s="58">
        <f>IFERROR(IF(Q$4="",0,IF($E5="kWh",VLOOKUP(Q$4,'4. Billing Determinants'!$B$19:$Z$41,4,0)/'4. Billing Determinants'!$E$41*$D5,IF($E5="kW",VLOOKUP(Q$4,'4. Billing Determinants'!$B$19:$Z$41,5,0)/'4. Billing Determinants'!$F$41*$D5,IF($E5="Non-RPP kWh",VLOOKUP(Q$4,'4. Billing Determinants'!$B$19:$Z$41,6,0)/'4. Billing Determinants'!$G$41*$D5,IF($E5="Distribution Rev.",VLOOKUP(Q$4,'4. Billing Determinants'!$B$19:$Z$41,8,0)/'4. Billing Determinants'!$I$41*$D5, VLOOKUP(Q$4,'4. Billing Determinants'!$B$19:$Z$41,3,0)/'4. Billing Determinants'!$D$41*$D5))))),0)</f>
        <v>0</v>
      </c>
      <c r="R5" s="58">
        <f>IFERROR(IF(R$4="",0,IF($E5="kWh",VLOOKUP(R$4,'4. Billing Determinants'!$B$19:$Z$41,4,0)/'4. Billing Determinants'!$E$41*$D5,IF($E5="kW",VLOOKUP(R$4,'4. Billing Determinants'!$B$19:$Z$41,5,0)/'4. Billing Determinants'!$F$41*$D5,IF($E5="Non-RPP kWh",VLOOKUP(R$4,'4. Billing Determinants'!$B$19:$Z$41,6,0)/'4. Billing Determinants'!$G$41*$D5,IF($E5="Distribution Rev.",VLOOKUP(R$4,'4. Billing Determinants'!$B$19:$Z$41,8,0)/'4. Billing Determinants'!$I$41*$D5, VLOOKUP(R$4,'4. Billing Determinants'!$B$19:$Z$41,3,0)/'4. Billing Determinants'!$D$41*$D5))))),0)</f>
        <v>0</v>
      </c>
      <c r="S5" s="58">
        <f>IFERROR(IF(S$4="",0,IF($E5="kWh",VLOOKUP(S$4,'4. Billing Determinants'!$B$19:$Z$41,4,0)/'4. Billing Determinants'!$E$41*$D5,IF($E5="kW",VLOOKUP(S$4,'4. Billing Determinants'!$B$19:$Z$41,5,0)/'4. Billing Determinants'!$F$41*$D5,IF($E5="Non-RPP kWh",VLOOKUP(S$4,'4. Billing Determinants'!$B$19:$Z$41,6,0)/'4. Billing Determinants'!$G$41*$D5,IF($E5="Distribution Rev.",VLOOKUP(S$4,'4. Billing Determinants'!$B$19:$Z$41,8,0)/'4. Billing Determinants'!$I$41*$D5, VLOOKUP(S$4,'4. Billing Determinants'!$B$19:$Z$41,3,0)/'4. Billing Determinants'!$D$41*$D5))))),0)</f>
        <v>0</v>
      </c>
      <c r="T5" s="58">
        <f>IFERROR(IF(T$4="",0,IF($E5="kWh",VLOOKUP(T$4,'4. Billing Determinants'!$B$19:$Z$41,4,0)/'4. Billing Determinants'!$E$41*$D5,IF($E5="kW",VLOOKUP(T$4,'4. Billing Determinants'!$B$19:$Z$41,5,0)/'4. Billing Determinants'!$F$41*$D5,IF($E5="Non-RPP kWh",VLOOKUP(T$4,'4. Billing Determinants'!$B$19:$Z$41,6,0)/'4. Billing Determinants'!$G$41*$D5,IF($E5="Distribution Rev.",VLOOKUP(T$4,'4. Billing Determinants'!$B$19:$Z$41,8,0)/'4. Billing Determinants'!$I$41*$D5, VLOOKUP(T$4,'4. Billing Determinants'!$B$19:$Z$41,3,0)/'4. Billing Determinants'!$D$41*$D5))))),0)</f>
        <v>0</v>
      </c>
      <c r="U5" s="58">
        <f>IFERROR(IF(U$4="",0,IF($E5="kWh",VLOOKUP(U$4,'4. Billing Determinants'!$B$19:$Z$41,4,0)/'4. Billing Determinants'!$E$41*$D5,IF($E5="kW",VLOOKUP(U$4,'4. Billing Determinants'!$B$19:$Z$41,5,0)/'4. Billing Determinants'!$F$41*$D5,IF($E5="Non-RPP kWh",VLOOKUP(U$4,'4. Billing Determinants'!$B$19:$Z$41,6,0)/'4. Billing Determinants'!$G$41*$D5,IF($E5="Distribution Rev.",VLOOKUP(U$4,'4. Billing Determinants'!$B$19:$Z$41,8,0)/'4. Billing Determinants'!$I$41*$D5, VLOOKUP(U$4,'4. Billing Determinants'!$B$19:$Z$41,3,0)/'4. Billing Determinants'!$D$41*$D5))))),0)</f>
        <v>0</v>
      </c>
      <c r="V5" s="58">
        <f>IFERROR(IF(V$4="",0,IF($E5="kWh",VLOOKUP(V$4,'4. Billing Determinants'!$B$19:$Z$41,4,0)/'4. Billing Determinants'!$E$41*$D5,IF($E5="kW",VLOOKUP(V$4,'4. Billing Determinants'!$B$19:$Z$41,5,0)/'4. Billing Determinants'!$F$41*$D5,IF($E5="Non-RPP kWh",VLOOKUP(V$4,'4. Billing Determinants'!$B$19:$Z$41,6,0)/'4. Billing Determinants'!$G$41*$D5,IF($E5="Distribution Rev.",VLOOKUP(V$4,'4. Billing Determinants'!$B$19:$Z$41,8,0)/'4. Billing Determinants'!$I$41*$D5, VLOOKUP(V$4,'4. Billing Determinants'!$B$19:$Z$41,3,0)/'4. Billing Determinants'!$D$41*$D5))))),0)</f>
        <v>0</v>
      </c>
      <c r="W5" s="58">
        <f>IFERROR(IF(W$4="",0,IF($E5="kWh",VLOOKUP(W$4,'4. Billing Determinants'!$B$19:$Z$41,4,0)/'4. Billing Determinants'!$E$41*$D5,IF($E5="kW",VLOOKUP(W$4,'4. Billing Determinants'!$B$19:$Z$41,5,0)/'4. Billing Determinants'!$F$41*$D5,IF($E5="Non-RPP kWh",VLOOKUP(W$4,'4. Billing Determinants'!$B$19:$Z$41,6,0)/'4. Billing Determinants'!$G$41*$D5,IF($E5="Distribution Rev.",VLOOKUP(W$4,'4. Billing Determinants'!$B$19:$Z$41,8,0)/'4. Billing Determinants'!$I$41*$D5, VLOOKUP(W$4,'4. Billing Determinants'!$B$19:$Z$41,3,0)/'4. Billing Determinants'!$D$41*$D5))))),0)</f>
        <v>0</v>
      </c>
      <c r="X5" s="58">
        <f>IFERROR(IF(X$4="",0,IF($E5="kWh",VLOOKUP(X$4,'4. Billing Determinants'!$B$19:$Z$41,4,0)/'4. Billing Determinants'!$E$41*$D5,IF($E5="kW",VLOOKUP(X$4,'4. Billing Determinants'!$B$19:$Z$41,5,0)/'4. Billing Determinants'!$F$41*$D5,IF($E5="Non-RPP kWh",VLOOKUP(X$4,'4. Billing Determinants'!$B$19:$Z$41,6,0)/'4. Billing Determinants'!$G$41*$D5,IF($E5="Distribution Rev.",VLOOKUP(X$4,'4. Billing Determinants'!$B$19:$Z$41,8,0)/'4. Billing Determinants'!$I$41*$D5, VLOOKUP(X$4,'4. Billing Determinants'!$B$19:$Z$41,3,0)/'4. Billing Determinants'!$D$41*$D5))))),0)</f>
        <v>0</v>
      </c>
      <c r="Y5" s="58">
        <f>IFERROR(IF(Y$4="",0,IF($E5="kWh",VLOOKUP(Y$4,'4. Billing Determinants'!$B$19:$Z$41,4,0)/'4. Billing Determinants'!$E$41*$D5,IF($E5="kW",VLOOKUP(Y$4,'4. Billing Determinants'!$B$19:$Z$41,5,0)/'4. Billing Determinants'!$F$41*$D5,IF($E5="Non-RPP kWh",VLOOKUP(Y$4,'4. Billing Determinants'!$B$19:$Z$41,6,0)/'4. Billing Determinants'!$G$41*$D5,IF($E5="Distribution Rev.",VLOOKUP(Y$4,'4. Billing Determinants'!$B$19:$Z$41,8,0)/'4. Billing Determinants'!$I$41*$D5, VLOOKUP(Y$4,'4. Billing Determinants'!$B$19:$Z$41,3,0)/'4. Billing Determinants'!$D$41*$D5))))),0)</f>
        <v>0</v>
      </c>
    </row>
    <row r="6" spans="2:27" x14ac:dyDescent="0.25">
      <c r="B6" s="59" t="s">
        <v>208</v>
      </c>
      <c r="C6" s="57">
        <v>1551</v>
      </c>
      <c r="D6" s="58">
        <f>'2. 2015 Continuity Schedule'!BS25</f>
        <v>-19106.789524250071</v>
      </c>
      <c r="E6" s="223" t="s">
        <v>96</v>
      </c>
      <c r="F6" s="174">
        <f>(222271.923833655/(222271.923833655+18493.7339989315))*D6</f>
        <v>-17639.155451284591</v>
      </c>
      <c r="G6" s="174">
        <f>(18493.7339989315/(222271.923833655+18493.7339989315))*D6</f>
        <v>-1467.6340729654789</v>
      </c>
      <c r="H6" s="174">
        <v>0</v>
      </c>
      <c r="I6" s="58">
        <v>0</v>
      </c>
      <c r="J6" s="58">
        <v>0</v>
      </c>
      <c r="K6" s="58">
        <v>0</v>
      </c>
      <c r="L6" s="58">
        <v>0</v>
      </c>
      <c r="M6" s="58">
        <v>0</v>
      </c>
      <c r="N6" s="58">
        <v>0</v>
      </c>
      <c r="O6" s="58">
        <v>0</v>
      </c>
      <c r="P6" s="58">
        <v>0</v>
      </c>
      <c r="Q6" s="58">
        <v>0</v>
      </c>
      <c r="R6" s="58">
        <v>0</v>
      </c>
      <c r="S6" s="58">
        <v>0</v>
      </c>
      <c r="T6" s="58">
        <v>0</v>
      </c>
      <c r="U6" s="58">
        <v>0</v>
      </c>
      <c r="V6" s="58">
        <v>0</v>
      </c>
      <c r="W6" s="58">
        <v>0</v>
      </c>
      <c r="X6" s="58">
        <v>0</v>
      </c>
      <c r="Y6" s="58">
        <v>0</v>
      </c>
    </row>
    <row r="7" spans="2:27" x14ac:dyDescent="0.25">
      <c r="B7" s="59" t="s">
        <v>1</v>
      </c>
      <c r="C7" s="57">
        <v>1580</v>
      </c>
      <c r="D7" s="58">
        <f>'2. 2015 Continuity Schedule'!BS26</f>
        <v>-1075928.3753912374</v>
      </c>
      <c r="E7" s="94" t="s">
        <v>224</v>
      </c>
      <c r="F7" s="58">
        <f>IFERROR(IF(F$4="",0,IF($E7="kWh",VLOOKUP(F$4,'4. Billing Determinants'!$B$19:$Z$41,11,0)/'4. Billing Determinants'!$L$41*$D7,IF($E7="kW",VLOOKUP(F$4,'4. Billing Determinants'!$B$19:$Z$41,12,0)/'4. Billing Determinants'!$M$41*$D7,))),0)</f>
        <v>-371585.28762597957</v>
      </c>
      <c r="G7" s="58">
        <f>IFERROR(IF(G$4="",0,IF($E7="kWh",VLOOKUP(G$4,'4. Billing Determinants'!$B$19:$Z$41,11,0)/'4. Billing Determinants'!$L$41*$D7,IF($E7="kW",VLOOKUP(G$4,'4. Billing Determinants'!$B$19:$Z$41,12,0)/'4. Billing Determinants'!$M$41*$D7,))),0)</f>
        <v>-134298.18628370084</v>
      </c>
      <c r="H7" s="58">
        <f>IFERROR(IF(H$4="",0,IF($E7="kWh",VLOOKUP(H$4,'4. Billing Determinants'!$B$19:$Z$41,11,0)/'4. Billing Determinants'!$L$41*$D7,IF($E7="kW",VLOOKUP(H$4,'4. Billing Determinants'!$B$19:$Z$41,12,0)/'4. Billing Determinants'!$M$41*$D7,))),0)</f>
        <v>-419815.96668419405</v>
      </c>
      <c r="I7" s="58">
        <f>IFERROR(IF(I$4="",0,IF($E7="kWh",VLOOKUP(I$4,'4. Billing Determinants'!$B$19:$Z$41,11,0)/'4. Billing Determinants'!$L$41*$D7,IF($E7="kW",VLOOKUP(I$4,'4. Billing Determinants'!$B$19:$Z$41,12,0)/'4. Billing Determinants'!$M$41*$D7,))),0)</f>
        <v>-51950.632851472037</v>
      </c>
      <c r="J7" s="58">
        <f>IFERROR(IF(J$4="",0,IF($E7="kWh",VLOOKUP(J$4,'4. Billing Determinants'!$B$19:$Z$41,11,0)/'4. Billing Determinants'!$L$41*$D7,IF($E7="kW",VLOOKUP(J$4,'4. Billing Determinants'!$B$19:$Z$41,12,0)/'4. Billing Determinants'!$M$41*$D7,))),0)</f>
        <v>-86660.853946267001</v>
      </c>
      <c r="K7" s="58">
        <f>IFERROR(IF(K$4="",0,IF($E7="kWh",VLOOKUP(K$4,'4. Billing Determinants'!$B$19:$Z$41,11,0)/'4. Billing Determinants'!$L$41*$D7,IF($E7="kW",VLOOKUP(K$4,'4. Billing Determinants'!$B$19:$Z$41,12,0)/'4. Billing Determinants'!$M$41*$D7,))),0)</f>
        <v>-2535.6978575767703</v>
      </c>
      <c r="L7" s="58">
        <f>IFERROR(IF(L$4="",0,IF($E7="kWh",VLOOKUP(L$4,'4. Billing Determinants'!$B$19:$Z$41,11,0)/'4. Billing Determinants'!$L$41*$D7,IF($E7="kW",VLOOKUP(L$4,'4. Billing Determinants'!$B$19:$Z$41,12,0)/'4. Billing Determinants'!$M$41*$D7,))),0)</f>
        <v>-95.075731608207818</v>
      </c>
      <c r="M7" s="58">
        <f>IFERROR(IF(M$4="",0,IF($E7="kWh",VLOOKUP(M$4,'4. Billing Determinants'!$B$19:$Z$41,11,0)/'4. Billing Determinants'!$L$41*$D7,IF($E7="kW",VLOOKUP(M$4,'4. Billing Determinants'!$B$19:$Z$41,12,0)/'4. Billing Determinants'!$M$41*$D7,))),0)</f>
        <v>-8986.674410439</v>
      </c>
      <c r="N7" s="58">
        <f>IFERROR(IF(N$4="",0,IF($E7="kWh",VLOOKUP(N$4,'4. Billing Determinants'!$B$19:$Z$41,11,0)/'4. Billing Determinants'!$L$41*$D7,IF($E7="kW",VLOOKUP(N$4,'4. Billing Determinants'!$B$19:$Z$41,12,0)/'4. Billing Determinants'!$M$41*$D7,))),0)</f>
        <v>0</v>
      </c>
      <c r="O7" s="58">
        <f>IFERROR(IF(O$4="",0,IF($E7="kWh",VLOOKUP(O$4,'4. Billing Determinants'!$B$19:$Z$41,11,0)/'4. Billing Determinants'!$L$41*$D7,IF($E7="kW",VLOOKUP(O$4,'4. Billing Determinants'!$B$19:$Z$41,12,0)/'4. Billing Determinants'!$M$41*$D7,))),0)</f>
        <v>0</v>
      </c>
      <c r="P7" s="58">
        <f>IFERROR(IF(P$4="",0,IF($E7="kWh",VLOOKUP(P$4,'4. Billing Determinants'!$B$19:$Z$41,11,0)/'4. Billing Determinants'!$L$41*$D7,IF($E7="kW",VLOOKUP(P$4,'4. Billing Determinants'!$B$19:$Z$41,12,0)/'4. Billing Determinants'!$M$41*$D7,))),0)</f>
        <v>0</v>
      </c>
      <c r="Q7" s="58">
        <f>IFERROR(IF(Q$4="",0,IF($E7="kWh",VLOOKUP(Q$4,'4. Billing Determinants'!$B$19:$Z$41,11,0)/'4. Billing Determinants'!$L$41*$D7,IF($E7="kW",VLOOKUP(Q$4,'4. Billing Determinants'!$B$19:$Z$41,12,0)/'4. Billing Determinants'!$M$41*$D7,))),0)</f>
        <v>0</v>
      </c>
      <c r="R7" s="58">
        <f>IFERROR(IF(R$4="",0,IF($E7="kWh",VLOOKUP(R$4,'4. Billing Determinants'!$B$19:$Z$41,11,0)/'4. Billing Determinants'!$L$41*$D7,IF($E7="kW",VLOOKUP(R$4,'4. Billing Determinants'!$B$19:$Z$41,12,0)/'4. Billing Determinants'!$M$41*$D7,))),0)</f>
        <v>0</v>
      </c>
      <c r="S7" s="58">
        <f>IFERROR(IF(S$4="",0,IF($E7="kWh",VLOOKUP(S$4,'4. Billing Determinants'!$B$19:$Z$41,11,0)/'4. Billing Determinants'!$L$41*$D7,IF($E7="kW",VLOOKUP(S$4,'4. Billing Determinants'!$B$19:$Z$41,12,0)/'4. Billing Determinants'!$M$41*$D7,))),0)</f>
        <v>0</v>
      </c>
      <c r="T7" s="58">
        <f>IFERROR(IF(T$4="",0,IF($E7="kWh",VLOOKUP(T$4,'4. Billing Determinants'!$B$19:$Z$41,11,0)/'4. Billing Determinants'!$L$41*$D7,IF($E7="kW",VLOOKUP(T$4,'4. Billing Determinants'!$B$19:$Z$41,12,0)/'4. Billing Determinants'!$M$41*$D7,))),0)</f>
        <v>0</v>
      </c>
      <c r="U7" s="58">
        <f>IFERROR(IF(U$4="",0,IF($E7="kWh",VLOOKUP(U$4,'4. Billing Determinants'!$B$19:$Z$41,11,0)/'4. Billing Determinants'!$L$41*$D7,IF($E7="kW",VLOOKUP(U$4,'4. Billing Determinants'!$B$19:$Z$41,12,0)/'4. Billing Determinants'!$M$41*$D7,))),0)</f>
        <v>0</v>
      </c>
      <c r="V7" s="58">
        <f>IFERROR(IF(V$4="",0,IF($E7="kWh",VLOOKUP(V$4,'4. Billing Determinants'!$B$19:$Z$41,11,0)/'4. Billing Determinants'!$L$41*$D7,IF($E7="kW",VLOOKUP(V$4,'4. Billing Determinants'!$B$19:$Z$41,12,0)/'4. Billing Determinants'!$M$41*$D7,))),0)</f>
        <v>0</v>
      </c>
      <c r="W7" s="58">
        <f>IFERROR(IF(W$4="",0,IF($E7="kWh",VLOOKUP(W$4,'4. Billing Determinants'!$B$19:$Z$41,11,0)/'4. Billing Determinants'!$L$41*$D7,IF($E7="kW",VLOOKUP(W$4,'4. Billing Determinants'!$B$19:$Z$41,12,0)/'4. Billing Determinants'!$M$41*$D7,))),0)</f>
        <v>0</v>
      </c>
      <c r="X7" s="58">
        <f>IFERROR(IF(X$4="",0,IF($E7="kWh",VLOOKUP(X$4,'4. Billing Determinants'!$B$19:$Z$41,11,0)/'4. Billing Determinants'!$L$41*$D7,IF($E7="kW",VLOOKUP(X$4,'4. Billing Determinants'!$B$19:$Z$41,12,0)/'4. Billing Determinants'!$M$41*$D7,))),0)</f>
        <v>0</v>
      </c>
      <c r="Y7" s="58">
        <f>IFERROR(IF(Y$4="",0,IF($E7="kWh",VLOOKUP(Y$4,'4. Billing Determinants'!$B$19:$Z$41,11,0)/'4. Billing Determinants'!$L$41*$D7,IF($E7="kW",VLOOKUP(Y$4,'4. Billing Determinants'!$B$19:$Z$41,12,0)/'4. Billing Determinants'!$M$41*$D7,))),0)</f>
        <v>0</v>
      </c>
    </row>
    <row r="8" spans="2:27" x14ac:dyDescent="0.25">
      <c r="B8" s="59" t="s">
        <v>2</v>
      </c>
      <c r="C8" s="57">
        <v>1584</v>
      </c>
      <c r="D8" s="58">
        <f>'2. 2015 Continuity Schedule'!BS27</f>
        <v>3554693.0588490074</v>
      </c>
      <c r="E8" s="94" t="s">
        <v>224</v>
      </c>
      <c r="F8" s="58">
        <f>IFERROR(IF(F$4="",0,IF($E8="kWh",VLOOKUP(F$4,'4. Billing Determinants'!$B$19:$Z$41,4,0)/'4. Billing Determinants'!$E$41*$D8,IF($E8="kW",VLOOKUP(F$4,'4. Billing Determinants'!$B$19:$Z$41,5,0)/'4. Billing Determinants'!$F$41*$D8,IF($E8="Non-RPP kWh",VLOOKUP(F$4,'4. Billing Determinants'!$B$19:$Z$41,6,0)/'4. Billing Determinants'!$G$41*$D8,IF($E8="Distribution Rev.",VLOOKUP(F$4,'4. Billing Determinants'!$B$19:$Z$41,8,0)/'4. Billing Determinants'!$I$41*$D8, VLOOKUP(F$4,'4. Billing Determinants'!$B$19:$Z$41,3,0)/'4. Billing Determinants'!$D$41*$D8))))),0)</f>
        <v>1051430.9135744511</v>
      </c>
      <c r="G8" s="58">
        <f>IFERROR(IF(G$4="",0,IF($E8="kWh",VLOOKUP(G$4,'4. Billing Determinants'!$B$19:$Z$41,4,0)/'4. Billing Determinants'!$E$41*$D8,IF($E8="kW",VLOOKUP(G$4,'4. Billing Determinants'!$B$19:$Z$41,5,0)/'4. Billing Determinants'!$F$41*$D8,IF($E8="Non-RPP kWh",VLOOKUP(G$4,'4. Billing Determinants'!$B$19:$Z$41,6,0)/'4. Billing Determinants'!$G$41*$D8,IF($E8="Distribution Rev.",VLOOKUP(G$4,'4. Billing Determinants'!$B$19:$Z$41,8,0)/'4. Billing Determinants'!$I$41*$D8, VLOOKUP(G$4,'4. Billing Determinants'!$B$19:$Z$41,3,0)/'4. Billing Determinants'!$D$41*$D8))))),0)</f>
        <v>380007.68436718627</v>
      </c>
      <c r="H8" s="58">
        <f>IFERROR(IF(H$4="",0,IF($E8="kWh",VLOOKUP(H$4,'4. Billing Determinants'!$B$19:$Z$41,4,0)/'4. Billing Determinants'!$E$41*$D8,IF($E8="kW",VLOOKUP(H$4,'4. Billing Determinants'!$B$19:$Z$41,5,0)/'4. Billing Determinants'!$F$41*$D8,IF($E8="Non-RPP kWh",VLOOKUP(H$4,'4. Billing Determinants'!$B$19:$Z$41,6,0)/'4. Billing Determinants'!$G$41*$D8,IF($E8="Distribution Rev.",VLOOKUP(H$4,'4. Billing Determinants'!$B$19:$Z$41,8,0)/'4. Billing Determinants'!$I$41*$D8, VLOOKUP(H$4,'4. Billing Determinants'!$B$19:$Z$41,3,0)/'4. Billing Determinants'!$D$41*$D8))))),0)</f>
        <v>1192833.3987885846</v>
      </c>
      <c r="I8" s="58">
        <f>IFERROR(IF(I$4="",0,IF($E8="kWh",VLOOKUP(I$4,'4. Billing Determinants'!$B$19:$Z$41,4,0)/'4. Billing Determinants'!$E$41*$D8,IF($E8="kW",VLOOKUP(I$4,'4. Billing Determinants'!$B$19:$Z$41,5,0)/'4. Billing Determinants'!$F$41*$D8,IF($E8="Non-RPP kWh",VLOOKUP(I$4,'4. Billing Determinants'!$B$19:$Z$41,6,0)/'4. Billing Determinants'!$G$41*$D8,IF($E8="Distribution Rev.",VLOOKUP(I$4,'4. Billing Determinants'!$B$19:$Z$41,8,0)/'4. Billing Determinants'!$I$41*$D8, VLOOKUP(I$4,'4. Billing Determinants'!$B$19:$Z$41,3,0)/'4. Billing Determinants'!$D$41*$D8))))),0)</f>
        <v>172154.40982100621</v>
      </c>
      <c r="J8" s="58">
        <f>IFERROR(IF(J$4="",0,IF($E8="kWh",VLOOKUP(J$4,'4. Billing Determinants'!$B$19:$Z$41,4,0)/'4. Billing Determinants'!$E$41*$D8,IF($E8="kW",VLOOKUP(J$4,'4. Billing Determinants'!$B$19:$Z$41,5,0)/'4. Billing Determinants'!$F$41*$D8,IF($E8="Non-RPP kWh",VLOOKUP(J$4,'4. Billing Determinants'!$B$19:$Z$41,6,0)/'4. Billing Determinants'!$G$41*$D8,IF($E8="Distribution Rev.",VLOOKUP(J$4,'4. Billing Determinants'!$B$19:$Z$41,8,0)/'4. Billing Determinants'!$I$41*$D8, VLOOKUP(J$4,'4. Billing Determinants'!$B$19:$Z$41,3,0)/'4. Billing Determinants'!$D$41*$D8))))),0)</f>
        <v>725394.1345463685</v>
      </c>
      <c r="K8" s="58">
        <f>IFERROR(IF(K$4="",0,IF($E8="kWh",VLOOKUP(K$4,'4. Billing Determinants'!$B$19:$Z$41,4,0)/'4. Billing Determinants'!$E$41*$D8,IF($E8="kW",VLOOKUP(K$4,'4. Billing Determinants'!$B$19:$Z$41,5,0)/'4. Billing Determinants'!$F$41*$D8,IF($E8="Non-RPP kWh",VLOOKUP(K$4,'4. Billing Determinants'!$B$19:$Z$41,6,0)/'4. Billing Determinants'!$G$41*$D8,IF($E8="Distribution Rev.",VLOOKUP(K$4,'4. Billing Determinants'!$B$19:$Z$41,8,0)/'4. Billing Determinants'!$I$41*$D8, VLOOKUP(K$4,'4. Billing Determinants'!$B$19:$Z$41,3,0)/'4. Billing Determinants'!$D$41*$D8))))),0)</f>
        <v>7174.9641434251425</v>
      </c>
      <c r="L8" s="58">
        <f>IFERROR(IF(L$4="",0,IF($E8="kWh",VLOOKUP(L$4,'4. Billing Determinants'!$B$19:$Z$41,4,0)/'4. Billing Determinants'!$E$41*$D8,IF($E8="kW",VLOOKUP(L$4,'4. Billing Determinants'!$B$19:$Z$41,5,0)/'4. Billing Determinants'!$F$41*$D8,IF($E8="Non-RPP kWh",VLOOKUP(L$4,'4. Billing Determinants'!$B$19:$Z$41,6,0)/'4. Billing Determinants'!$G$41*$D8,IF($E8="Distribution Rev.",VLOOKUP(L$4,'4. Billing Determinants'!$B$19:$Z$41,8,0)/'4. Billing Determinants'!$I$41*$D8, VLOOKUP(L$4,'4. Billing Determinants'!$B$19:$Z$41,3,0)/'4. Billing Determinants'!$D$41*$D8))))),0)</f>
        <v>269.02454610688977</v>
      </c>
      <c r="M8" s="58">
        <f>IFERROR(IF(M$4="",0,IF($E8="kWh",VLOOKUP(M$4,'4. Billing Determinants'!$B$19:$Z$41,4,0)/'4. Billing Determinants'!$E$41*$D8,IF($E8="kW",VLOOKUP(M$4,'4. Billing Determinants'!$B$19:$Z$41,5,0)/'4. Billing Determinants'!$F$41*$D8,IF($E8="Non-RPP kWh",VLOOKUP(M$4,'4. Billing Determinants'!$B$19:$Z$41,6,0)/'4. Billing Determinants'!$G$41*$D8,IF($E8="Distribution Rev.",VLOOKUP(M$4,'4. Billing Determinants'!$B$19:$Z$41,8,0)/'4. Billing Determinants'!$I$41*$D8, VLOOKUP(M$4,'4. Billing Determinants'!$B$19:$Z$41,3,0)/'4. Billing Determinants'!$D$41*$D8))))),0)</f>
        <v>25428.529061879352</v>
      </c>
      <c r="N8" s="58">
        <f>IFERROR(IF(N$4="",0,IF($E8="kWh",VLOOKUP(N$4,'4. Billing Determinants'!$B$19:$Z$41,4,0)/'4. Billing Determinants'!$E$41*$D8,IF($E8="kW",VLOOKUP(N$4,'4. Billing Determinants'!$B$19:$Z$41,5,0)/'4. Billing Determinants'!$F$41*$D8,IF($E8="Non-RPP kWh",VLOOKUP(N$4,'4. Billing Determinants'!$B$19:$Z$41,6,0)/'4. Billing Determinants'!$G$41*$D8,IF($E8="Distribution Rev.",VLOOKUP(N$4,'4. Billing Determinants'!$B$19:$Z$41,8,0)/'4. Billing Determinants'!$I$41*$D8, VLOOKUP(N$4,'4. Billing Determinants'!$B$19:$Z$41,3,0)/'4. Billing Determinants'!$D$41*$D8))))),0)</f>
        <v>0</v>
      </c>
      <c r="O8" s="58">
        <f>IFERROR(IF(O$4="",0,IF($E8="kWh",VLOOKUP(O$4,'4. Billing Determinants'!$B$19:$Z$41,4,0)/'4. Billing Determinants'!$E$41*$D8,IF($E8="kW",VLOOKUP(O$4,'4. Billing Determinants'!$B$19:$Z$41,5,0)/'4. Billing Determinants'!$F$41*$D8,IF($E8="Non-RPP kWh",VLOOKUP(O$4,'4. Billing Determinants'!$B$19:$Z$41,6,0)/'4. Billing Determinants'!$G$41*$D8,IF($E8="Distribution Rev.",VLOOKUP(O$4,'4. Billing Determinants'!$B$19:$Z$41,8,0)/'4. Billing Determinants'!$I$41*$D8, VLOOKUP(O$4,'4. Billing Determinants'!$B$19:$Z$41,3,0)/'4. Billing Determinants'!$D$41*$D8))))),0)</f>
        <v>0</v>
      </c>
      <c r="P8" s="58">
        <f>IFERROR(IF(P$4="",0,IF($E8="kWh",VLOOKUP(P$4,'4. Billing Determinants'!$B$19:$Z$41,4,0)/'4. Billing Determinants'!$E$41*$D8,IF($E8="kW",VLOOKUP(P$4,'4. Billing Determinants'!$B$19:$Z$41,5,0)/'4. Billing Determinants'!$F$41*$D8,IF($E8="Non-RPP kWh",VLOOKUP(P$4,'4. Billing Determinants'!$B$19:$Z$41,6,0)/'4. Billing Determinants'!$G$41*$D8,IF($E8="Distribution Rev.",VLOOKUP(P$4,'4. Billing Determinants'!$B$19:$Z$41,8,0)/'4. Billing Determinants'!$I$41*$D8, VLOOKUP(P$4,'4. Billing Determinants'!$B$19:$Z$41,3,0)/'4. Billing Determinants'!$D$41*$D8))))),0)</f>
        <v>0</v>
      </c>
      <c r="Q8" s="58">
        <f>IFERROR(IF(Q$4="",0,IF($E8="kWh",VLOOKUP(Q$4,'4. Billing Determinants'!$B$19:$Z$41,4,0)/'4. Billing Determinants'!$E$41*$D8,IF($E8="kW",VLOOKUP(Q$4,'4. Billing Determinants'!$B$19:$Z$41,5,0)/'4. Billing Determinants'!$F$41*$D8,IF($E8="Non-RPP kWh",VLOOKUP(Q$4,'4. Billing Determinants'!$B$19:$Z$41,6,0)/'4. Billing Determinants'!$G$41*$D8,IF($E8="Distribution Rev.",VLOOKUP(Q$4,'4. Billing Determinants'!$B$19:$Z$41,8,0)/'4. Billing Determinants'!$I$41*$D8, VLOOKUP(Q$4,'4. Billing Determinants'!$B$19:$Z$41,3,0)/'4. Billing Determinants'!$D$41*$D8))))),0)</f>
        <v>0</v>
      </c>
      <c r="R8" s="58">
        <f>IFERROR(IF(R$4="",0,IF($E8="kWh",VLOOKUP(R$4,'4. Billing Determinants'!$B$19:$Z$41,4,0)/'4. Billing Determinants'!$E$41*$D8,IF($E8="kW",VLOOKUP(R$4,'4. Billing Determinants'!$B$19:$Z$41,5,0)/'4. Billing Determinants'!$F$41*$D8,IF($E8="Non-RPP kWh",VLOOKUP(R$4,'4. Billing Determinants'!$B$19:$Z$41,6,0)/'4. Billing Determinants'!$G$41*$D8,IF($E8="Distribution Rev.",VLOOKUP(R$4,'4. Billing Determinants'!$B$19:$Z$41,8,0)/'4. Billing Determinants'!$I$41*$D8, VLOOKUP(R$4,'4. Billing Determinants'!$B$19:$Z$41,3,0)/'4. Billing Determinants'!$D$41*$D8))))),0)</f>
        <v>0</v>
      </c>
      <c r="S8" s="58">
        <f>IFERROR(IF(S$4="",0,IF($E8="kWh",VLOOKUP(S$4,'4. Billing Determinants'!$B$19:$Z$41,4,0)/'4. Billing Determinants'!$E$41*$D8,IF($E8="kW",VLOOKUP(S$4,'4. Billing Determinants'!$B$19:$Z$41,5,0)/'4. Billing Determinants'!$F$41*$D8,IF($E8="Non-RPP kWh",VLOOKUP(S$4,'4. Billing Determinants'!$B$19:$Z$41,6,0)/'4. Billing Determinants'!$G$41*$D8,IF($E8="Distribution Rev.",VLOOKUP(S$4,'4. Billing Determinants'!$B$19:$Z$41,8,0)/'4. Billing Determinants'!$I$41*$D8, VLOOKUP(S$4,'4. Billing Determinants'!$B$19:$Z$41,3,0)/'4. Billing Determinants'!$D$41*$D8))))),0)</f>
        <v>0</v>
      </c>
      <c r="T8" s="58">
        <f>IFERROR(IF(T$4="",0,IF($E8="kWh",VLOOKUP(T$4,'4. Billing Determinants'!$B$19:$Z$41,4,0)/'4. Billing Determinants'!$E$41*$D8,IF($E8="kW",VLOOKUP(T$4,'4. Billing Determinants'!$B$19:$Z$41,5,0)/'4. Billing Determinants'!$F$41*$D8,IF($E8="Non-RPP kWh",VLOOKUP(T$4,'4. Billing Determinants'!$B$19:$Z$41,6,0)/'4. Billing Determinants'!$G$41*$D8,IF($E8="Distribution Rev.",VLOOKUP(T$4,'4. Billing Determinants'!$B$19:$Z$41,8,0)/'4. Billing Determinants'!$I$41*$D8, VLOOKUP(T$4,'4. Billing Determinants'!$B$19:$Z$41,3,0)/'4. Billing Determinants'!$D$41*$D8))))),0)</f>
        <v>0</v>
      </c>
      <c r="U8" s="58">
        <f>IFERROR(IF(U$4="",0,IF($E8="kWh",VLOOKUP(U$4,'4. Billing Determinants'!$B$19:$Z$41,4,0)/'4. Billing Determinants'!$E$41*$D8,IF($E8="kW",VLOOKUP(U$4,'4. Billing Determinants'!$B$19:$Z$41,5,0)/'4. Billing Determinants'!$F$41*$D8,IF($E8="Non-RPP kWh",VLOOKUP(U$4,'4. Billing Determinants'!$B$19:$Z$41,6,0)/'4. Billing Determinants'!$G$41*$D8,IF($E8="Distribution Rev.",VLOOKUP(U$4,'4. Billing Determinants'!$B$19:$Z$41,8,0)/'4. Billing Determinants'!$I$41*$D8, VLOOKUP(U$4,'4. Billing Determinants'!$B$19:$Z$41,3,0)/'4. Billing Determinants'!$D$41*$D8))))),0)</f>
        <v>0</v>
      </c>
      <c r="V8" s="58">
        <f>IFERROR(IF(V$4="",0,IF($E8="kWh",VLOOKUP(V$4,'4. Billing Determinants'!$B$19:$Z$41,4,0)/'4. Billing Determinants'!$E$41*$D8,IF($E8="kW",VLOOKUP(V$4,'4. Billing Determinants'!$B$19:$Z$41,5,0)/'4. Billing Determinants'!$F$41*$D8,IF($E8="Non-RPP kWh",VLOOKUP(V$4,'4. Billing Determinants'!$B$19:$Z$41,6,0)/'4. Billing Determinants'!$G$41*$D8,IF($E8="Distribution Rev.",VLOOKUP(V$4,'4. Billing Determinants'!$B$19:$Z$41,8,0)/'4. Billing Determinants'!$I$41*$D8, VLOOKUP(V$4,'4. Billing Determinants'!$B$19:$Z$41,3,0)/'4. Billing Determinants'!$D$41*$D8))))),0)</f>
        <v>0</v>
      </c>
      <c r="W8" s="58">
        <f>IFERROR(IF(W$4="",0,IF($E8="kWh",VLOOKUP(W$4,'4. Billing Determinants'!$B$19:$Z$41,4,0)/'4. Billing Determinants'!$E$41*$D8,IF($E8="kW",VLOOKUP(W$4,'4. Billing Determinants'!$B$19:$Z$41,5,0)/'4. Billing Determinants'!$F$41*$D8,IF($E8="Non-RPP kWh",VLOOKUP(W$4,'4. Billing Determinants'!$B$19:$Z$41,6,0)/'4. Billing Determinants'!$G$41*$D8,IF($E8="Distribution Rev.",VLOOKUP(W$4,'4. Billing Determinants'!$B$19:$Z$41,8,0)/'4. Billing Determinants'!$I$41*$D8, VLOOKUP(W$4,'4. Billing Determinants'!$B$19:$Z$41,3,0)/'4. Billing Determinants'!$D$41*$D8))))),0)</f>
        <v>0</v>
      </c>
      <c r="X8" s="58">
        <f>IFERROR(IF(X$4="",0,IF($E8="kWh",VLOOKUP(X$4,'4. Billing Determinants'!$B$19:$Z$41,4,0)/'4. Billing Determinants'!$E$41*$D8,IF($E8="kW",VLOOKUP(X$4,'4. Billing Determinants'!$B$19:$Z$41,5,0)/'4. Billing Determinants'!$F$41*$D8,IF($E8="Non-RPP kWh",VLOOKUP(X$4,'4. Billing Determinants'!$B$19:$Z$41,6,0)/'4. Billing Determinants'!$G$41*$D8,IF($E8="Distribution Rev.",VLOOKUP(X$4,'4. Billing Determinants'!$B$19:$Z$41,8,0)/'4. Billing Determinants'!$I$41*$D8, VLOOKUP(X$4,'4. Billing Determinants'!$B$19:$Z$41,3,0)/'4. Billing Determinants'!$D$41*$D8))))),0)</f>
        <v>0</v>
      </c>
      <c r="Y8" s="58">
        <f>IFERROR(IF(Y$4="",0,IF($E8="kWh",VLOOKUP(Y$4,'4. Billing Determinants'!$B$19:$Z$41,4,0)/'4. Billing Determinants'!$E$41*$D8,IF($E8="kW",VLOOKUP(Y$4,'4. Billing Determinants'!$B$19:$Z$41,5,0)/'4. Billing Determinants'!$F$41*$D8,IF($E8="Non-RPP kWh",VLOOKUP(Y$4,'4. Billing Determinants'!$B$19:$Z$41,6,0)/'4. Billing Determinants'!$G$41*$D8,IF($E8="Distribution Rev.",VLOOKUP(Y$4,'4. Billing Determinants'!$B$19:$Z$41,8,0)/'4. Billing Determinants'!$I$41*$D8, VLOOKUP(Y$4,'4. Billing Determinants'!$B$19:$Z$41,3,0)/'4. Billing Determinants'!$D$41*$D8))))),0)</f>
        <v>0</v>
      </c>
    </row>
    <row r="9" spans="2:27" x14ac:dyDescent="0.25">
      <c r="B9" s="59" t="s">
        <v>3</v>
      </c>
      <c r="C9" s="57">
        <v>1586</v>
      </c>
      <c r="D9" s="58">
        <f>'2. 2015 Continuity Schedule'!BS28</f>
        <v>2650205.4623286701</v>
      </c>
      <c r="E9" s="94" t="s">
        <v>224</v>
      </c>
      <c r="F9" s="58">
        <f>IFERROR(IF(F$4="",0,IF($E9="kWh",VLOOKUP(F$4,'4. Billing Determinants'!$B$19:$Z$41,4,0)/'4. Billing Determinants'!$E$41*$D9,IF($E9="kW",VLOOKUP(F$4,'4. Billing Determinants'!$B$19:$Z$41,5,0)/'4. Billing Determinants'!$F$41*$D9,IF($E9="Non-RPP kWh",VLOOKUP(F$4,'4. Billing Determinants'!$B$19:$Z$41,6,0)/'4. Billing Determinants'!$G$41*$D9,IF($E9="Distribution Rev.",VLOOKUP(F$4,'4. Billing Determinants'!$B$19:$Z$41,8,0)/'4. Billing Determinants'!$I$41*$D9, VLOOKUP(F$4,'4. Billing Determinants'!$B$19:$Z$41,3,0)/'4. Billing Determinants'!$D$41*$D9))))),0)</f>
        <v>783895.51623298018</v>
      </c>
      <c r="G9" s="58">
        <f>IFERROR(IF(G$4="",0,IF($E9="kWh",VLOOKUP(G$4,'4. Billing Determinants'!$B$19:$Z$41,4,0)/'4. Billing Determinants'!$E$41*$D9,IF($E9="kW",VLOOKUP(G$4,'4. Billing Determinants'!$B$19:$Z$41,5,0)/'4. Billing Determinants'!$F$41*$D9,IF($E9="Non-RPP kWh",VLOOKUP(G$4,'4. Billing Determinants'!$B$19:$Z$41,6,0)/'4. Billing Determinants'!$G$41*$D9,IF($E9="Distribution Rev.",VLOOKUP(G$4,'4. Billing Determinants'!$B$19:$Z$41,8,0)/'4. Billing Determinants'!$I$41*$D9, VLOOKUP(G$4,'4. Billing Determinants'!$B$19:$Z$41,3,0)/'4. Billing Determinants'!$D$41*$D9))))),0)</f>
        <v>283315.1622837669</v>
      </c>
      <c r="H9" s="58">
        <f>IFERROR(IF(H$4="",0,IF($E9="kWh",VLOOKUP(H$4,'4. Billing Determinants'!$B$19:$Z$41,4,0)/'4. Billing Determinants'!$E$41*$D9,IF($E9="kW",VLOOKUP(H$4,'4. Billing Determinants'!$B$19:$Z$41,5,0)/'4. Billing Determinants'!$F$41*$D9,IF($E9="Non-RPP kWh",VLOOKUP(H$4,'4. Billing Determinants'!$B$19:$Z$41,6,0)/'4. Billing Determinants'!$G$41*$D9,IF($E9="Distribution Rev.",VLOOKUP(H$4,'4. Billing Determinants'!$B$19:$Z$41,8,0)/'4. Billing Determinants'!$I$41*$D9, VLOOKUP(H$4,'4. Billing Determinants'!$B$19:$Z$41,3,0)/'4. Billing Determinants'!$D$41*$D9))))),0)</f>
        <v>889318.30028136913</v>
      </c>
      <c r="I9" s="58">
        <f>IFERROR(IF(I$4="",0,IF($E9="kWh",VLOOKUP(I$4,'4. Billing Determinants'!$B$19:$Z$41,4,0)/'4. Billing Determinants'!$E$41*$D9,IF($E9="kW",VLOOKUP(I$4,'4. Billing Determinants'!$B$19:$Z$41,5,0)/'4. Billing Determinants'!$F$41*$D9,IF($E9="Non-RPP kWh",VLOOKUP(I$4,'4. Billing Determinants'!$B$19:$Z$41,6,0)/'4. Billing Determinants'!$G$41*$D9,IF($E9="Distribution Rev.",VLOOKUP(I$4,'4. Billing Determinants'!$B$19:$Z$41,8,0)/'4. Billing Determinants'!$I$41*$D9, VLOOKUP(I$4,'4. Billing Determinants'!$B$19:$Z$41,3,0)/'4. Billing Determinants'!$D$41*$D9))))),0)</f>
        <v>128349.91649583633</v>
      </c>
      <c r="J9" s="58">
        <f>IFERROR(IF(J$4="",0,IF($E9="kWh",VLOOKUP(J$4,'4. Billing Determinants'!$B$19:$Z$41,4,0)/'4. Billing Determinants'!$E$41*$D9,IF($E9="kW",VLOOKUP(J$4,'4. Billing Determinants'!$B$19:$Z$41,5,0)/'4. Billing Determinants'!$F$41*$D9,IF($E9="Non-RPP kWh",VLOOKUP(J$4,'4. Billing Determinants'!$B$19:$Z$41,6,0)/'4. Billing Determinants'!$G$41*$D9,IF($E9="Distribution Rev.",VLOOKUP(J$4,'4. Billing Determinants'!$B$19:$Z$41,8,0)/'4. Billing Determinants'!$I$41*$D9, VLOOKUP(J$4,'4. Billing Determinants'!$B$19:$Z$41,3,0)/'4. Billing Determinants'!$D$41*$D9))))),0)</f>
        <v>540818.42395091127</v>
      </c>
      <c r="K9" s="58">
        <f>IFERROR(IF(K$4="",0,IF($E9="kWh",VLOOKUP(K$4,'4. Billing Determinants'!$B$19:$Z$41,4,0)/'4. Billing Determinants'!$E$41*$D9,IF($E9="kW",VLOOKUP(K$4,'4. Billing Determinants'!$B$19:$Z$41,5,0)/'4. Billing Determinants'!$F$41*$D9,IF($E9="Non-RPP kWh",VLOOKUP(K$4,'4. Billing Determinants'!$B$19:$Z$41,6,0)/'4. Billing Determinants'!$G$41*$D9,IF($E9="Distribution Rev.",VLOOKUP(K$4,'4. Billing Determinants'!$B$19:$Z$41,8,0)/'4. Billing Determinants'!$I$41*$D9, VLOOKUP(K$4,'4. Billing Determinants'!$B$19:$Z$41,3,0)/'4. Billing Determinants'!$D$41*$D9))))),0)</f>
        <v>5349.3026964962955</v>
      </c>
      <c r="L9" s="58">
        <f>IFERROR(IF(L$4="",0,IF($E9="kWh",VLOOKUP(L$4,'4. Billing Determinants'!$B$19:$Z$41,4,0)/'4. Billing Determinants'!$E$41*$D9,IF($E9="kW",VLOOKUP(L$4,'4. Billing Determinants'!$B$19:$Z$41,5,0)/'4. Billing Determinants'!$F$41*$D9,IF($E9="Non-RPP kWh",VLOOKUP(L$4,'4. Billing Determinants'!$B$19:$Z$41,6,0)/'4. Billing Determinants'!$G$41*$D9,IF($E9="Distribution Rev.",VLOOKUP(L$4,'4. Billing Determinants'!$B$19:$Z$41,8,0)/'4. Billing Determinants'!$I$41*$D9, VLOOKUP(L$4,'4. Billing Determinants'!$B$19:$Z$41,3,0)/'4. Billing Determinants'!$D$41*$D9))))),0)</f>
        <v>200.5715570344706</v>
      </c>
      <c r="M9" s="58">
        <f>IFERROR(IF(M$4="",0,IF($E9="kWh",VLOOKUP(M$4,'4. Billing Determinants'!$B$19:$Z$41,4,0)/'4. Billing Determinants'!$E$41*$D9,IF($E9="kW",VLOOKUP(M$4,'4. Billing Determinants'!$B$19:$Z$41,5,0)/'4. Billing Determinants'!$F$41*$D9,IF($E9="Non-RPP kWh",VLOOKUP(M$4,'4. Billing Determinants'!$B$19:$Z$41,6,0)/'4. Billing Determinants'!$G$41*$D9,IF($E9="Distribution Rev.",VLOOKUP(M$4,'4. Billing Determinants'!$B$19:$Z$41,8,0)/'4. Billing Determinants'!$I$41*$D9, VLOOKUP(M$4,'4. Billing Determinants'!$B$19:$Z$41,3,0)/'4. Billing Determinants'!$D$41*$D9))))),0)</f>
        <v>18958.268830276113</v>
      </c>
      <c r="N9" s="58">
        <f>IFERROR(IF(N$4="",0,IF($E9="kWh",VLOOKUP(N$4,'4. Billing Determinants'!$B$19:$Z$41,4,0)/'4. Billing Determinants'!$E$41*$D9,IF($E9="kW",VLOOKUP(N$4,'4. Billing Determinants'!$B$19:$Z$41,5,0)/'4. Billing Determinants'!$F$41*$D9,IF($E9="Non-RPP kWh",VLOOKUP(N$4,'4. Billing Determinants'!$B$19:$Z$41,6,0)/'4. Billing Determinants'!$G$41*$D9,IF($E9="Distribution Rev.",VLOOKUP(N$4,'4. Billing Determinants'!$B$19:$Z$41,8,0)/'4. Billing Determinants'!$I$41*$D9, VLOOKUP(N$4,'4. Billing Determinants'!$B$19:$Z$41,3,0)/'4. Billing Determinants'!$D$41*$D9))))),0)</f>
        <v>0</v>
      </c>
      <c r="O9" s="58">
        <f>IFERROR(IF(O$4="",0,IF($E9="kWh",VLOOKUP(O$4,'4. Billing Determinants'!$B$19:$Z$41,4,0)/'4. Billing Determinants'!$E$41*$D9,IF($E9="kW",VLOOKUP(O$4,'4. Billing Determinants'!$B$19:$Z$41,5,0)/'4. Billing Determinants'!$F$41*$D9,IF($E9="Non-RPP kWh",VLOOKUP(O$4,'4. Billing Determinants'!$B$19:$Z$41,6,0)/'4. Billing Determinants'!$G$41*$D9,IF($E9="Distribution Rev.",VLOOKUP(O$4,'4. Billing Determinants'!$B$19:$Z$41,8,0)/'4. Billing Determinants'!$I$41*$D9, VLOOKUP(O$4,'4. Billing Determinants'!$B$19:$Z$41,3,0)/'4. Billing Determinants'!$D$41*$D9))))),0)</f>
        <v>0</v>
      </c>
      <c r="P9" s="58">
        <f>IFERROR(IF(P$4="",0,IF($E9="kWh",VLOOKUP(P$4,'4. Billing Determinants'!$B$19:$Z$41,4,0)/'4. Billing Determinants'!$E$41*$D9,IF($E9="kW",VLOOKUP(P$4,'4. Billing Determinants'!$B$19:$Z$41,5,0)/'4. Billing Determinants'!$F$41*$D9,IF($E9="Non-RPP kWh",VLOOKUP(P$4,'4. Billing Determinants'!$B$19:$Z$41,6,0)/'4. Billing Determinants'!$G$41*$D9,IF($E9="Distribution Rev.",VLOOKUP(P$4,'4. Billing Determinants'!$B$19:$Z$41,8,0)/'4. Billing Determinants'!$I$41*$D9, VLOOKUP(P$4,'4. Billing Determinants'!$B$19:$Z$41,3,0)/'4. Billing Determinants'!$D$41*$D9))))),0)</f>
        <v>0</v>
      </c>
      <c r="Q9" s="58">
        <f>IFERROR(IF(Q$4="",0,IF($E9="kWh",VLOOKUP(Q$4,'4. Billing Determinants'!$B$19:$Z$41,4,0)/'4. Billing Determinants'!$E$41*$D9,IF($E9="kW",VLOOKUP(Q$4,'4. Billing Determinants'!$B$19:$Z$41,5,0)/'4. Billing Determinants'!$F$41*$D9,IF($E9="Non-RPP kWh",VLOOKUP(Q$4,'4. Billing Determinants'!$B$19:$Z$41,6,0)/'4. Billing Determinants'!$G$41*$D9,IF($E9="Distribution Rev.",VLOOKUP(Q$4,'4. Billing Determinants'!$B$19:$Z$41,8,0)/'4. Billing Determinants'!$I$41*$D9, VLOOKUP(Q$4,'4. Billing Determinants'!$B$19:$Z$41,3,0)/'4. Billing Determinants'!$D$41*$D9))))),0)</f>
        <v>0</v>
      </c>
      <c r="R9" s="58">
        <f>IFERROR(IF(R$4="",0,IF($E9="kWh",VLOOKUP(R$4,'4. Billing Determinants'!$B$19:$Z$41,4,0)/'4. Billing Determinants'!$E$41*$D9,IF($E9="kW",VLOOKUP(R$4,'4. Billing Determinants'!$B$19:$Z$41,5,0)/'4. Billing Determinants'!$F$41*$D9,IF($E9="Non-RPP kWh",VLOOKUP(R$4,'4. Billing Determinants'!$B$19:$Z$41,6,0)/'4. Billing Determinants'!$G$41*$D9,IF($E9="Distribution Rev.",VLOOKUP(R$4,'4. Billing Determinants'!$B$19:$Z$41,8,0)/'4. Billing Determinants'!$I$41*$D9, VLOOKUP(R$4,'4. Billing Determinants'!$B$19:$Z$41,3,0)/'4. Billing Determinants'!$D$41*$D9))))),0)</f>
        <v>0</v>
      </c>
      <c r="S9" s="58">
        <f>IFERROR(IF(S$4="",0,IF($E9="kWh",VLOOKUP(S$4,'4. Billing Determinants'!$B$19:$Z$41,4,0)/'4. Billing Determinants'!$E$41*$D9,IF($E9="kW",VLOOKUP(S$4,'4. Billing Determinants'!$B$19:$Z$41,5,0)/'4. Billing Determinants'!$F$41*$D9,IF($E9="Non-RPP kWh",VLOOKUP(S$4,'4. Billing Determinants'!$B$19:$Z$41,6,0)/'4. Billing Determinants'!$G$41*$D9,IF($E9="Distribution Rev.",VLOOKUP(S$4,'4. Billing Determinants'!$B$19:$Z$41,8,0)/'4. Billing Determinants'!$I$41*$D9, VLOOKUP(S$4,'4. Billing Determinants'!$B$19:$Z$41,3,0)/'4. Billing Determinants'!$D$41*$D9))))),0)</f>
        <v>0</v>
      </c>
      <c r="T9" s="58">
        <f>IFERROR(IF(T$4="",0,IF($E9="kWh",VLOOKUP(T$4,'4. Billing Determinants'!$B$19:$Z$41,4,0)/'4. Billing Determinants'!$E$41*$D9,IF($E9="kW",VLOOKUP(T$4,'4. Billing Determinants'!$B$19:$Z$41,5,0)/'4. Billing Determinants'!$F$41*$D9,IF($E9="Non-RPP kWh",VLOOKUP(T$4,'4. Billing Determinants'!$B$19:$Z$41,6,0)/'4. Billing Determinants'!$G$41*$D9,IF($E9="Distribution Rev.",VLOOKUP(T$4,'4. Billing Determinants'!$B$19:$Z$41,8,0)/'4. Billing Determinants'!$I$41*$D9, VLOOKUP(T$4,'4. Billing Determinants'!$B$19:$Z$41,3,0)/'4. Billing Determinants'!$D$41*$D9))))),0)</f>
        <v>0</v>
      </c>
      <c r="U9" s="58">
        <f>IFERROR(IF(U$4="",0,IF($E9="kWh",VLOOKUP(U$4,'4. Billing Determinants'!$B$19:$Z$41,4,0)/'4. Billing Determinants'!$E$41*$D9,IF($E9="kW",VLOOKUP(U$4,'4. Billing Determinants'!$B$19:$Z$41,5,0)/'4. Billing Determinants'!$F$41*$D9,IF($E9="Non-RPP kWh",VLOOKUP(U$4,'4. Billing Determinants'!$B$19:$Z$41,6,0)/'4. Billing Determinants'!$G$41*$D9,IF($E9="Distribution Rev.",VLOOKUP(U$4,'4. Billing Determinants'!$B$19:$Z$41,8,0)/'4. Billing Determinants'!$I$41*$D9, VLOOKUP(U$4,'4. Billing Determinants'!$B$19:$Z$41,3,0)/'4. Billing Determinants'!$D$41*$D9))))),0)</f>
        <v>0</v>
      </c>
      <c r="V9" s="58">
        <f>IFERROR(IF(V$4="",0,IF($E9="kWh",VLOOKUP(V$4,'4. Billing Determinants'!$B$19:$Z$41,4,0)/'4. Billing Determinants'!$E$41*$D9,IF($E9="kW",VLOOKUP(V$4,'4. Billing Determinants'!$B$19:$Z$41,5,0)/'4. Billing Determinants'!$F$41*$D9,IF($E9="Non-RPP kWh",VLOOKUP(V$4,'4. Billing Determinants'!$B$19:$Z$41,6,0)/'4. Billing Determinants'!$G$41*$D9,IF($E9="Distribution Rev.",VLOOKUP(V$4,'4. Billing Determinants'!$B$19:$Z$41,8,0)/'4. Billing Determinants'!$I$41*$D9, VLOOKUP(V$4,'4. Billing Determinants'!$B$19:$Z$41,3,0)/'4. Billing Determinants'!$D$41*$D9))))),0)</f>
        <v>0</v>
      </c>
      <c r="W9" s="58">
        <f>IFERROR(IF(W$4="",0,IF($E9="kWh",VLOOKUP(W$4,'4. Billing Determinants'!$B$19:$Z$41,4,0)/'4. Billing Determinants'!$E$41*$D9,IF($E9="kW",VLOOKUP(W$4,'4. Billing Determinants'!$B$19:$Z$41,5,0)/'4. Billing Determinants'!$F$41*$D9,IF($E9="Non-RPP kWh",VLOOKUP(W$4,'4. Billing Determinants'!$B$19:$Z$41,6,0)/'4. Billing Determinants'!$G$41*$D9,IF($E9="Distribution Rev.",VLOOKUP(W$4,'4. Billing Determinants'!$B$19:$Z$41,8,0)/'4. Billing Determinants'!$I$41*$D9, VLOOKUP(W$4,'4. Billing Determinants'!$B$19:$Z$41,3,0)/'4. Billing Determinants'!$D$41*$D9))))),0)</f>
        <v>0</v>
      </c>
      <c r="X9" s="58">
        <f>IFERROR(IF(X$4="",0,IF($E9="kWh",VLOOKUP(X$4,'4. Billing Determinants'!$B$19:$Z$41,4,0)/'4. Billing Determinants'!$E$41*$D9,IF($E9="kW",VLOOKUP(X$4,'4. Billing Determinants'!$B$19:$Z$41,5,0)/'4. Billing Determinants'!$F$41*$D9,IF($E9="Non-RPP kWh",VLOOKUP(X$4,'4. Billing Determinants'!$B$19:$Z$41,6,0)/'4. Billing Determinants'!$G$41*$D9,IF($E9="Distribution Rev.",VLOOKUP(X$4,'4. Billing Determinants'!$B$19:$Z$41,8,0)/'4. Billing Determinants'!$I$41*$D9, VLOOKUP(X$4,'4. Billing Determinants'!$B$19:$Z$41,3,0)/'4. Billing Determinants'!$D$41*$D9))))),0)</f>
        <v>0</v>
      </c>
      <c r="Y9" s="58">
        <f>IFERROR(IF(Y$4="",0,IF($E9="kWh",VLOOKUP(Y$4,'4. Billing Determinants'!$B$19:$Z$41,4,0)/'4. Billing Determinants'!$E$41*$D9,IF($E9="kW",VLOOKUP(Y$4,'4. Billing Determinants'!$B$19:$Z$41,5,0)/'4. Billing Determinants'!$F$41*$D9,IF($E9="Non-RPP kWh",VLOOKUP(Y$4,'4. Billing Determinants'!$B$19:$Z$41,6,0)/'4. Billing Determinants'!$G$41*$D9,IF($E9="Distribution Rev.",VLOOKUP(Y$4,'4. Billing Determinants'!$B$19:$Z$41,8,0)/'4. Billing Determinants'!$I$41*$D9, VLOOKUP(Y$4,'4. Billing Determinants'!$B$19:$Z$41,3,0)/'4. Billing Determinants'!$D$41*$D9))))),0)</f>
        <v>0</v>
      </c>
    </row>
    <row r="10" spans="2:27" x14ac:dyDescent="0.25">
      <c r="B10" s="59" t="s">
        <v>63</v>
      </c>
      <c r="C10" s="57">
        <v>1588</v>
      </c>
      <c r="D10" s="58">
        <f>'2. 2015 Continuity Schedule'!BS29</f>
        <v>-2944775.0809453963</v>
      </c>
      <c r="E10" s="94" t="s">
        <v>224</v>
      </c>
      <c r="F10" s="58">
        <f>IFERROR(IF(F$4="",0,IF($E10="kWh",VLOOKUP(F$4,'4. Billing Determinants'!$B$19:$Z$41,11,0)/'4. Billing Determinants'!$L$41*$D10,IF($E10="kW",VLOOKUP(F$4,'4. Billing Determinants'!$B$19:$Z$41,12,0)/'4. Billing Determinants'!$M$41*$D10,))),0)</f>
        <v>-1017014.8129507395</v>
      </c>
      <c r="G10" s="58">
        <f>IFERROR(IF(G$4="",0,IF($E10="kWh",VLOOKUP(G$4,'4. Billing Determinants'!$B$19:$Z$41,11,0)/'4. Billing Determinants'!$L$41*$D10,IF($E10="kW",VLOOKUP(G$4,'4. Billing Determinants'!$B$19:$Z$41,12,0)/'4. Billing Determinants'!$M$41*$D10,))),0)</f>
        <v>-367569.03287414298</v>
      </c>
      <c r="H10" s="58">
        <f>IFERROR(IF(H$4="",0,IF($E10="kWh",VLOOKUP(H$4,'4. Billing Determinants'!$B$19:$Z$41,11,0)/'4. Billing Determinants'!$L$41*$D10,IF($E10="kW",VLOOKUP(H$4,'4. Billing Determinants'!$B$19:$Z$41,12,0)/'4. Billing Determinants'!$M$41*$D10,))),0)</f>
        <v>-1149020.348891791</v>
      </c>
      <c r="I10" s="58">
        <f>IFERROR(IF(I$4="",0,IF($E10="kWh",VLOOKUP(I$4,'4. Billing Determinants'!$B$19:$Z$41,11,0)/'4. Billing Determinants'!$L$41*$D10,IF($E10="kW",VLOOKUP(I$4,'4. Billing Determinants'!$B$19:$Z$41,12,0)/'4. Billing Determinants'!$M$41*$D10,))),0)</f>
        <v>-142186.90812455738</v>
      </c>
      <c r="J10" s="58">
        <f>IFERROR(IF(J$4="",0,IF($E10="kWh",VLOOKUP(J$4,'4. Billing Determinants'!$B$19:$Z$41,11,0)/'4. Billing Determinants'!$L$41*$D10,IF($E10="kW",VLOOKUP(J$4,'4. Billing Determinants'!$B$19:$Z$41,12,0)/'4. Billing Determinants'!$M$41*$D10,))),0)</f>
        <v>-237187.46436222483</v>
      </c>
      <c r="K10" s="58">
        <f>IFERROR(IF(K$4="",0,IF($E10="kWh",VLOOKUP(K$4,'4. Billing Determinants'!$B$19:$Z$41,11,0)/'4. Billing Determinants'!$L$41*$D10,IF($E10="kW",VLOOKUP(K$4,'4. Billing Determinants'!$B$19:$Z$41,12,0)/'4. Billing Determinants'!$M$41*$D10,))),0)</f>
        <v>-6940.1086862157272</v>
      </c>
      <c r="L10" s="58">
        <f>IFERROR(IF(L$4="",0,IF($E10="kWh",VLOOKUP(L$4,'4. Billing Determinants'!$B$19:$Z$41,11,0)/'4. Billing Determinants'!$L$41*$D10,IF($E10="kW",VLOOKUP(L$4,'4. Billing Determinants'!$B$19:$Z$41,12,0)/'4. Billing Determinants'!$M$41*$D10,))),0)</f>
        <v>-260.21866477933128</v>
      </c>
      <c r="M10" s="58">
        <f>IFERROR(IF(M$4="",0,IF($E10="kWh",VLOOKUP(M$4,'4. Billing Determinants'!$B$19:$Z$41,11,0)/'4. Billing Determinants'!$L$41*$D10,IF($E10="kW",VLOOKUP(M$4,'4. Billing Determinants'!$B$19:$Z$41,12,0)/'4. Billing Determinants'!$M$41*$D10,))),0)</f>
        <v>-24596.186390945848</v>
      </c>
      <c r="N10" s="58">
        <f>IFERROR(IF(N$4="",0,IF($E10="kWh",VLOOKUP(N$4,'4. Billing Determinants'!$B$19:$Z$41,11,0)/'4. Billing Determinants'!$L$41*$D10,IF($E10="kW",VLOOKUP(N$4,'4. Billing Determinants'!$B$19:$Z$41,12,0)/'4. Billing Determinants'!$M$41*$D10,))),0)</f>
        <v>0</v>
      </c>
      <c r="O10" s="58">
        <f>IFERROR(IF(O$4="",0,IF($E10="kWh",VLOOKUP(O$4,'4. Billing Determinants'!$B$19:$Z$41,11,0)/'4. Billing Determinants'!$L$41*$D10,IF($E10="kW",VLOOKUP(O$4,'4. Billing Determinants'!$B$19:$Z$41,12,0)/'4. Billing Determinants'!$M$41*$D10,))),0)</f>
        <v>0</v>
      </c>
      <c r="P10" s="58">
        <f>IFERROR(IF(P$4="",0,IF($E10="kWh",VLOOKUP(P$4,'4. Billing Determinants'!$B$19:$Z$41,11,0)/'4. Billing Determinants'!$L$41*$D10,IF($E10="kW",VLOOKUP(P$4,'4. Billing Determinants'!$B$19:$Z$41,12,0)/'4. Billing Determinants'!$M$41*$D10,))),0)</f>
        <v>0</v>
      </c>
      <c r="Q10" s="58">
        <f>IFERROR(IF(Q$4="",0,IF($E10="kWh",VLOOKUP(Q$4,'4. Billing Determinants'!$B$19:$Z$41,11,0)/'4. Billing Determinants'!$L$41*$D10,IF($E10="kW",VLOOKUP(Q$4,'4. Billing Determinants'!$B$19:$Z$41,12,0)/'4. Billing Determinants'!$M$41*$D10,))),0)</f>
        <v>0</v>
      </c>
      <c r="R10" s="58">
        <f>IFERROR(IF(R$4="",0,IF($E10="kWh",VLOOKUP(R$4,'4. Billing Determinants'!$B$19:$Z$41,11,0)/'4. Billing Determinants'!$L$41*$D10,IF($E10="kW",VLOOKUP(R$4,'4. Billing Determinants'!$B$19:$Z$41,12,0)/'4. Billing Determinants'!$M$41*$D10,))),0)</f>
        <v>0</v>
      </c>
      <c r="S10" s="58">
        <f>IFERROR(IF(S$4="",0,IF($E10="kWh",VLOOKUP(S$4,'4. Billing Determinants'!$B$19:$Z$41,11,0)/'4. Billing Determinants'!$L$41*$D10,IF($E10="kW",VLOOKUP(S$4,'4. Billing Determinants'!$B$19:$Z$41,12,0)/'4. Billing Determinants'!$M$41*$D10,))),0)</f>
        <v>0</v>
      </c>
      <c r="T10" s="58">
        <f>IFERROR(IF(T$4="",0,IF($E10="kWh",VLOOKUP(T$4,'4. Billing Determinants'!$B$19:$Z$41,11,0)/'4. Billing Determinants'!$L$41*$D10,IF($E10="kW",VLOOKUP(T$4,'4. Billing Determinants'!$B$19:$Z$41,12,0)/'4. Billing Determinants'!$M$41*$D10,))),0)</f>
        <v>0</v>
      </c>
      <c r="U10" s="58">
        <f>IFERROR(IF(U$4="",0,IF($E10="kWh",VLOOKUP(U$4,'4. Billing Determinants'!$B$19:$Z$41,11,0)/'4. Billing Determinants'!$L$41*$D10,IF($E10="kW",VLOOKUP(U$4,'4. Billing Determinants'!$B$19:$Z$41,12,0)/'4. Billing Determinants'!$M$41*$D10,))),0)</f>
        <v>0</v>
      </c>
      <c r="V10" s="58">
        <f>IFERROR(IF(V$4="",0,IF($E10="kWh",VLOOKUP(V$4,'4. Billing Determinants'!$B$19:$Z$41,11,0)/'4. Billing Determinants'!$L$41*$D10,IF($E10="kW",VLOOKUP(V$4,'4. Billing Determinants'!$B$19:$Z$41,12,0)/'4. Billing Determinants'!$M$41*$D10,))),0)</f>
        <v>0</v>
      </c>
      <c r="W10" s="58">
        <f>IFERROR(IF(W$4="",0,IF($E10="kWh",VLOOKUP(W$4,'4. Billing Determinants'!$B$19:$Z$41,11,0)/'4. Billing Determinants'!$L$41*$D10,IF($E10="kW",VLOOKUP(W$4,'4. Billing Determinants'!$B$19:$Z$41,12,0)/'4. Billing Determinants'!$M$41*$D10,))),0)</f>
        <v>0</v>
      </c>
      <c r="X10" s="58">
        <f>IFERROR(IF(X$4="",0,IF($E10="kWh",VLOOKUP(X$4,'4. Billing Determinants'!$B$19:$Z$41,11,0)/'4. Billing Determinants'!$L$41*$D10,IF($E10="kW",VLOOKUP(X$4,'4. Billing Determinants'!$B$19:$Z$41,12,0)/'4. Billing Determinants'!$M$41*$D10,))),0)</f>
        <v>0</v>
      </c>
      <c r="Y10" s="58">
        <f>IFERROR(IF(Y$4="",0,IF($E10="kWh",VLOOKUP(Y$4,'4. Billing Determinants'!$B$19:$Z$41,11,0)/'4. Billing Determinants'!$L$41*$D10,IF($E10="kW",VLOOKUP(Y$4,'4. Billing Determinants'!$B$19:$Z$41,12,0)/'4. Billing Determinants'!$M$41*$D10,))),0)</f>
        <v>0</v>
      </c>
    </row>
    <row r="11" spans="2:27" x14ac:dyDescent="0.25">
      <c r="B11" s="56" t="s">
        <v>108</v>
      </c>
      <c r="C11" s="57">
        <v>1589</v>
      </c>
      <c r="D11" s="58">
        <f>IF('4. Billing Determinants'!N41&gt;0, '2. 2015 Continuity Schedule'!BS30-('2. 2015 Continuity Schedule'!BS30*'4. Billing Determinants'!N41), '2. 2015 Continuity Schedule'!BS30)</f>
        <v>6997091.608757142</v>
      </c>
      <c r="E11" s="94" t="s">
        <v>284</v>
      </c>
      <c r="F11" s="58">
        <f>IFERROR(IF(F$4="",0,IF($E11="kWh",VLOOKUP(F$4,'4. Billing Determinants'!$B$19:$Z$41,4,0)/'4. Billing Determinants'!$E$41*$D11,IF($E11="kW",VLOOKUP(F$4,'4. Billing Determinants'!$B$19:$Z$41,5,0)/'4. Billing Determinants'!$F$41*$D11,IF($E11="Non-RPP kWh",VLOOKUP(F$4,'4. Billing Determinants'!$B$19:$Z$41,16,0)/'4. Billing Determinants'!$Q$41*$D11,IF($E11="Distribution Rev.",VLOOKUP(F$4,'4. Billing Determinants'!$B$19:$Z$41,8,0)/'4. Billing Determinants'!$I$41*$D11, VLOOKUP(F$4,'4. Billing Determinants'!$B$19:$Z$41,3,0)/'4. Billing Determinants'!$D$41*$D11))))),0)</f>
        <v>535220.4440206174</v>
      </c>
      <c r="G11" s="58">
        <f>IFERROR(IF(G$4="",0,IF($E11="kWh",VLOOKUP(G$4,'4. Billing Determinants'!$B$19:$Z$41,4,0)/'4. Billing Determinants'!$E$41*$D11,IF($E11="kW",VLOOKUP(G$4,'4. Billing Determinants'!$B$19:$Z$41,5,0)/'4. Billing Determinants'!$F$41*$D11,IF($E11="Non-RPP kWh",VLOOKUP(G$4,'4. Billing Determinants'!$B$19:$Z$41,16,0)/'4. Billing Determinants'!$Q$41*$D11,IF($E11="Distribution Rev.",VLOOKUP(G$4,'4. Billing Determinants'!$B$19:$Z$41,8,0)/'4. Billing Determinants'!$I$41*$D11, VLOOKUP(G$4,'4. Billing Determinants'!$B$19:$Z$41,3,0)/'4. Billing Determinants'!$D$41*$D11))))),0)</f>
        <v>314970.78702757269</v>
      </c>
      <c r="H11" s="58">
        <f>IFERROR(IF(H$4="",0,IF($E11="kWh",VLOOKUP(H$4,'4. Billing Determinants'!$B$19:$Z$41,4,0)/'4. Billing Determinants'!$E$41*$D11,IF($E11="kW",VLOOKUP(H$4,'4. Billing Determinants'!$B$19:$Z$41,5,0)/'4. Billing Determinants'!$F$41*$D11,IF($E11="Non-RPP kWh",VLOOKUP(H$4,'4. Billing Determinants'!$B$19:$Z$41,16,0)/'4. Billing Determinants'!$Q$41*$D11,IF($E11="Distribution Rev.",VLOOKUP(H$4,'4. Billing Determinants'!$B$19:$Z$41,8,0)/'4. Billing Determinants'!$I$41*$D11, VLOOKUP(H$4,'4. Billing Determinants'!$B$19:$Z$41,3,0)/'4. Billing Determinants'!$D$41*$D11))))),0)</f>
        <v>5894449.4034804786</v>
      </c>
      <c r="I11" s="58">
        <f>IFERROR(IF(I$4="",0,IF($E11="kWh",VLOOKUP(I$4,'4. Billing Determinants'!$B$19:$Z$41,4,0)/'4. Billing Determinants'!$E$41*$D11,IF($E11="kW",VLOOKUP(I$4,'4. Billing Determinants'!$B$19:$Z$41,5,0)/'4. Billing Determinants'!$F$41*$D11,IF($E11="Non-RPP kWh",VLOOKUP(I$4,'4. Billing Determinants'!$B$19:$Z$41,16,0)/'4. Billing Determinants'!$Q$41*$D11,IF($E11="Distribution Rev.",VLOOKUP(I$4,'4. Billing Determinants'!$B$19:$Z$41,8,0)/'4. Billing Determinants'!$I$41*$D11, VLOOKUP(I$4,'4. Billing Determinants'!$B$19:$Z$41,3,0)/'4. Billing Determinants'!$D$41*$D11))))),0)</f>
        <v>99302.179672058657</v>
      </c>
      <c r="J11" s="58">
        <f>IFERROR(IF(J$4="",0,IF($E11="kWh",VLOOKUP(J$4,'4. Billing Determinants'!$B$19:$Z$41,4,0)/'4. Billing Determinants'!$E$41*$D11,IF($E11="kW",VLOOKUP(J$4,'4. Billing Determinants'!$B$19:$Z$41,5,0)/'4. Billing Determinants'!$F$41*$D11,IF($E11="Non-RPP kWh",VLOOKUP(J$4,'4. Billing Determinants'!$B$19:$Z$41,16,0)/'4. Billing Determinants'!$Q$41*$D11,IF($E11="Distribution Rev.",VLOOKUP(J$4,'4. Billing Determinants'!$B$19:$Z$41,8,0)/'4. Billing Determinants'!$I$41*$D11, VLOOKUP(J$4,'4. Billing Determinants'!$B$19:$Z$41,3,0)/'4. Billing Determinants'!$D$41*$D11))))),0)</f>
        <v>4.3911242453842499E-10</v>
      </c>
      <c r="K11" s="58">
        <f>IFERROR(IF(K$4="",0,IF($E11="kWh",VLOOKUP(K$4,'4. Billing Determinants'!$B$19:$Z$41,4,0)/'4. Billing Determinants'!$E$41*$D11,IF($E11="kW",VLOOKUP(K$4,'4. Billing Determinants'!$B$19:$Z$41,5,0)/'4. Billing Determinants'!$F$41*$D11,IF($E11="Non-RPP kWh",VLOOKUP(K$4,'4. Billing Determinants'!$B$19:$Z$41,16,0)/'4. Billing Determinants'!$Q$41*$D11,IF($E11="Distribution Rev.",VLOOKUP(K$4,'4. Billing Determinants'!$B$19:$Z$41,8,0)/'4. Billing Determinants'!$I$41*$D11, VLOOKUP(K$4,'4. Billing Determinants'!$B$19:$Z$41,3,0)/'4. Billing Determinants'!$D$41*$D11))))),0)</f>
        <v>8097.3914247384264</v>
      </c>
      <c r="L11" s="58">
        <f>IFERROR(IF(L$4="",0,IF($E11="kWh",VLOOKUP(L$4,'4. Billing Determinants'!$B$19:$Z$41,4,0)/'4. Billing Determinants'!$E$41*$D11,IF($E11="kW",VLOOKUP(L$4,'4. Billing Determinants'!$B$19:$Z$41,5,0)/'4. Billing Determinants'!$F$41*$D11,IF($E11="Non-RPP kWh",VLOOKUP(L$4,'4. Billing Determinants'!$B$19:$Z$41,16,0)/'4. Billing Determinants'!$Q$41*$D11,IF($E11="Distribution Rev.",VLOOKUP(L$4,'4. Billing Determinants'!$B$19:$Z$41,8,0)/'4. Billing Determinants'!$I$41*$D11, VLOOKUP(L$4,'4. Billing Determinants'!$B$19:$Z$41,3,0)/'4. Billing Determinants'!$D$41*$D11))))),0)</f>
        <v>14.193589928052688</v>
      </c>
      <c r="M11" s="58">
        <f>IFERROR(IF(M$4="",0,IF($E11="kWh",VLOOKUP(M$4,'4. Billing Determinants'!$B$19:$Z$41,4,0)/'4. Billing Determinants'!$E$41*$D11,IF($E11="kW",VLOOKUP(M$4,'4. Billing Determinants'!$B$19:$Z$41,5,0)/'4. Billing Determinants'!$F$41*$D11,IF($E11="Non-RPP kWh",VLOOKUP(M$4,'4. Billing Determinants'!$B$19:$Z$41,16,0)/'4. Billing Determinants'!$Q$41*$D11,IF($E11="Distribution Rev.",VLOOKUP(M$4,'4. Billing Determinants'!$B$19:$Z$41,8,0)/'4. Billing Determinants'!$I$41*$D11, VLOOKUP(M$4,'4. Billing Determinants'!$B$19:$Z$41,3,0)/'4. Billing Determinants'!$D$41*$D11))))),0)</f>
        <v>145037.20954174799</v>
      </c>
      <c r="N11" s="58">
        <f>IFERROR(IF(N$4="",0,IF($E11="kWh",VLOOKUP(N$4,'4. Billing Determinants'!$B$19:$Z$41,4,0)/'4. Billing Determinants'!$E$41*$D11,IF($E11="kW",VLOOKUP(N$4,'4. Billing Determinants'!$B$19:$Z$41,5,0)/'4. Billing Determinants'!$F$41*$D11,IF($E11="Non-RPP kWh",VLOOKUP(N$4,'4. Billing Determinants'!$B$19:$Z$41,16,0)/'4. Billing Determinants'!$Q$41*$D11,IF($E11="Distribution Rev.",VLOOKUP(N$4,'4. Billing Determinants'!$B$19:$Z$41,8,0)/'4. Billing Determinants'!$I$41*$D11, VLOOKUP(N$4,'4. Billing Determinants'!$B$19:$Z$41,3,0)/'4. Billing Determinants'!$D$41*$D11))))),0)</f>
        <v>0</v>
      </c>
      <c r="O11" s="58">
        <f>IFERROR(IF(O$4="",0,IF($E11="kWh",VLOOKUP(O$4,'4. Billing Determinants'!$B$19:$Z$41,4,0)/'4. Billing Determinants'!$E$41*$D11,IF($E11="kW",VLOOKUP(O$4,'4. Billing Determinants'!$B$19:$Z$41,5,0)/'4. Billing Determinants'!$F$41*$D11,IF($E11="Non-RPP kWh",VLOOKUP(O$4,'4. Billing Determinants'!$B$19:$Z$41,16,0)/'4. Billing Determinants'!$G$41*$D11,IF($E11="Distribution Rev.",VLOOKUP(O$4,'4. Billing Determinants'!$B$19:$Z$41,8,0)/'4. Billing Determinants'!$I$41*$D11, VLOOKUP(O$4,'4. Billing Determinants'!$B$19:$Z$41,3,0)/'4. Billing Determinants'!$D$41*$D11))))),0)</f>
        <v>0</v>
      </c>
      <c r="P11" s="58">
        <f>IFERROR(IF(P$4="",0,IF($E11="kWh",VLOOKUP(P$4,'4. Billing Determinants'!$B$19:$Z$41,4,0)/'4. Billing Determinants'!$E$41*$D11,IF($E11="kW",VLOOKUP(P$4,'4. Billing Determinants'!$B$19:$Z$41,5,0)/'4. Billing Determinants'!$F$41*$D11,IF($E11="Non-RPP kWh",VLOOKUP(P$4,'4. Billing Determinants'!$B$19:$Z$41,16,0)/'4. Billing Determinants'!$G$41*$D11,IF($E11="Distribution Rev.",VLOOKUP(P$4,'4. Billing Determinants'!$B$19:$Z$41,8,0)/'4. Billing Determinants'!$I$41*$D11, VLOOKUP(P$4,'4. Billing Determinants'!$B$19:$Z$41,3,0)/'4. Billing Determinants'!$D$41*$D11))))),0)</f>
        <v>0</v>
      </c>
      <c r="Q11" s="58">
        <f>IFERROR(IF(Q$4="",0,IF($E11="kWh",VLOOKUP(Q$4,'4. Billing Determinants'!$B$19:$Z$41,4,0)/'4. Billing Determinants'!$E$41*$D11,IF($E11="kW",VLOOKUP(Q$4,'4. Billing Determinants'!$B$19:$Z$41,5,0)/'4. Billing Determinants'!$F$41*$D11,IF($E11="Non-RPP kWh",VLOOKUP(Q$4,'4. Billing Determinants'!$B$19:$Z$41,16,0)/'4. Billing Determinants'!$G$41*$D11,IF($E11="Distribution Rev.",VLOOKUP(Q$4,'4. Billing Determinants'!$B$19:$Z$41,8,0)/'4. Billing Determinants'!$I$41*$D11, VLOOKUP(Q$4,'4. Billing Determinants'!$B$19:$Z$41,3,0)/'4. Billing Determinants'!$D$41*$D11))))),0)</f>
        <v>0</v>
      </c>
      <c r="R11" s="58">
        <f>IFERROR(IF(R$4="",0,IF($E11="kWh",VLOOKUP(R$4,'4. Billing Determinants'!$B$19:$Z$41,4,0)/'4. Billing Determinants'!$E$41*$D11,IF($E11="kW",VLOOKUP(R$4,'4. Billing Determinants'!$B$19:$Z$41,5,0)/'4. Billing Determinants'!$F$41*$D11,IF($E11="Non-RPP kWh",VLOOKUP(R$4,'4. Billing Determinants'!$B$19:$Z$41,16,0)/'4. Billing Determinants'!$G$41*$D11,IF($E11="Distribution Rev.",VLOOKUP(R$4,'4. Billing Determinants'!$B$19:$Z$41,8,0)/'4. Billing Determinants'!$I$41*$D11, VLOOKUP(R$4,'4. Billing Determinants'!$B$19:$Z$41,3,0)/'4. Billing Determinants'!$D$41*$D11))))),0)</f>
        <v>0</v>
      </c>
      <c r="S11" s="58">
        <f>IFERROR(IF(S$4="",0,IF($E11="kWh",VLOOKUP(S$4,'4. Billing Determinants'!$B$19:$Z$41,4,0)/'4. Billing Determinants'!$E$41*$D11,IF($E11="kW",VLOOKUP(S$4,'4. Billing Determinants'!$B$19:$Z$41,5,0)/'4. Billing Determinants'!$F$41*$D11,IF($E11="Non-RPP kWh",VLOOKUP(S$4,'4. Billing Determinants'!$B$19:$Z$41,16,0)/'4. Billing Determinants'!$G$41*$D11,IF($E11="Distribution Rev.",VLOOKUP(S$4,'4. Billing Determinants'!$B$19:$Z$41,8,0)/'4. Billing Determinants'!$I$41*$D11, VLOOKUP(S$4,'4. Billing Determinants'!$B$19:$Z$41,3,0)/'4. Billing Determinants'!$D$41*$D11))))),0)</f>
        <v>0</v>
      </c>
      <c r="T11" s="58">
        <f>IFERROR(IF(T$4="",0,IF($E11="kWh",VLOOKUP(T$4,'4. Billing Determinants'!$B$19:$Z$41,4,0)/'4. Billing Determinants'!$E$41*$D11,IF($E11="kW",VLOOKUP(T$4,'4. Billing Determinants'!$B$19:$Z$41,5,0)/'4. Billing Determinants'!$F$41*$D11,IF($E11="Non-RPP kWh",VLOOKUP(T$4,'4. Billing Determinants'!$B$19:$Z$41,16,0)/'4. Billing Determinants'!$G$41*$D11,IF($E11="Distribution Rev.",VLOOKUP(T$4,'4. Billing Determinants'!$B$19:$Z$41,8,0)/'4. Billing Determinants'!$I$41*$D11, VLOOKUP(T$4,'4. Billing Determinants'!$B$19:$Z$41,3,0)/'4. Billing Determinants'!$D$41*$D11))))),0)</f>
        <v>0</v>
      </c>
      <c r="U11" s="58">
        <f>IFERROR(IF(U$4="",0,IF($E11="kWh",VLOOKUP(U$4,'4. Billing Determinants'!$B$19:$Z$41,4,0)/'4. Billing Determinants'!$E$41*$D11,IF($E11="kW",VLOOKUP(U$4,'4. Billing Determinants'!$B$19:$Z$41,5,0)/'4. Billing Determinants'!$F$41*$D11,IF($E11="Non-RPP kWh",VLOOKUP(U$4,'4. Billing Determinants'!$B$19:$Z$41,16,0)/'4. Billing Determinants'!$G$41*$D11,IF($E11="Distribution Rev.",VLOOKUP(U$4,'4. Billing Determinants'!$B$19:$Z$41,8,0)/'4. Billing Determinants'!$I$41*$D11, VLOOKUP(U$4,'4. Billing Determinants'!$B$19:$Z$41,3,0)/'4. Billing Determinants'!$D$41*$D11))))),0)</f>
        <v>0</v>
      </c>
      <c r="V11" s="58">
        <f>IFERROR(IF(V$4="",0,IF($E11="kWh",VLOOKUP(V$4,'4. Billing Determinants'!$B$19:$Z$41,4,0)/'4. Billing Determinants'!$E$41*$D11,IF($E11="kW",VLOOKUP(V$4,'4. Billing Determinants'!$B$19:$Z$41,5,0)/'4. Billing Determinants'!$F$41*$D11,IF($E11="Non-RPP kWh",VLOOKUP(V$4,'4. Billing Determinants'!$B$19:$Z$41,16,0)/'4. Billing Determinants'!$G$41*$D11,IF($E11="Distribution Rev.",VLOOKUP(V$4,'4. Billing Determinants'!$B$19:$Z$41,8,0)/'4. Billing Determinants'!$I$41*$D11, VLOOKUP(V$4,'4. Billing Determinants'!$B$19:$Z$41,3,0)/'4. Billing Determinants'!$D$41*$D11))))),0)</f>
        <v>0</v>
      </c>
      <c r="W11" s="58">
        <f>IFERROR(IF(W$4="",0,IF($E11="kWh",VLOOKUP(W$4,'4. Billing Determinants'!$B$19:$Z$41,4,0)/'4. Billing Determinants'!$E$41*$D11,IF($E11="kW",VLOOKUP(W$4,'4. Billing Determinants'!$B$19:$Z$41,5,0)/'4. Billing Determinants'!$F$41*$D11,IF($E11="Non-RPP kWh",VLOOKUP(W$4,'4. Billing Determinants'!$B$19:$Z$41,16,0)/'4. Billing Determinants'!$G$41*$D11,IF($E11="Distribution Rev.",VLOOKUP(W$4,'4. Billing Determinants'!$B$19:$Z$41,8,0)/'4. Billing Determinants'!$I$41*$D11, VLOOKUP(W$4,'4. Billing Determinants'!$B$19:$Z$41,3,0)/'4. Billing Determinants'!$D$41*$D11))))),0)</f>
        <v>0</v>
      </c>
      <c r="X11" s="58">
        <f>IFERROR(IF(X$4="",0,IF($E11="kWh",VLOOKUP(X$4,'4. Billing Determinants'!$B$19:$Z$41,4,0)/'4. Billing Determinants'!$E$41*$D11,IF($E11="kW",VLOOKUP(X$4,'4. Billing Determinants'!$B$19:$Z$41,5,0)/'4. Billing Determinants'!$F$41*$D11,IF($E11="Non-RPP kWh",VLOOKUP(X$4,'4. Billing Determinants'!$B$19:$Z$41,16,0)/'4. Billing Determinants'!$G$41*$D11,IF($E11="Distribution Rev.",VLOOKUP(X$4,'4. Billing Determinants'!$B$19:$Z$41,8,0)/'4. Billing Determinants'!$I$41*$D11, VLOOKUP(X$4,'4. Billing Determinants'!$B$19:$Z$41,3,0)/'4. Billing Determinants'!$D$41*$D11))))),0)</f>
        <v>0</v>
      </c>
      <c r="Y11" s="58">
        <f>IFERROR(IF(Y$4="",0,IF($E11="kWh",VLOOKUP(Y$4,'4. Billing Determinants'!$B$19:$Z$41,4,0)/'4. Billing Determinants'!$E$41*$D11,IF($E11="kW",VLOOKUP(Y$4,'4. Billing Determinants'!$B$19:$Z$41,5,0)/'4. Billing Determinants'!$F$41*$D11,IF($E11="Non-RPP kWh",VLOOKUP(Y$4,'4. Billing Determinants'!$B$19:$Z$41,16,0)/'4. Billing Determinants'!$G$41*$D11,IF($E11="Distribution Rev.",VLOOKUP(Y$4,'4. Billing Determinants'!$B$19:$Z$41,8,0)/'4. Billing Determinants'!$I$41*$D11, VLOOKUP(Y$4,'4. Billing Determinants'!$B$19:$Z$41,3,0)/'4. Billing Determinants'!$D$41*$D11))))),0)</f>
        <v>0</v>
      </c>
    </row>
    <row r="12" spans="2:27" x14ac:dyDescent="0.25">
      <c r="B12" s="60" t="s">
        <v>90</v>
      </c>
      <c r="C12" s="57">
        <v>1595</v>
      </c>
      <c r="D12" s="58">
        <f>'2. 2015 Continuity Schedule'!BS31</f>
        <v>0</v>
      </c>
      <c r="E12" s="94" t="s">
        <v>268</v>
      </c>
      <c r="F12" s="58">
        <f>IFERROR(IF(F$4="",0,IF($E12="kWh",VLOOKUP(F$4,'4. Billing Determinants'!$B$19:$Z$41,4,0)/'4. Billing Determinants'!$E$41*$D12,IF($E12="kW",VLOOKUP(F$4,'4. Billing Determinants'!$B$19:$Z$41,5,0)/'4. Billing Determinants'!$F$41*$D12,IF($E12="Non-RPP kWh",VLOOKUP(F$4,'4. Billing Determinants'!$B$19:$Z$41,6,0)/'4. Billing Determinants'!$G$41*$D12, VLOOKUP(F$4,'4. Billing Determinants'!$B$19:$Z$41,18,0)*$D12)))),0)</f>
        <v>0</v>
      </c>
      <c r="G12" s="58">
        <f>IFERROR(IF(G$4="",0,IF($E12="kWh",VLOOKUP(G$4,'4. Billing Determinants'!$B$19:$Z$41,4,0)/'4. Billing Determinants'!$E$41*$D12,IF($E12="kW",VLOOKUP(G$4,'4. Billing Determinants'!$B$19:$Z$41,5,0)/'4. Billing Determinants'!$F$41*$D12,IF($E12="Non-RPP kWh",VLOOKUP(G$4,'4. Billing Determinants'!$B$19:$Z$41,6,0)/'4. Billing Determinants'!$G$41*$D12, VLOOKUP(G$4,'4. Billing Determinants'!$B$19:$Z$41,18,0)*$D12)))),0)</f>
        <v>0</v>
      </c>
      <c r="H12" s="58">
        <f>IFERROR(IF(H$4="",0,IF($E12="kWh",VLOOKUP(H$4,'4. Billing Determinants'!$B$19:$Z$41,4,0)/'4. Billing Determinants'!$E$41*$D12,IF($E12="kW",VLOOKUP(H$4,'4. Billing Determinants'!$B$19:$Z$41,5,0)/'4. Billing Determinants'!$F$41*$D12,IF($E12="Non-RPP kWh",VLOOKUP(H$4,'4. Billing Determinants'!$B$19:$Z$41,6,0)/'4. Billing Determinants'!$G$41*$D12, VLOOKUP(H$4,'4. Billing Determinants'!$B$19:$Z$41,18,0)*$D12)))),0)</f>
        <v>0</v>
      </c>
      <c r="I12" s="58">
        <f>IFERROR(IF(I$4="",0,IF($E12="kWh",VLOOKUP(I$4,'4. Billing Determinants'!$B$19:$Z$41,4,0)/'4. Billing Determinants'!$E$41*$D12,IF($E12="kW",VLOOKUP(I$4,'4. Billing Determinants'!$B$19:$Z$41,5,0)/'4. Billing Determinants'!$F$41*$D12,IF($E12="Non-RPP kWh",VLOOKUP(I$4,'4. Billing Determinants'!$B$19:$Z$41,6,0)/'4. Billing Determinants'!$G$41*$D12, VLOOKUP(I$4,'4. Billing Determinants'!$B$19:$Z$41,18,0)*$D12)))),0)</f>
        <v>0</v>
      </c>
      <c r="J12" s="58">
        <f>IFERROR(IF(J$4="",0,IF($E12="kWh",VLOOKUP(J$4,'4. Billing Determinants'!$B$19:$Z$41,4,0)/'4. Billing Determinants'!$E$41*$D12,IF($E12="kW",VLOOKUP(J$4,'4. Billing Determinants'!$B$19:$Z$41,5,0)/'4. Billing Determinants'!$F$41*$D12,IF($E12="Non-RPP kWh",VLOOKUP(J$4,'4. Billing Determinants'!$B$19:$Z$41,6,0)/'4. Billing Determinants'!$G$41*$D12, VLOOKUP(J$4,'4. Billing Determinants'!$B$19:$Z$41,18,0)*$D12)))),0)</f>
        <v>0</v>
      </c>
      <c r="K12" s="58">
        <f>IFERROR(IF(K$4="",0,IF($E12="kWh",VLOOKUP(K$4,'4. Billing Determinants'!$B$19:$Z$41,4,0)/'4. Billing Determinants'!$E$41*$D12,IF($E12="kW",VLOOKUP(K$4,'4. Billing Determinants'!$B$19:$Z$41,5,0)/'4. Billing Determinants'!$F$41*$D12,IF($E12="Non-RPP kWh",VLOOKUP(K$4,'4. Billing Determinants'!$B$19:$Z$41,6,0)/'4. Billing Determinants'!$G$41*$D12, VLOOKUP(K$4,'4. Billing Determinants'!$B$19:$Z$41,18,0)*$D12)))),0)</f>
        <v>0</v>
      </c>
      <c r="L12" s="58">
        <f>IFERROR(IF(L$4="",0,IF($E12="kWh",VLOOKUP(L$4,'4. Billing Determinants'!$B$19:$Z$41,4,0)/'4. Billing Determinants'!$E$41*$D12,IF($E12="kW",VLOOKUP(L$4,'4. Billing Determinants'!$B$19:$Z$41,5,0)/'4. Billing Determinants'!$F$41*$D12,IF($E12="Non-RPP kWh",VLOOKUP(L$4,'4. Billing Determinants'!$B$19:$Z$41,6,0)/'4. Billing Determinants'!$G$41*$D12, VLOOKUP(L$4,'4. Billing Determinants'!$B$19:$Z$41,18,0)*$D12)))),0)</f>
        <v>0</v>
      </c>
      <c r="M12" s="58">
        <f>IFERROR(IF(M$4="",0,IF($E12="kWh",VLOOKUP(M$4,'4. Billing Determinants'!$B$19:$Z$41,4,0)/'4. Billing Determinants'!$E$41*$D12,IF($E12="kW",VLOOKUP(M$4,'4. Billing Determinants'!$B$19:$Z$41,5,0)/'4. Billing Determinants'!$F$41*$D12,IF($E12="Non-RPP kWh",VLOOKUP(M$4,'4. Billing Determinants'!$B$19:$Z$41,6,0)/'4. Billing Determinants'!$G$41*$D12, VLOOKUP(M$4,'4. Billing Determinants'!$B$19:$Z$41,18,0)*$D12)))),0)</f>
        <v>0</v>
      </c>
      <c r="N12" s="58">
        <f>IFERROR(IF(N$4="",0,IF($E12="kWh",VLOOKUP(N$4,'4. Billing Determinants'!$B$19:$Z$41,4,0)/'4. Billing Determinants'!$E$41*$D12,IF($E12="kW",VLOOKUP(N$4,'4. Billing Determinants'!$B$19:$Z$41,5,0)/'4. Billing Determinants'!$F$41*$D12,IF($E12="Non-RPP kWh",VLOOKUP(N$4,'4. Billing Determinants'!$B$19:$Z$41,6,0)/'4. Billing Determinants'!$G$41*$D12, VLOOKUP(N$4,'4. Billing Determinants'!$B$19:$Z$41,18,0)*$D12)))),0)</f>
        <v>0</v>
      </c>
      <c r="O12" s="58">
        <f>IFERROR(IF(O$4="",0,IF($E12="kWh",VLOOKUP(O$4,'4. Billing Determinants'!$B$19:$Z$41,4,0)/'4. Billing Determinants'!$E$41*$D12,IF($E12="kW",VLOOKUP(O$4,'4. Billing Determinants'!$B$19:$Z$41,5,0)/'4. Billing Determinants'!$F$41*$D12,IF($E12="Non-RPP kWh",VLOOKUP(O$4,'4. Billing Determinants'!$B$19:$Z$41,6,0)/'4. Billing Determinants'!$G$41*$D12, VLOOKUP(O$4,'4. Billing Determinants'!$B$19:$Z$41,18,0)*$D12)))),0)</f>
        <v>0</v>
      </c>
      <c r="P12" s="58">
        <f>IFERROR(IF(P$4="",0,IF($E12="kWh",VLOOKUP(P$4,'4. Billing Determinants'!$B$19:$Z$41,4,0)/'4. Billing Determinants'!$E$41*$D12,IF($E12="kW",VLOOKUP(P$4,'4. Billing Determinants'!$B$19:$Z$41,5,0)/'4. Billing Determinants'!$F$41*$D12,IF($E12="Non-RPP kWh",VLOOKUP(P$4,'4. Billing Determinants'!$B$19:$Z$41,6,0)/'4. Billing Determinants'!$G$41*$D12, VLOOKUP(P$4,'4. Billing Determinants'!$B$19:$Z$41,18,0)*$D12)))),0)</f>
        <v>0</v>
      </c>
      <c r="Q12" s="58">
        <f>IFERROR(IF(Q$4="",0,IF($E12="kWh",VLOOKUP(Q$4,'4. Billing Determinants'!$B$19:$Z$41,4,0)/'4. Billing Determinants'!$E$41*$D12,IF($E12="kW",VLOOKUP(Q$4,'4. Billing Determinants'!$B$19:$Z$41,5,0)/'4. Billing Determinants'!$F$41*$D12,IF($E12="Non-RPP kWh",VLOOKUP(Q$4,'4. Billing Determinants'!$B$19:$Z$41,6,0)/'4. Billing Determinants'!$G$41*$D12, VLOOKUP(Q$4,'4. Billing Determinants'!$B$19:$Z$41,18,0)*$D12)))),0)</f>
        <v>0</v>
      </c>
      <c r="R12" s="58">
        <f>IFERROR(IF(R$4="",0,IF($E12="kWh",VLOOKUP(R$4,'4. Billing Determinants'!$B$19:$Z$41,4,0)/'4. Billing Determinants'!$E$41*$D12,IF($E12="kW",VLOOKUP(R$4,'4. Billing Determinants'!$B$19:$Z$41,5,0)/'4. Billing Determinants'!$F$41*$D12,IF($E12="Non-RPP kWh",VLOOKUP(R$4,'4. Billing Determinants'!$B$19:$Z$41,6,0)/'4. Billing Determinants'!$G$41*$D12, VLOOKUP(R$4,'4. Billing Determinants'!$B$19:$Z$41,18,0)*$D12)))),0)</f>
        <v>0</v>
      </c>
      <c r="S12" s="58">
        <f>IFERROR(IF(S$4="",0,IF($E12="kWh",VLOOKUP(S$4,'4. Billing Determinants'!$B$19:$Z$41,4,0)/'4. Billing Determinants'!$E$41*$D12,IF($E12="kW",VLOOKUP(S$4,'4. Billing Determinants'!$B$19:$Z$41,5,0)/'4. Billing Determinants'!$F$41*$D12,IF($E12="Non-RPP kWh",VLOOKUP(S$4,'4. Billing Determinants'!$B$19:$Z$41,6,0)/'4. Billing Determinants'!$G$41*$D12, VLOOKUP(S$4,'4. Billing Determinants'!$B$19:$Z$41,18,0)*$D12)))),0)</f>
        <v>0</v>
      </c>
      <c r="T12" s="58">
        <f>IFERROR(IF(T$4="",0,IF($E12="kWh",VLOOKUP(T$4,'4. Billing Determinants'!$B$19:$Z$41,4,0)/'4. Billing Determinants'!$E$41*$D12,IF($E12="kW",VLOOKUP(T$4,'4. Billing Determinants'!$B$19:$Z$41,5,0)/'4. Billing Determinants'!$F$41*$D12,IF($E12="Non-RPP kWh",VLOOKUP(T$4,'4. Billing Determinants'!$B$19:$Z$41,6,0)/'4. Billing Determinants'!$G$41*$D12, VLOOKUP(T$4,'4. Billing Determinants'!$B$19:$Z$41,18,0)*$D12)))),0)</f>
        <v>0</v>
      </c>
      <c r="U12" s="58">
        <f>IFERROR(IF(U$4="",0,IF($E12="kWh",VLOOKUP(U$4,'4. Billing Determinants'!$B$19:$Z$41,4,0)/'4. Billing Determinants'!$E$41*$D12,IF($E12="kW",VLOOKUP(U$4,'4. Billing Determinants'!$B$19:$Z$41,5,0)/'4. Billing Determinants'!$F$41*$D12,IF($E12="Non-RPP kWh",VLOOKUP(U$4,'4. Billing Determinants'!$B$19:$Z$41,6,0)/'4. Billing Determinants'!$G$41*$D12, VLOOKUP(U$4,'4. Billing Determinants'!$B$19:$Z$41,18,0)*$D12)))),0)</f>
        <v>0</v>
      </c>
      <c r="V12" s="58">
        <f>IFERROR(IF(V$4="",0,IF($E12="kWh",VLOOKUP(V$4,'4. Billing Determinants'!$B$19:$Z$41,4,0)/'4. Billing Determinants'!$E$41*$D12,IF($E12="kW",VLOOKUP(V$4,'4. Billing Determinants'!$B$19:$Z$41,5,0)/'4. Billing Determinants'!$F$41*$D12,IF($E12="Non-RPP kWh",VLOOKUP(V$4,'4. Billing Determinants'!$B$19:$Z$41,6,0)/'4. Billing Determinants'!$G$41*$D12, VLOOKUP(V$4,'4. Billing Determinants'!$B$19:$Z$41,18,0)*$D12)))),0)</f>
        <v>0</v>
      </c>
      <c r="W12" s="58">
        <f>IFERROR(IF(W$4="",0,IF($E12="kWh",VLOOKUP(W$4,'4. Billing Determinants'!$B$19:$Z$41,4,0)/'4. Billing Determinants'!$E$41*$D12,IF($E12="kW",VLOOKUP(W$4,'4. Billing Determinants'!$B$19:$Z$41,5,0)/'4. Billing Determinants'!$F$41*$D12,IF($E12="Non-RPP kWh",VLOOKUP(W$4,'4. Billing Determinants'!$B$19:$Z$41,6,0)/'4. Billing Determinants'!$G$41*$D12, VLOOKUP(W$4,'4. Billing Determinants'!$B$19:$Z$41,18,0)*$D12)))),0)</f>
        <v>0</v>
      </c>
      <c r="X12" s="58">
        <f>IFERROR(IF(X$4="",0,IF($E12="kWh",VLOOKUP(X$4,'4. Billing Determinants'!$B$19:$Z$41,4,0)/'4. Billing Determinants'!$E$41*$D12,IF($E12="kW",VLOOKUP(X$4,'4. Billing Determinants'!$B$19:$Z$41,5,0)/'4. Billing Determinants'!$F$41*$D12,IF($E12="Non-RPP kWh",VLOOKUP(X$4,'4. Billing Determinants'!$B$19:$Z$41,6,0)/'4. Billing Determinants'!$G$41*$D12, VLOOKUP(X$4,'4. Billing Determinants'!$B$19:$Z$41,18,0)*$D12)))),0)</f>
        <v>0</v>
      </c>
      <c r="Y12" s="58">
        <f>IFERROR(IF(Y$4="",0,IF($E12="kWh",VLOOKUP(Y$4,'4. Billing Determinants'!$B$19:$Z$41,4,0)/'4. Billing Determinants'!$E$41*$D12,IF($E12="kW",VLOOKUP(Y$4,'4. Billing Determinants'!$B$19:$Z$41,5,0)/'4. Billing Determinants'!$F$41*$D12,IF($E12="Non-RPP kWh",VLOOKUP(Y$4,'4. Billing Determinants'!$B$19:$Z$41,6,0)/'4. Billing Determinants'!$G$41*$D12, VLOOKUP(Y$4,'4. Billing Determinants'!$B$19:$Z$41,18,0)*$D12)))),0)</f>
        <v>0</v>
      </c>
    </row>
    <row r="13" spans="2:27" x14ac:dyDescent="0.25">
      <c r="B13" s="60" t="s">
        <v>91</v>
      </c>
      <c r="C13" s="57">
        <v>1595</v>
      </c>
      <c r="D13" s="58">
        <f>'2. 2015 Continuity Schedule'!BS32</f>
        <v>-6.0030000749975443E-3</v>
      </c>
      <c r="E13" s="94" t="s">
        <v>268</v>
      </c>
      <c r="F13" s="58">
        <f>IFERROR(IF(F$4="",0,IF($E13="kWh",VLOOKUP(F$4,'4. Billing Determinants'!$B$19:$Z$41,4,0)/'4. Billing Determinants'!$E$41*$D13,IF($E13="kW",VLOOKUP(F$4,'4. Billing Determinants'!$B$19:$Z$41,5,0)/'4. Billing Determinants'!$F$41*$D13,IF($E13="Non-RPP kWh",VLOOKUP(F$4,'4. Billing Determinants'!$B$19:$Z$41,6,0)/'4. Billing Determinants'!$G$41*$D13, VLOOKUP(F$4,'4. Billing Determinants'!$B$19:$Z$41,19,0)*$D13)))),0)</f>
        <v>0</v>
      </c>
      <c r="G13" s="58">
        <f>IFERROR(IF(G$4="",0,IF($E13="kWh",VLOOKUP(G$4,'4. Billing Determinants'!$B$19:$Z$41,4,0)/'4. Billing Determinants'!$E$41*$D13,IF($E13="kW",VLOOKUP(G$4,'4. Billing Determinants'!$B$19:$Z$41,5,0)/'4. Billing Determinants'!$F$41*$D13,IF($E13="Non-RPP kWh",VLOOKUP(G$4,'4. Billing Determinants'!$B$19:$Z$41,6,0)/'4. Billing Determinants'!$G$41*$D13, VLOOKUP(G$4,'4. Billing Determinants'!$B$19:$Z$41,19,0)*$D13)))),0)</f>
        <v>0</v>
      </c>
      <c r="H13" s="58">
        <f>IFERROR(IF(H$4="",0,IF($E13="kWh",VLOOKUP(H$4,'4. Billing Determinants'!$B$19:$Z$41,4,0)/'4. Billing Determinants'!$E$41*$D13,IF($E13="kW",VLOOKUP(H$4,'4. Billing Determinants'!$B$19:$Z$41,5,0)/'4. Billing Determinants'!$F$41*$D13,IF($E13="Non-RPP kWh",VLOOKUP(H$4,'4. Billing Determinants'!$B$19:$Z$41,6,0)/'4. Billing Determinants'!$G$41*$D13, VLOOKUP(H$4,'4. Billing Determinants'!$B$19:$Z$41,19,0)*$D13)))),0)</f>
        <v>0</v>
      </c>
      <c r="I13" s="58">
        <f>IFERROR(IF(I$4="",0,IF($E13="kWh",VLOOKUP(I$4,'4. Billing Determinants'!$B$19:$Z$41,4,0)/'4. Billing Determinants'!$E$41*$D13,IF($E13="kW",VLOOKUP(I$4,'4. Billing Determinants'!$B$19:$Z$41,5,0)/'4. Billing Determinants'!$F$41*$D13,IF($E13="Non-RPP kWh",VLOOKUP(I$4,'4. Billing Determinants'!$B$19:$Z$41,6,0)/'4. Billing Determinants'!$G$41*$D13, VLOOKUP(I$4,'4. Billing Determinants'!$B$19:$Z$41,19,0)*$D13)))),0)</f>
        <v>0</v>
      </c>
      <c r="J13" s="58">
        <f>IFERROR(IF(J$4="",0,IF($E13="kWh",VLOOKUP(J$4,'4. Billing Determinants'!$B$19:$Z$41,4,0)/'4. Billing Determinants'!$E$41*$D13,IF($E13="kW",VLOOKUP(J$4,'4. Billing Determinants'!$B$19:$Z$41,5,0)/'4. Billing Determinants'!$F$41*$D13,IF($E13="Non-RPP kWh",VLOOKUP(J$4,'4. Billing Determinants'!$B$19:$Z$41,6,0)/'4. Billing Determinants'!$G$41*$D13, VLOOKUP(J$4,'4. Billing Determinants'!$B$19:$Z$41,19,0)*$D13)))),0)</f>
        <v>0</v>
      </c>
      <c r="K13" s="58">
        <f>IFERROR(IF(K$4="",0,IF($E13="kWh",VLOOKUP(K$4,'4. Billing Determinants'!$B$19:$Z$41,4,0)/'4. Billing Determinants'!$E$41*$D13,IF($E13="kW",VLOOKUP(K$4,'4. Billing Determinants'!$B$19:$Z$41,5,0)/'4. Billing Determinants'!$F$41*$D13,IF($E13="Non-RPP kWh",VLOOKUP(K$4,'4. Billing Determinants'!$B$19:$Z$41,6,0)/'4. Billing Determinants'!$G$41*$D13, VLOOKUP(K$4,'4. Billing Determinants'!$B$19:$Z$41,19,0)*$D13)))),0)</f>
        <v>0</v>
      </c>
      <c r="L13" s="58">
        <f>IFERROR(IF(L$4="",0,IF($E13="kWh",VLOOKUP(L$4,'4. Billing Determinants'!$B$19:$Z$41,4,0)/'4. Billing Determinants'!$E$41*$D13,IF($E13="kW",VLOOKUP(L$4,'4. Billing Determinants'!$B$19:$Z$41,5,0)/'4. Billing Determinants'!$F$41*$D13,IF($E13="Non-RPP kWh",VLOOKUP(L$4,'4. Billing Determinants'!$B$19:$Z$41,6,0)/'4. Billing Determinants'!$G$41*$D13, VLOOKUP(L$4,'4. Billing Determinants'!$B$19:$Z$41,19,0)*$D13)))),0)</f>
        <v>0</v>
      </c>
      <c r="M13" s="58">
        <f>IFERROR(IF(M$4="",0,IF($E13="kWh",VLOOKUP(M$4,'4. Billing Determinants'!$B$19:$Z$41,4,0)/'4. Billing Determinants'!$E$41*$D13,IF($E13="kW",VLOOKUP(M$4,'4. Billing Determinants'!$B$19:$Z$41,5,0)/'4. Billing Determinants'!$F$41*$D13,IF($E13="Non-RPP kWh",VLOOKUP(M$4,'4. Billing Determinants'!$B$19:$Z$41,6,0)/'4. Billing Determinants'!$G$41*$D13, VLOOKUP(M$4,'4. Billing Determinants'!$B$19:$Z$41,19,0)*$D13)))),0)</f>
        <v>0</v>
      </c>
      <c r="N13" s="58">
        <f>IFERROR(IF(N$4="",0,IF($E13="kWh",VLOOKUP(N$4,'4. Billing Determinants'!$B$19:$Z$41,4,0)/'4. Billing Determinants'!$E$41*$D13,IF($E13="kW",VLOOKUP(N$4,'4. Billing Determinants'!$B$19:$Z$41,5,0)/'4. Billing Determinants'!$F$41*$D13,IF($E13="Non-RPP kWh",VLOOKUP(N$4,'4. Billing Determinants'!$B$19:$Z$41,6,0)/'4. Billing Determinants'!$G$41*$D13, VLOOKUP(N$4,'4. Billing Determinants'!$B$19:$Z$41,19,0)*$D13)))),0)</f>
        <v>0</v>
      </c>
      <c r="O13" s="58">
        <f>IFERROR(IF(O$4="",0,IF($E13="kWh",VLOOKUP(O$4,'4. Billing Determinants'!$B$19:$Z$41,4,0)/'4. Billing Determinants'!$E$41*$D13,IF($E13="kW",VLOOKUP(O$4,'4. Billing Determinants'!$B$19:$Z$41,5,0)/'4. Billing Determinants'!$F$41*$D13,IF($E13="Non-RPP kWh",VLOOKUP(O$4,'4. Billing Determinants'!$B$19:$Z$41,6,0)/'4. Billing Determinants'!$G$41*$D13, VLOOKUP(O$4,'4. Billing Determinants'!$B$19:$Z$41,19,0)*$D13)))),0)</f>
        <v>0</v>
      </c>
      <c r="P13" s="58">
        <f>IFERROR(IF(P$4="",0,IF($E13="kWh",VLOOKUP(P$4,'4. Billing Determinants'!$B$19:$Z$41,4,0)/'4. Billing Determinants'!$E$41*$D13,IF($E13="kW",VLOOKUP(P$4,'4. Billing Determinants'!$B$19:$Z$41,5,0)/'4. Billing Determinants'!$F$41*$D13,IF($E13="Non-RPP kWh",VLOOKUP(P$4,'4. Billing Determinants'!$B$19:$Z$41,6,0)/'4. Billing Determinants'!$G$41*$D13, VLOOKUP(P$4,'4. Billing Determinants'!$B$19:$Z$41,19,0)*$D13)))),0)</f>
        <v>0</v>
      </c>
      <c r="Q13" s="58">
        <f>IFERROR(IF(Q$4="",0,IF($E13="kWh",VLOOKUP(Q$4,'4. Billing Determinants'!$B$19:$Z$41,4,0)/'4. Billing Determinants'!$E$41*$D13,IF($E13="kW",VLOOKUP(Q$4,'4. Billing Determinants'!$B$19:$Z$41,5,0)/'4. Billing Determinants'!$F$41*$D13,IF($E13="Non-RPP kWh",VLOOKUP(Q$4,'4. Billing Determinants'!$B$19:$Z$41,6,0)/'4. Billing Determinants'!$G$41*$D13, VLOOKUP(Q$4,'4. Billing Determinants'!$B$19:$Z$41,19,0)*$D13)))),0)</f>
        <v>0</v>
      </c>
      <c r="R13" s="58">
        <f>IFERROR(IF(R$4="",0,IF($E13="kWh",VLOOKUP(R$4,'4. Billing Determinants'!$B$19:$Z$41,4,0)/'4. Billing Determinants'!$E$41*$D13,IF($E13="kW",VLOOKUP(R$4,'4. Billing Determinants'!$B$19:$Z$41,5,0)/'4. Billing Determinants'!$F$41*$D13,IF($E13="Non-RPP kWh",VLOOKUP(R$4,'4. Billing Determinants'!$B$19:$Z$41,6,0)/'4. Billing Determinants'!$G$41*$D13, VLOOKUP(R$4,'4. Billing Determinants'!$B$19:$Z$41,19,0)*$D13)))),0)</f>
        <v>0</v>
      </c>
      <c r="S13" s="58">
        <f>IFERROR(IF(S$4="",0,IF($E13="kWh",VLOOKUP(S$4,'4. Billing Determinants'!$B$19:$Z$41,4,0)/'4. Billing Determinants'!$E$41*$D13,IF($E13="kW",VLOOKUP(S$4,'4. Billing Determinants'!$B$19:$Z$41,5,0)/'4. Billing Determinants'!$F$41*$D13,IF($E13="Non-RPP kWh",VLOOKUP(S$4,'4. Billing Determinants'!$B$19:$Z$41,6,0)/'4. Billing Determinants'!$G$41*$D13, VLOOKUP(S$4,'4. Billing Determinants'!$B$19:$Z$41,19,0)*$D13)))),0)</f>
        <v>0</v>
      </c>
      <c r="T13" s="58">
        <f>IFERROR(IF(T$4="",0,IF($E13="kWh",VLOOKUP(T$4,'4. Billing Determinants'!$B$19:$Z$41,4,0)/'4. Billing Determinants'!$E$41*$D13,IF($E13="kW",VLOOKUP(T$4,'4. Billing Determinants'!$B$19:$Z$41,5,0)/'4. Billing Determinants'!$F$41*$D13,IF($E13="Non-RPP kWh",VLOOKUP(T$4,'4. Billing Determinants'!$B$19:$Z$41,6,0)/'4. Billing Determinants'!$G$41*$D13, VLOOKUP(T$4,'4. Billing Determinants'!$B$19:$Z$41,19,0)*$D13)))),0)</f>
        <v>0</v>
      </c>
      <c r="U13" s="58">
        <f>IFERROR(IF(U$4="",0,IF($E13="kWh",VLOOKUP(U$4,'4. Billing Determinants'!$B$19:$Z$41,4,0)/'4. Billing Determinants'!$E$41*$D13,IF($E13="kW",VLOOKUP(U$4,'4. Billing Determinants'!$B$19:$Z$41,5,0)/'4. Billing Determinants'!$F$41*$D13,IF($E13="Non-RPP kWh",VLOOKUP(U$4,'4. Billing Determinants'!$B$19:$Z$41,6,0)/'4. Billing Determinants'!$G$41*$D13, VLOOKUP(U$4,'4. Billing Determinants'!$B$19:$Z$41,19,0)*$D13)))),0)</f>
        <v>0</v>
      </c>
      <c r="V13" s="58">
        <f>IFERROR(IF(V$4="",0,IF($E13="kWh",VLOOKUP(V$4,'4. Billing Determinants'!$B$19:$Z$41,4,0)/'4. Billing Determinants'!$E$41*$D13,IF($E13="kW",VLOOKUP(V$4,'4. Billing Determinants'!$B$19:$Z$41,5,0)/'4. Billing Determinants'!$F$41*$D13,IF($E13="Non-RPP kWh",VLOOKUP(V$4,'4. Billing Determinants'!$B$19:$Z$41,6,0)/'4. Billing Determinants'!$G$41*$D13, VLOOKUP(V$4,'4. Billing Determinants'!$B$19:$Z$41,19,0)*$D13)))),0)</f>
        <v>0</v>
      </c>
      <c r="W13" s="58">
        <f>IFERROR(IF(W$4="",0,IF($E13="kWh",VLOOKUP(W$4,'4. Billing Determinants'!$B$19:$Z$41,4,0)/'4. Billing Determinants'!$E$41*$D13,IF($E13="kW",VLOOKUP(W$4,'4. Billing Determinants'!$B$19:$Z$41,5,0)/'4. Billing Determinants'!$F$41*$D13,IF($E13="Non-RPP kWh",VLOOKUP(W$4,'4. Billing Determinants'!$B$19:$Z$41,6,0)/'4. Billing Determinants'!$G$41*$D13, VLOOKUP(W$4,'4. Billing Determinants'!$B$19:$Z$41,19,0)*$D13)))),0)</f>
        <v>0</v>
      </c>
      <c r="X13" s="58">
        <f>IFERROR(IF(X$4="",0,IF($E13="kWh",VLOOKUP(X$4,'4. Billing Determinants'!$B$19:$Z$41,4,0)/'4. Billing Determinants'!$E$41*$D13,IF($E13="kW",VLOOKUP(X$4,'4. Billing Determinants'!$B$19:$Z$41,5,0)/'4. Billing Determinants'!$F$41*$D13,IF($E13="Non-RPP kWh",VLOOKUP(X$4,'4. Billing Determinants'!$B$19:$Z$41,6,0)/'4. Billing Determinants'!$G$41*$D13, VLOOKUP(X$4,'4. Billing Determinants'!$B$19:$Z$41,19,0)*$D13)))),0)</f>
        <v>0</v>
      </c>
      <c r="Y13" s="58">
        <f>IFERROR(IF(Y$4="",0,IF($E13="kWh",VLOOKUP(Y$4,'4. Billing Determinants'!$B$19:$Z$41,4,0)/'4. Billing Determinants'!$E$41*$D13,IF($E13="kW",VLOOKUP(Y$4,'4. Billing Determinants'!$B$19:$Z$41,5,0)/'4. Billing Determinants'!$F$41*$D13,IF($E13="Non-RPP kWh",VLOOKUP(Y$4,'4. Billing Determinants'!$B$19:$Z$41,6,0)/'4. Billing Determinants'!$G$41*$D13, VLOOKUP(Y$4,'4. Billing Determinants'!$B$19:$Z$41,19,0)*$D13)))),0)</f>
        <v>0</v>
      </c>
    </row>
    <row r="14" spans="2:27" x14ac:dyDescent="0.25">
      <c r="B14" s="60" t="s">
        <v>92</v>
      </c>
      <c r="C14" s="57">
        <v>1595</v>
      </c>
      <c r="D14" s="58">
        <f>'2. 2015 Continuity Schedule'!BS33</f>
        <v>4.6500000004016329E-2</v>
      </c>
      <c r="E14" s="94" t="s">
        <v>268</v>
      </c>
      <c r="F14" s="58">
        <f>IFERROR(IF(F$4="",0,IF($E14="kWh",VLOOKUP(F$4,'4. Billing Determinants'!$B$19:$Z$41,4,0)/'4. Billing Determinants'!$E$41*$D14,IF($E14="kW",VLOOKUP(F$4,'4. Billing Determinants'!$B$19:$Z$41,5,0)/'4. Billing Determinants'!$F$41*$D14,IF($E14="Non-RPP kWh",VLOOKUP(F$4,'4. Billing Determinants'!$B$19:$Z$41,6,0)/'4. Billing Determinants'!$G$41*$D14, VLOOKUP(F$4,'4. Billing Determinants'!$B$19:$Z$41,20,0)*$D14)))),0)</f>
        <v>0</v>
      </c>
      <c r="G14" s="58">
        <f>IFERROR(IF(G$4="",0,IF($E14="kWh",VLOOKUP(G$4,'4. Billing Determinants'!$B$19:$Z$41,4,0)/'4. Billing Determinants'!$E$41*$D14,IF($E14="kW",VLOOKUP(G$4,'4. Billing Determinants'!$B$19:$Z$41,5,0)/'4. Billing Determinants'!$F$41*$D14,IF($E14="Non-RPP kWh",VLOOKUP(G$4,'4. Billing Determinants'!$B$19:$Z$41,6,0)/'4. Billing Determinants'!$G$41*$D14, VLOOKUP(G$4,'4. Billing Determinants'!$B$19:$Z$41,20,0)*$D14)))),0)</f>
        <v>0</v>
      </c>
      <c r="H14" s="58">
        <f>IFERROR(IF(H$4="",0,IF($E14="kWh",VLOOKUP(H$4,'4. Billing Determinants'!$B$19:$Z$41,4,0)/'4. Billing Determinants'!$E$41*$D14,IF($E14="kW",VLOOKUP(H$4,'4. Billing Determinants'!$B$19:$Z$41,5,0)/'4. Billing Determinants'!$F$41*$D14,IF($E14="Non-RPP kWh",VLOOKUP(H$4,'4. Billing Determinants'!$B$19:$Z$41,6,0)/'4. Billing Determinants'!$G$41*$D14, VLOOKUP(H$4,'4. Billing Determinants'!$B$19:$Z$41,20,0)*$D14)))),0)</f>
        <v>0</v>
      </c>
      <c r="I14" s="58">
        <f>IFERROR(IF(I$4="",0,IF($E14="kWh",VLOOKUP(I$4,'4. Billing Determinants'!$B$19:$Z$41,4,0)/'4. Billing Determinants'!$E$41*$D14,IF($E14="kW",VLOOKUP(I$4,'4. Billing Determinants'!$B$19:$Z$41,5,0)/'4. Billing Determinants'!$F$41*$D14,IF($E14="Non-RPP kWh",VLOOKUP(I$4,'4. Billing Determinants'!$B$19:$Z$41,6,0)/'4. Billing Determinants'!$G$41*$D14, VLOOKUP(I$4,'4. Billing Determinants'!$B$19:$Z$41,20,0)*$D14)))),0)</f>
        <v>0</v>
      </c>
      <c r="J14" s="58">
        <f>IFERROR(IF(J$4="",0,IF($E14="kWh",VLOOKUP(J$4,'4. Billing Determinants'!$B$19:$Z$41,4,0)/'4. Billing Determinants'!$E$41*$D14,IF($E14="kW",VLOOKUP(J$4,'4. Billing Determinants'!$B$19:$Z$41,5,0)/'4. Billing Determinants'!$F$41*$D14,IF($E14="Non-RPP kWh",VLOOKUP(J$4,'4. Billing Determinants'!$B$19:$Z$41,6,0)/'4. Billing Determinants'!$G$41*$D14, VLOOKUP(J$4,'4. Billing Determinants'!$B$19:$Z$41,20,0)*$D14)))),0)</f>
        <v>0</v>
      </c>
      <c r="K14" s="58">
        <f>IFERROR(IF(K$4="",0,IF($E14="kWh",VLOOKUP(K$4,'4. Billing Determinants'!$B$19:$Z$41,4,0)/'4. Billing Determinants'!$E$41*$D14,IF($E14="kW",VLOOKUP(K$4,'4. Billing Determinants'!$B$19:$Z$41,5,0)/'4. Billing Determinants'!$F$41*$D14,IF($E14="Non-RPP kWh",VLOOKUP(K$4,'4. Billing Determinants'!$B$19:$Z$41,6,0)/'4. Billing Determinants'!$G$41*$D14, VLOOKUP(K$4,'4. Billing Determinants'!$B$19:$Z$41,20,0)*$D14)))),0)</f>
        <v>0</v>
      </c>
      <c r="L14" s="58">
        <f>IFERROR(IF(L$4="",0,IF($E14="kWh",VLOOKUP(L$4,'4. Billing Determinants'!$B$19:$Z$41,4,0)/'4. Billing Determinants'!$E$41*$D14,IF($E14="kW",VLOOKUP(L$4,'4. Billing Determinants'!$B$19:$Z$41,5,0)/'4. Billing Determinants'!$F$41*$D14,IF($E14="Non-RPP kWh",VLOOKUP(L$4,'4. Billing Determinants'!$B$19:$Z$41,6,0)/'4. Billing Determinants'!$G$41*$D14, VLOOKUP(L$4,'4. Billing Determinants'!$B$19:$Z$41,20,0)*$D14)))),0)</f>
        <v>0</v>
      </c>
      <c r="M14" s="58">
        <f>IFERROR(IF(M$4="",0,IF($E14="kWh",VLOOKUP(M$4,'4. Billing Determinants'!$B$19:$Z$41,4,0)/'4. Billing Determinants'!$E$41*$D14,IF($E14="kW",VLOOKUP(M$4,'4. Billing Determinants'!$B$19:$Z$41,5,0)/'4. Billing Determinants'!$F$41*$D14,IF($E14="Non-RPP kWh",VLOOKUP(M$4,'4. Billing Determinants'!$B$19:$Z$41,6,0)/'4. Billing Determinants'!$G$41*$D14, VLOOKUP(M$4,'4. Billing Determinants'!$B$19:$Z$41,20,0)*$D14)))),0)</f>
        <v>0</v>
      </c>
      <c r="N14" s="58">
        <f>IFERROR(IF(N$4="",0,IF($E14="kWh",VLOOKUP(N$4,'4. Billing Determinants'!$B$19:$Z$41,4,0)/'4. Billing Determinants'!$E$41*$D14,IF($E14="kW",VLOOKUP(N$4,'4. Billing Determinants'!$B$19:$Z$41,5,0)/'4. Billing Determinants'!$F$41*$D14,IF($E14="Non-RPP kWh",VLOOKUP(N$4,'4. Billing Determinants'!$B$19:$Z$41,6,0)/'4. Billing Determinants'!$G$41*$D14, VLOOKUP(N$4,'4. Billing Determinants'!$B$19:$Z$41,20,0)*$D14)))),0)</f>
        <v>0</v>
      </c>
      <c r="O14" s="58">
        <f>IFERROR(IF(O$4="",0,IF($E14="kWh",VLOOKUP(O$4,'4. Billing Determinants'!$B$19:$Z$41,4,0)/'4. Billing Determinants'!$E$41*$D14,IF($E14="kW",VLOOKUP(O$4,'4. Billing Determinants'!$B$19:$Z$41,5,0)/'4. Billing Determinants'!$F$41*$D14,IF($E14="Non-RPP kWh",VLOOKUP(O$4,'4. Billing Determinants'!$B$19:$Z$41,6,0)/'4. Billing Determinants'!$G$41*$D14, VLOOKUP(O$4,'4. Billing Determinants'!$B$19:$Z$41,20,0)*$D14)))),0)</f>
        <v>0</v>
      </c>
      <c r="P14" s="58">
        <f>IFERROR(IF(P$4="",0,IF($E14="kWh",VLOOKUP(P$4,'4. Billing Determinants'!$B$19:$Z$41,4,0)/'4. Billing Determinants'!$E$41*$D14,IF($E14="kW",VLOOKUP(P$4,'4. Billing Determinants'!$B$19:$Z$41,5,0)/'4. Billing Determinants'!$F$41*$D14,IF($E14="Non-RPP kWh",VLOOKUP(P$4,'4. Billing Determinants'!$B$19:$Z$41,6,0)/'4. Billing Determinants'!$G$41*$D14, VLOOKUP(P$4,'4. Billing Determinants'!$B$19:$Z$41,20,0)*$D14)))),0)</f>
        <v>0</v>
      </c>
      <c r="Q14" s="58">
        <f>IFERROR(IF(Q$4="",0,IF($E14="kWh",VLOOKUP(Q$4,'4. Billing Determinants'!$B$19:$Z$41,4,0)/'4. Billing Determinants'!$E$41*$D14,IF($E14="kW",VLOOKUP(Q$4,'4. Billing Determinants'!$B$19:$Z$41,5,0)/'4. Billing Determinants'!$F$41*$D14,IF($E14="Non-RPP kWh",VLOOKUP(Q$4,'4. Billing Determinants'!$B$19:$Z$41,6,0)/'4. Billing Determinants'!$G$41*$D14, VLOOKUP(Q$4,'4. Billing Determinants'!$B$19:$Z$41,20,0)*$D14)))),0)</f>
        <v>0</v>
      </c>
      <c r="R14" s="58">
        <f>IFERROR(IF(R$4="",0,IF($E14="kWh",VLOOKUP(R$4,'4. Billing Determinants'!$B$19:$Z$41,4,0)/'4. Billing Determinants'!$E$41*$D14,IF($E14="kW",VLOOKUP(R$4,'4. Billing Determinants'!$B$19:$Z$41,5,0)/'4. Billing Determinants'!$F$41*$D14,IF($E14="Non-RPP kWh",VLOOKUP(R$4,'4. Billing Determinants'!$B$19:$Z$41,6,0)/'4. Billing Determinants'!$G$41*$D14, VLOOKUP(R$4,'4. Billing Determinants'!$B$19:$Z$41,20,0)*$D14)))),0)</f>
        <v>0</v>
      </c>
      <c r="S14" s="58">
        <f>IFERROR(IF(S$4="",0,IF($E14="kWh",VLOOKUP(S$4,'4. Billing Determinants'!$B$19:$Z$41,4,0)/'4. Billing Determinants'!$E$41*$D14,IF($E14="kW",VLOOKUP(S$4,'4. Billing Determinants'!$B$19:$Z$41,5,0)/'4. Billing Determinants'!$F$41*$D14,IF($E14="Non-RPP kWh",VLOOKUP(S$4,'4. Billing Determinants'!$B$19:$Z$41,6,0)/'4. Billing Determinants'!$G$41*$D14, VLOOKUP(S$4,'4. Billing Determinants'!$B$19:$Z$41,20,0)*$D14)))),0)</f>
        <v>0</v>
      </c>
      <c r="T14" s="58">
        <f>IFERROR(IF(T$4="",0,IF($E14="kWh",VLOOKUP(T$4,'4. Billing Determinants'!$B$19:$Z$41,4,0)/'4. Billing Determinants'!$E$41*$D14,IF($E14="kW",VLOOKUP(T$4,'4. Billing Determinants'!$B$19:$Z$41,5,0)/'4. Billing Determinants'!$F$41*$D14,IF($E14="Non-RPP kWh",VLOOKUP(T$4,'4. Billing Determinants'!$B$19:$Z$41,6,0)/'4. Billing Determinants'!$G$41*$D14, VLOOKUP(T$4,'4. Billing Determinants'!$B$19:$Z$41,20,0)*$D14)))),0)</f>
        <v>0</v>
      </c>
      <c r="U14" s="58">
        <f>IFERROR(IF(U$4="",0,IF($E14="kWh",VLOOKUP(U$4,'4. Billing Determinants'!$B$19:$Z$41,4,0)/'4. Billing Determinants'!$E$41*$D14,IF($E14="kW",VLOOKUP(U$4,'4. Billing Determinants'!$B$19:$Z$41,5,0)/'4. Billing Determinants'!$F$41*$D14,IF($E14="Non-RPP kWh",VLOOKUP(U$4,'4. Billing Determinants'!$B$19:$Z$41,6,0)/'4. Billing Determinants'!$G$41*$D14, VLOOKUP(U$4,'4. Billing Determinants'!$B$19:$Z$41,20,0)*$D14)))),0)</f>
        <v>0</v>
      </c>
      <c r="V14" s="58">
        <f>IFERROR(IF(V$4="",0,IF($E14="kWh",VLOOKUP(V$4,'4. Billing Determinants'!$B$19:$Z$41,4,0)/'4. Billing Determinants'!$E$41*$D14,IF($E14="kW",VLOOKUP(V$4,'4. Billing Determinants'!$B$19:$Z$41,5,0)/'4. Billing Determinants'!$F$41*$D14,IF($E14="Non-RPP kWh",VLOOKUP(V$4,'4. Billing Determinants'!$B$19:$Z$41,6,0)/'4. Billing Determinants'!$G$41*$D14, VLOOKUP(V$4,'4. Billing Determinants'!$B$19:$Z$41,20,0)*$D14)))),0)</f>
        <v>0</v>
      </c>
      <c r="W14" s="58">
        <f>IFERROR(IF(W$4="",0,IF($E14="kWh",VLOOKUP(W$4,'4. Billing Determinants'!$B$19:$Z$41,4,0)/'4. Billing Determinants'!$E$41*$D14,IF($E14="kW",VLOOKUP(W$4,'4. Billing Determinants'!$B$19:$Z$41,5,0)/'4. Billing Determinants'!$F$41*$D14,IF($E14="Non-RPP kWh",VLOOKUP(W$4,'4. Billing Determinants'!$B$19:$Z$41,6,0)/'4. Billing Determinants'!$G$41*$D14, VLOOKUP(W$4,'4. Billing Determinants'!$B$19:$Z$41,20,0)*$D14)))),0)</f>
        <v>0</v>
      </c>
      <c r="X14" s="58">
        <f>IFERROR(IF(X$4="",0,IF($E14="kWh",VLOOKUP(X$4,'4. Billing Determinants'!$B$19:$Z$41,4,0)/'4. Billing Determinants'!$E$41*$D14,IF($E14="kW",VLOOKUP(X$4,'4. Billing Determinants'!$B$19:$Z$41,5,0)/'4. Billing Determinants'!$F$41*$D14,IF($E14="Non-RPP kWh",VLOOKUP(X$4,'4. Billing Determinants'!$B$19:$Z$41,6,0)/'4. Billing Determinants'!$G$41*$D14, VLOOKUP(X$4,'4. Billing Determinants'!$B$19:$Z$41,20,0)*$D14)))),0)</f>
        <v>0</v>
      </c>
      <c r="Y14" s="58">
        <f>IFERROR(IF(Y$4="",0,IF($E14="kWh",VLOOKUP(Y$4,'4. Billing Determinants'!$B$19:$Z$41,4,0)/'4. Billing Determinants'!$E$41*$D14,IF($E14="kW",VLOOKUP(Y$4,'4. Billing Determinants'!$B$19:$Z$41,5,0)/'4. Billing Determinants'!$F$41*$D14,IF($E14="Non-RPP kWh",VLOOKUP(Y$4,'4. Billing Determinants'!$B$19:$Z$41,6,0)/'4. Billing Determinants'!$G$41*$D14, VLOOKUP(Y$4,'4. Billing Determinants'!$B$19:$Z$41,20,0)*$D14)))),0)</f>
        <v>0</v>
      </c>
    </row>
    <row r="15" spans="2:27" x14ac:dyDescent="0.25">
      <c r="B15" s="60" t="s">
        <v>196</v>
      </c>
      <c r="C15" s="57">
        <v>1595</v>
      </c>
      <c r="D15" s="58">
        <f>'2. 2015 Continuity Schedule'!BS34</f>
        <v>5.3267999988747761E-2</v>
      </c>
      <c r="E15" s="94" t="s">
        <v>268</v>
      </c>
      <c r="F15" s="58">
        <f>IFERROR(IF(F$4="",0,IF($E15="kWh",VLOOKUP(F$4,'4. Billing Determinants'!$B$19:$Z$41,4,0)/'4. Billing Determinants'!$E$41*$D15,IF($E15="kW",VLOOKUP(F$4,'4. Billing Determinants'!$B$19:$Z$41,5,0)/'4. Billing Determinants'!$F$41*$D15,IF($E15="Non-RPP kWh",VLOOKUP(F$4,'4. Billing Determinants'!$B$19:$Z$41,6,0)/'4. Billing Determinants'!$G$41*$D15, VLOOKUP(F$4,'4. Billing Determinants'!$B$19:$Z$41,21,0)*$D15)))),0)</f>
        <v>0</v>
      </c>
      <c r="G15" s="58">
        <f>IFERROR(IF(G$4="",0,IF($E15="kWh",VLOOKUP(G$4,'4. Billing Determinants'!$B$19:$Z$41,4,0)/'4. Billing Determinants'!$E$41*$D15,IF($E15="kW",VLOOKUP(G$4,'4. Billing Determinants'!$B$19:$Z$41,5,0)/'4. Billing Determinants'!$F$41*$D15,IF($E15="Non-RPP kWh",VLOOKUP(G$4,'4. Billing Determinants'!$B$19:$Z$41,6,0)/'4. Billing Determinants'!$G$41*$D15, VLOOKUP(G$4,'4. Billing Determinants'!$B$19:$Z$41,21,0)*$D15)))),0)</f>
        <v>0</v>
      </c>
      <c r="H15" s="58">
        <f>IFERROR(IF(H$4="",0,IF($E15="kWh",VLOOKUP(H$4,'4. Billing Determinants'!$B$19:$Z$41,4,0)/'4. Billing Determinants'!$E$41*$D15,IF($E15="kW",VLOOKUP(H$4,'4. Billing Determinants'!$B$19:$Z$41,5,0)/'4. Billing Determinants'!$F$41*$D15,IF($E15="Non-RPP kWh",VLOOKUP(H$4,'4. Billing Determinants'!$B$19:$Z$41,6,0)/'4. Billing Determinants'!$G$41*$D15, VLOOKUP(H$4,'4. Billing Determinants'!$B$19:$Z$41,21,0)*$D15)))),0)</f>
        <v>0</v>
      </c>
      <c r="I15" s="58">
        <f>IFERROR(IF(I$4="",0,IF($E15="kWh",VLOOKUP(I$4,'4. Billing Determinants'!$B$19:$Z$41,4,0)/'4. Billing Determinants'!$E$41*$D15,IF($E15="kW",VLOOKUP(I$4,'4. Billing Determinants'!$B$19:$Z$41,5,0)/'4. Billing Determinants'!$F$41*$D15,IF($E15="Non-RPP kWh",VLOOKUP(I$4,'4. Billing Determinants'!$B$19:$Z$41,6,0)/'4. Billing Determinants'!$G$41*$D15, VLOOKUP(I$4,'4. Billing Determinants'!$B$19:$Z$41,21,0)*$D15)))),0)</f>
        <v>0</v>
      </c>
      <c r="J15" s="58">
        <f>IFERROR(IF(J$4="",0,IF($E15="kWh",VLOOKUP(J$4,'4. Billing Determinants'!$B$19:$Z$41,4,0)/'4. Billing Determinants'!$E$41*$D15,IF($E15="kW",VLOOKUP(J$4,'4. Billing Determinants'!$B$19:$Z$41,5,0)/'4. Billing Determinants'!$F$41*$D15,IF($E15="Non-RPP kWh",VLOOKUP(J$4,'4. Billing Determinants'!$B$19:$Z$41,6,0)/'4. Billing Determinants'!$G$41*$D15, VLOOKUP(J$4,'4. Billing Determinants'!$B$19:$Z$41,21,0)*$D15)))),0)</f>
        <v>0</v>
      </c>
      <c r="K15" s="58">
        <f>IFERROR(IF(K$4="",0,IF($E15="kWh",VLOOKUP(K$4,'4. Billing Determinants'!$B$19:$Z$41,4,0)/'4. Billing Determinants'!$E$41*$D15,IF($E15="kW",VLOOKUP(K$4,'4. Billing Determinants'!$B$19:$Z$41,5,0)/'4. Billing Determinants'!$F$41*$D15,IF($E15="Non-RPP kWh",VLOOKUP(K$4,'4. Billing Determinants'!$B$19:$Z$41,6,0)/'4. Billing Determinants'!$G$41*$D15, VLOOKUP(K$4,'4. Billing Determinants'!$B$19:$Z$41,21,0)*$D15)))),0)</f>
        <v>0</v>
      </c>
      <c r="L15" s="58">
        <f>IFERROR(IF(L$4="",0,IF($E15="kWh",VLOOKUP(L$4,'4. Billing Determinants'!$B$19:$Z$41,4,0)/'4. Billing Determinants'!$E$41*$D15,IF($E15="kW",VLOOKUP(L$4,'4. Billing Determinants'!$B$19:$Z$41,5,0)/'4. Billing Determinants'!$F$41*$D15,IF($E15="Non-RPP kWh",VLOOKUP(L$4,'4. Billing Determinants'!$B$19:$Z$41,6,0)/'4. Billing Determinants'!$G$41*$D15, VLOOKUP(L$4,'4. Billing Determinants'!$B$19:$Z$41,21,0)*$D15)))),0)</f>
        <v>0</v>
      </c>
      <c r="M15" s="58">
        <f>IFERROR(IF(M$4="",0,IF($E15="kWh",VLOOKUP(M$4,'4. Billing Determinants'!$B$19:$Z$41,4,0)/'4. Billing Determinants'!$E$41*$D15,IF($E15="kW",VLOOKUP(M$4,'4. Billing Determinants'!$B$19:$Z$41,5,0)/'4. Billing Determinants'!$F$41*$D15,IF($E15="Non-RPP kWh",VLOOKUP(M$4,'4. Billing Determinants'!$B$19:$Z$41,6,0)/'4. Billing Determinants'!$G$41*$D15, VLOOKUP(M$4,'4. Billing Determinants'!$B$19:$Z$41,21,0)*$D15)))),0)</f>
        <v>0</v>
      </c>
      <c r="N15" s="58">
        <f>IFERROR(IF(N$4="",0,IF($E15="kWh",VLOOKUP(N$4,'4. Billing Determinants'!$B$19:$Z$41,4,0)/'4. Billing Determinants'!$E$41*$D15,IF($E15="kW",VLOOKUP(N$4,'4. Billing Determinants'!$B$19:$Z$41,5,0)/'4. Billing Determinants'!$F$41*$D15,IF($E15="Non-RPP kWh",VLOOKUP(N$4,'4. Billing Determinants'!$B$19:$Z$41,6,0)/'4. Billing Determinants'!$G$41*$D15, VLOOKUP(N$4,'4. Billing Determinants'!$B$19:$Z$41,21,0)*$D15)))),0)</f>
        <v>0</v>
      </c>
      <c r="O15" s="58">
        <f>IFERROR(IF(O$4="",0,IF($E15="kWh",VLOOKUP(O$4,'4. Billing Determinants'!$B$19:$Z$41,4,0)/'4. Billing Determinants'!$E$41*$D15,IF($E15="kW",VLOOKUP(O$4,'4. Billing Determinants'!$B$19:$Z$41,5,0)/'4. Billing Determinants'!$F$41*$D15,IF($E15="Non-RPP kWh",VLOOKUP(O$4,'4. Billing Determinants'!$B$19:$Z$41,6,0)/'4. Billing Determinants'!$G$41*$D15, VLOOKUP(O$4,'4. Billing Determinants'!$B$19:$Z$41,21,0)*$D15)))),0)</f>
        <v>0</v>
      </c>
      <c r="P15" s="58">
        <f>IFERROR(IF(P$4="",0,IF($E15="kWh",VLOOKUP(P$4,'4. Billing Determinants'!$B$19:$Z$41,4,0)/'4. Billing Determinants'!$E$41*$D15,IF($E15="kW",VLOOKUP(P$4,'4. Billing Determinants'!$B$19:$Z$41,5,0)/'4. Billing Determinants'!$F$41*$D15,IF($E15="Non-RPP kWh",VLOOKUP(P$4,'4. Billing Determinants'!$B$19:$Z$41,6,0)/'4. Billing Determinants'!$G$41*$D15, VLOOKUP(P$4,'4. Billing Determinants'!$B$19:$Z$41,21,0)*$D15)))),0)</f>
        <v>0</v>
      </c>
      <c r="Q15" s="58">
        <f>IFERROR(IF(Q$4="",0,IF($E15="kWh",VLOOKUP(Q$4,'4. Billing Determinants'!$B$19:$Z$41,4,0)/'4. Billing Determinants'!$E$41*$D15,IF($E15="kW",VLOOKUP(Q$4,'4. Billing Determinants'!$B$19:$Z$41,5,0)/'4. Billing Determinants'!$F$41*$D15,IF($E15="Non-RPP kWh",VLOOKUP(Q$4,'4. Billing Determinants'!$B$19:$Z$41,6,0)/'4. Billing Determinants'!$G$41*$D15, VLOOKUP(Q$4,'4. Billing Determinants'!$B$19:$Z$41,21,0)*$D15)))),0)</f>
        <v>0</v>
      </c>
      <c r="R15" s="58">
        <f>IFERROR(IF(R$4="",0,IF($E15="kWh",VLOOKUP(R$4,'4. Billing Determinants'!$B$19:$Z$41,4,0)/'4. Billing Determinants'!$E$41*$D15,IF($E15="kW",VLOOKUP(R$4,'4. Billing Determinants'!$B$19:$Z$41,5,0)/'4. Billing Determinants'!$F$41*$D15,IF($E15="Non-RPP kWh",VLOOKUP(R$4,'4. Billing Determinants'!$B$19:$Z$41,6,0)/'4. Billing Determinants'!$G$41*$D15, VLOOKUP(R$4,'4. Billing Determinants'!$B$19:$Z$41,21,0)*$D15)))),0)</f>
        <v>0</v>
      </c>
      <c r="S15" s="58">
        <f>IFERROR(IF(S$4="",0,IF($E15="kWh",VLOOKUP(S$4,'4. Billing Determinants'!$B$19:$Z$41,4,0)/'4. Billing Determinants'!$E$41*$D15,IF($E15="kW",VLOOKUP(S$4,'4. Billing Determinants'!$B$19:$Z$41,5,0)/'4. Billing Determinants'!$F$41*$D15,IF($E15="Non-RPP kWh",VLOOKUP(S$4,'4. Billing Determinants'!$B$19:$Z$41,6,0)/'4. Billing Determinants'!$G$41*$D15, VLOOKUP(S$4,'4. Billing Determinants'!$B$19:$Z$41,21,0)*$D15)))),0)</f>
        <v>0</v>
      </c>
      <c r="T15" s="58">
        <f>IFERROR(IF(T$4="",0,IF($E15="kWh",VLOOKUP(T$4,'4. Billing Determinants'!$B$19:$Z$41,4,0)/'4. Billing Determinants'!$E$41*$D15,IF($E15="kW",VLOOKUP(T$4,'4. Billing Determinants'!$B$19:$Z$41,5,0)/'4. Billing Determinants'!$F$41*$D15,IF($E15="Non-RPP kWh",VLOOKUP(T$4,'4. Billing Determinants'!$B$19:$Z$41,6,0)/'4. Billing Determinants'!$G$41*$D15, VLOOKUP(T$4,'4. Billing Determinants'!$B$19:$Z$41,21,0)*$D15)))),0)</f>
        <v>0</v>
      </c>
      <c r="U15" s="58">
        <f>IFERROR(IF(U$4="",0,IF($E15="kWh",VLOOKUP(U$4,'4. Billing Determinants'!$B$19:$Z$41,4,0)/'4. Billing Determinants'!$E$41*$D15,IF($E15="kW",VLOOKUP(U$4,'4. Billing Determinants'!$B$19:$Z$41,5,0)/'4. Billing Determinants'!$F$41*$D15,IF($E15="Non-RPP kWh",VLOOKUP(U$4,'4. Billing Determinants'!$B$19:$Z$41,6,0)/'4. Billing Determinants'!$G$41*$D15, VLOOKUP(U$4,'4. Billing Determinants'!$B$19:$Z$41,21,0)*$D15)))),0)</f>
        <v>0</v>
      </c>
      <c r="V15" s="58">
        <f>IFERROR(IF(V$4="",0,IF($E15="kWh",VLOOKUP(V$4,'4. Billing Determinants'!$B$19:$Z$41,4,0)/'4. Billing Determinants'!$E$41*$D15,IF($E15="kW",VLOOKUP(V$4,'4. Billing Determinants'!$B$19:$Z$41,5,0)/'4. Billing Determinants'!$F$41*$D15,IF($E15="Non-RPP kWh",VLOOKUP(V$4,'4. Billing Determinants'!$B$19:$Z$41,6,0)/'4. Billing Determinants'!$G$41*$D15, VLOOKUP(V$4,'4. Billing Determinants'!$B$19:$Z$41,21,0)*$D15)))),0)</f>
        <v>0</v>
      </c>
      <c r="W15" s="58">
        <f>IFERROR(IF(W$4="",0,IF($E15="kWh",VLOOKUP(W$4,'4. Billing Determinants'!$B$19:$Z$41,4,0)/'4. Billing Determinants'!$E$41*$D15,IF($E15="kW",VLOOKUP(W$4,'4. Billing Determinants'!$B$19:$Z$41,5,0)/'4. Billing Determinants'!$F$41*$D15,IF($E15="Non-RPP kWh",VLOOKUP(W$4,'4. Billing Determinants'!$B$19:$Z$41,6,0)/'4. Billing Determinants'!$G$41*$D15, VLOOKUP(W$4,'4. Billing Determinants'!$B$19:$Z$41,21,0)*$D15)))),0)</f>
        <v>0</v>
      </c>
      <c r="X15" s="58">
        <f>IFERROR(IF(X$4="",0,IF($E15="kWh",VLOOKUP(X$4,'4. Billing Determinants'!$B$19:$Z$41,4,0)/'4. Billing Determinants'!$E$41*$D15,IF($E15="kW",VLOOKUP(X$4,'4. Billing Determinants'!$B$19:$Z$41,5,0)/'4. Billing Determinants'!$F$41*$D15,IF($E15="Non-RPP kWh",VLOOKUP(X$4,'4. Billing Determinants'!$B$19:$Z$41,6,0)/'4. Billing Determinants'!$G$41*$D15, VLOOKUP(X$4,'4. Billing Determinants'!$B$19:$Z$41,21,0)*$D15)))),0)</f>
        <v>0</v>
      </c>
      <c r="Y15" s="58">
        <f>IFERROR(IF(Y$4="",0,IF($E15="kWh",VLOOKUP(Y$4,'4. Billing Determinants'!$B$19:$Z$41,4,0)/'4. Billing Determinants'!$E$41*$D15,IF($E15="kW",VLOOKUP(Y$4,'4. Billing Determinants'!$B$19:$Z$41,5,0)/'4. Billing Determinants'!$F$41*$D15,IF($E15="Non-RPP kWh",VLOOKUP(Y$4,'4. Billing Determinants'!$B$19:$Z$41,6,0)/'4. Billing Determinants'!$G$41*$D15, VLOOKUP(Y$4,'4. Billing Determinants'!$B$19:$Z$41,21,0)*$D15)))),0)</f>
        <v>0</v>
      </c>
    </row>
    <row r="16" spans="2:27" x14ac:dyDescent="0.25">
      <c r="B16" s="60" t="s">
        <v>222</v>
      </c>
      <c r="C16" s="57">
        <v>1595</v>
      </c>
      <c r="D16" s="58">
        <f>'2. 2015 Continuity Schedule'!BS35</f>
        <v>4.1499999351799488E-3</v>
      </c>
      <c r="E16" s="94" t="s">
        <v>268</v>
      </c>
      <c r="F16" s="58">
        <f>IFERROR(IF(F$4="",0,IF($E16="kWh",VLOOKUP(F$4,'4. Billing Determinants'!$B$19:$Z$41,4,0)/'4. Billing Determinants'!$E$41*$D16,IF($E16="kW",VLOOKUP(F$4,'4. Billing Determinants'!$B$19:$Z$41,5,0)/'4. Billing Determinants'!$F$41*$D16,IF($E16="Non-RPP kWh",VLOOKUP(F$4,'4. Billing Determinants'!$B$19:$Z$41,6,0)/'4. Billing Determinants'!$G$41*$D16, VLOOKUP(F$4,'4. Billing Determinants'!$B$19:$Z$41,22,0)*$D16)))),0)</f>
        <v>0</v>
      </c>
      <c r="G16" s="58">
        <f>IFERROR(IF(G$4="",0,IF($E16="kWh",VLOOKUP(G$4,'4. Billing Determinants'!$B$19:$Z$41,4,0)/'4. Billing Determinants'!$E$41*$D16,IF($E16="kW",VLOOKUP(G$4,'4. Billing Determinants'!$B$19:$Z$41,5,0)/'4. Billing Determinants'!$F$41*$D16,IF($E16="Non-RPP kWh",VLOOKUP(G$4,'4. Billing Determinants'!$B$19:$Z$41,6,0)/'4. Billing Determinants'!$G$41*$D16, VLOOKUP(G$4,'4. Billing Determinants'!$B$19:$Z$41,22,0)*$D16)))),0)</f>
        <v>0</v>
      </c>
      <c r="H16" s="58">
        <f>IFERROR(IF(H$4="",0,IF($E16="kWh",VLOOKUP(H$4,'4. Billing Determinants'!$B$19:$Z$41,4,0)/'4. Billing Determinants'!$E$41*$D16,IF($E16="kW",VLOOKUP(H$4,'4. Billing Determinants'!$B$19:$Z$41,5,0)/'4. Billing Determinants'!$F$41*$D16,IF($E16="Non-RPP kWh",VLOOKUP(H$4,'4. Billing Determinants'!$B$19:$Z$41,6,0)/'4. Billing Determinants'!$G$41*$D16, VLOOKUP(H$4,'4. Billing Determinants'!$B$19:$Z$41,22,0)*$D16)))),0)</f>
        <v>0</v>
      </c>
      <c r="I16" s="58">
        <f>IFERROR(IF(I$4="",0,IF($E16="kWh",VLOOKUP(I$4,'4. Billing Determinants'!$B$19:$Z$41,4,0)/'4. Billing Determinants'!$E$41*$D16,IF($E16="kW",VLOOKUP(I$4,'4. Billing Determinants'!$B$19:$Z$41,5,0)/'4. Billing Determinants'!$F$41*$D16,IF($E16="Non-RPP kWh",VLOOKUP(I$4,'4. Billing Determinants'!$B$19:$Z$41,6,0)/'4. Billing Determinants'!$G$41*$D16, VLOOKUP(I$4,'4. Billing Determinants'!$B$19:$Z$41,22,0)*$D16)))),0)</f>
        <v>0</v>
      </c>
      <c r="J16" s="58">
        <f>IFERROR(IF(J$4="",0,IF($E16="kWh",VLOOKUP(J$4,'4. Billing Determinants'!$B$19:$Z$41,4,0)/'4. Billing Determinants'!$E$41*$D16,IF($E16="kW",VLOOKUP(J$4,'4. Billing Determinants'!$B$19:$Z$41,5,0)/'4. Billing Determinants'!$F$41*$D16,IF($E16="Non-RPP kWh",VLOOKUP(J$4,'4. Billing Determinants'!$B$19:$Z$41,6,0)/'4. Billing Determinants'!$G$41*$D16, VLOOKUP(J$4,'4. Billing Determinants'!$B$19:$Z$41,22,0)*$D16)))),0)</f>
        <v>0</v>
      </c>
      <c r="K16" s="58">
        <f>IFERROR(IF(K$4="",0,IF($E16="kWh",VLOOKUP(K$4,'4. Billing Determinants'!$B$19:$Z$41,4,0)/'4. Billing Determinants'!$E$41*$D16,IF($E16="kW",VLOOKUP(K$4,'4. Billing Determinants'!$B$19:$Z$41,5,0)/'4. Billing Determinants'!$F$41*$D16,IF($E16="Non-RPP kWh",VLOOKUP(K$4,'4. Billing Determinants'!$B$19:$Z$41,6,0)/'4. Billing Determinants'!$G$41*$D16, VLOOKUP(K$4,'4. Billing Determinants'!$B$19:$Z$41,22,0)*$D16)))),0)</f>
        <v>0</v>
      </c>
      <c r="L16" s="58">
        <f>IFERROR(IF(L$4="",0,IF($E16="kWh",VLOOKUP(L$4,'4. Billing Determinants'!$B$19:$Z$41,4,0)/'4. Billing Determinants'!$E$41*$D16,IF($E16="kW",VLOOKUP(L$4,'4. Billing Determinants'!$B$19:$Z$41,5,0)/'4. Billing Determinants'!$F$41*$D16,IF($E16="Non-RPP kWh",VLOOKUP(L$4,'4. Billing Determinants'!$B$19:$Z$41,6,0)/'4. Billing Determinants'!$G$41*$D16, VLOOKUP(L$4,'4. Billing Determinants'!$B$19:$Z$41,22,0)*$D16)))),0)</f>
        <v>0</v>
      </c>
      <c r="M16" s="58">
        <f>IFERROR(IF(M$4="",0,IF($E16="kWh",VLOOKUP(M$4,'4. Billing Determinants'!$B$19:$Z$41,4,0)/'4. Billing Determinants'!$E$41*$D16,IF($E16="kW",VLOOKUP(M$4,'4. Billing Determinants'!$B$19:$Z$41,5,0)/'4. Billing Determinants'!$F$41*$D16,IF($E16="Non-RPP kWh",VLOOKUP(M$4,'4. Billing Determinants'!$B$19:$Z$41,6,0)/'4. Billing Determinants'!$G$41*$D16, VLOOKUP(M$4,'4. Billing Determinants'!$B$19:$Z$41,22,0)*$D16)))),0)</f>
        <v>0</v>
      </c>
      <c r="N16" s="58">
        <f>IFERROR(IF(N$4="",0,IF($E16="kWh",VLOOKUP(N$4,'4. Billing Determinants'!$B$19:$Z$41,4,0)/'4. Billing Determinants'!$E$41*$D16,IF($E16="kW",VLOOKUP(N$4,'4. Billing Determinants'!$B$19:$Z$41,5,0)/'4. Billing Determinants'!$F$41*$D16,IF($E16="Non-RPP kWh",VLOOKUP(N$4,'4. Billing Determinants'!$B$19:$Z$41,6,0)/'4. Billing Determinants'!$G$41*$D16, VLOOKUP(N$4,'4. Billing Determinants'!$B$19:$Z$41,22,0)*$D16)))),0)</f>
        <v>0</v>
      </c>
      <c r="O16" s="58">
        <f>IFERROR(IF(O$4="",0,IF($E16="kWh",VLOOKUP(O$4,'4. Billing Determinants'!$B$19:$Z$41,4,0)/'4. Billing Determinants'!$E$41*$D16,IF($E16="kW",VLOOKUP(O$4,'4. Billing Determinants'!$B$19:$Z$41,5,0)/'4. Billing Determinants'!$F$41*$D16,IF($E16="Non-RPP kWh",VLOOKUP(O$4,'4. Billing Determinants'!$B$19:$Z$41,6,0)/'4. Billing Determinants'!$G$41*$D16, VLOOKUP(O$4,'4. Billing Determinants'!$B$19:$Z$41,22,0)*$D16)))),0)</f>
        <v>0</v>
      </c>
      <c r="P16" s="58">
        <f>IFERROR(IF(P$4="",0,IF($E16="kWh",VLOOKUP(P$4,'4. Billing Determinants'!$B$19:$Z$41,4,0)/'4. Billing Determinants'!$E$41*$D16,IF($E16="kW",VLOOKUP(P$4,'4. Billing Determinants'!$B$19:$Z$41,5,0)/'4. Billing Determinants'!$F$41*$D16,IF($E16="Non-RPP kWh",VLOOKUP(P$4,'4. Billing Determinants'!$B$19:$Z$41,6,0)/'4. Billing Determinants'!$G$41*$D16, VLOOKUP(P$4,'4. Billing Determinants'!$B$19:$Z$41,22,0)*$D16)))),0)</f>
        <v>0</v>
      </c>
      <c r="Q16" s="58">
        <f>IFERROR(IF(Q$4="",0,IF($E16="kWh",VLOOKUP(Q$4,'4. Billing Determinants'!$B$19:$Z$41,4,0)/'4. Billing Determinants'!$E$41*$D16,IF($E16="kW",VLOOKUP(Q$4,'4. Billing Determinants'!$B$19:$Z$41,5,0)/'4. Billing Determinants'!$F$41*$D16,IF($E16="Non-RPP kWh",VLOOKUP(Q$4,'4. Billing Determinants'!$B$19:$Z$41,6,0)/'4. Billing Determinants'!$G$41*$D16, VLOOKUP(Q$4,'4. Billing Determinants'!$B$19:$Z$41,22,0)*$D16)))),0)</f>
        <v>0</v>
      </c>
      <c r="R16" s="58">
        <f>IFERROR(IF(R$4="",0,IF($E16="kWh",VLOOKUP(R$4,'4. Billing Determinants'!$B$19:$Z$41,4,0)/'4. Billing Determinants'!$E$41*$D16,IF($E16="kW",VLOOKUP(R$4,'4. Billing Determinants'!$B$19:$Z$41,5,0)/'4. Billing Determinants'!$F$41*$D16,IF($E16="Non-RPP kWh",VLOOKUP(R$4,'4. Billing Determinants'!$B$19:$Z$41,6,0)/'4. Billing Determinants'!$G$41*$D16, VLOOKUP(R$4,'4. Billing Determinants'!$B$19:$Z$41,22,0)*$D16)))),0)</f>
        <v>0</v>
      </c>
      <c r="S16" s="58">
        <f>IFERROR(IF(S$4="",0,IF($E16="kWh",VLOOKUP(S$4,'4. Billing Determinants'!$B$19:$Z$41,4,0)/'4. Billing Determinants'!$E$41*$D16,IF($E16="kW",VLOOKUP(S$4,'4. Billing Determinants'!$B$19:$Z$41,5,0)/'4. Billing Determinants'!$F$41*$D16,IF($E16="Non-RPP kWh",VLOOKUP(S$4,'4. Billing Determinants'!$B$19:$Z$41,6,0)/'4. Billing Determinants'!$G$41*$D16, VLOOKUP(S$4,'4. Billing Determinants'!$B$19:$Z$41,22,0)*$D16)))),0)</f>
        <v>0</v>
      </c>
      <c r="T16" s="58">
        <f>IFERROR(IF(T$4="",0,IF($E16="kWh",VLOOKUP(T$4,'4. Billing Determinants'!$B$19:$Z$41,4,0)/'4. Billing Determinants'!$E$41*$D16,IF($E16="kW",VLOOKUP(T$4,'4. Billing Determinants'!$B$19:$Z$41,5,0)/'4. Billing Determinants'!$F$41*$D16,IF($E16="Non-RPP kWh",VLOOKUP(T$4,'4. Billing Determinants'!$B$19:$Z$41,6,0)/'4. Billing Determinants'!$G$41*$D16, VLOOKUP(T$4,'4. Billing Determinants'!$B$19:$Z$41,22,0)*$D16)))),0)</f>
        <v>0</v>
      </c>
      <c r="U16" s="58">
        <f>IFERROR(IF(U$4="",0,IF($E16="kWh",VLOOKUP(U$4,'4. Billing Determinants'!$B$19:$Z$41,4,0)/'4. Billing Determinants'!$E$41*$D16,IF($E16="kW",VLOOKUP(U$4,'4. Billing Determinants'!$B$19:$Z$41,5,0)/'4. Billing Determinants'!$F$41*$D16,IF($E16="Non-RPP kWh",VLOOKUP(U$4,'4. Billing Determinants'!$B$19:$Z$41,6,0)/'4. Billing Determinants'!$G$41*$D16, VLOOKUP(U$4,'4. Billing Determinants'!$B$19:$Z$41,22,0)*$D16)))),0)</f>
        <v>0</v>
      </c>
      <c r="V16" s="58">
        <f>IFERROR(IF(V$4="",0,IF($E16="kWh",VLOOKUP(V$4,'4. Billing Determinants'!$B$19:$Z$41,4,0)/'4. Billing Determinants'!$E$41*$D16,IF($E16="kW",VLOOKUP(V$4,'4. Billing Determinants'!$B$19:$Z$41,5,0)/'4. Billing Determinants'!$F$41*$D16,IF($E16="Non-RPP kWh",VLOOKUP(V$4,'4. Billing Determinants'!$B$19:$Z$41,6,0)/'4. Billing Determinants'!$G$41*$D16, VLOOKUP(V$4,'4. Billing Determinants'!$B$19:$Z$41,22,0)*$D16)))),0)</f>
        <v>0</v>
      </c>
      <c r="W16" s="58">
        <f>IFERROR(IF(W$4="",0,IF($E16="kWh",VLOOKUP(W$4,'4. Billing Determinants'!$B$19:$Z$41,4,0)/'4. Billing Determinants'!$E$41*$D16,IF($E16="kW",VLOOKUP(W$4,'4. Billing Determinants'!$B$19:$Z$41,5,0)/'4. Billing Determinants'!$F$41*$D16,IF($E16="Non-RPP kWh",VLOOKUP(W$4,'4. Billing Determinants'!$B$19:$Z$41,6,0)/'4. Billing Determinants'!$G$41*$D16, VLOOKUP(W$4,'4. Billing Determinants'!$B$19:$Z$41,22,0)*$D16)))),0)</f>
        <v>0</v>
      </c>
      <c r="X16" s="58">
        <f>IFERROR(IF(X$4="",0,IF($E16="kWh",VLOOKUP(X$4,'4. Billing Determinants'!$B$19:$Z$41,4,0)/'4. Billing Determinants'!$E$41*$D16,IF($E16="kW",VLOOKUP(X$4,'4. Billing Determinants'!$B$19:$Z$41,5,0)/'4. Billing Determinants'!$F$41*$D16,IF($E16="Non-RPP kWh",VLOOKUP(X$4,'4. Billing Determinants'!$B$19:$Z$41,6,0)/'4. Billing Determinants'!$G$41*$D16, VLOOKUP(X$4,'4. Billing Determinants'!$B$19:$Z$41,22,0)*$D16)))),0)</f>
        <v>0</v>
      </c>
      <c r="Y16" s="58">
        <f>IFERROR(IF(Y$4="",0,IF($E16="kWh",VLOOKUP(Y$4,'4. Billing Determinants'!$B$19:$Z$41,4,0)/'4. Billing Determinants'!$E$41*$D16,IF($E16="kW",VLOOKUP(Y$4,'4. Billing Determinants'!$B$19:$Z$41,5,0)/'4. Billing Determinants'!$F$41*$D16,IF($E16="Non-RPP kWh",VLOOKUP(Y$4,'4. Billing Determinants'!$B$19:$Z$41,6,0)/'4. Billing Determinants'!$G$41*$D16, VLOOKUP(Y$4,'4. Billing Determinants'!$B$19:$Z$41,22,0)*$D16)))),0)</f>
        <v>0</v>
      </c>
    </row>
    <row r="17" spans="2:25" x14ac:dyDescent="0.25">
      <c r="B17" s="60" t="s">
        <v>236</v>
      </c>
      <c r="C17" s="57">
        <v>1595</v>
      </c>
      <c r="D17" s="58">
        <f>'2. 2015 Continuity Schedule'!BS36</f>
        <v>-2.7398500951868483E-2</v>
      </c>
      <c r="E17" s="94" t="s">
        <v>268</v>
      </c>
      <c r="F17" s="58">
        <f>IFERROR(IF(F$4="",0,IF($E17="kWh",VLOOKUP(F$4,'4. Billing Determinants'!$B$19:$Z$41,4,0)/'4. Billing Determinants'!$E$41*$D17,IF($E17="kW",VLOOKUP(F$4,'4. Billing Determinants'!$B$19:$Z$41,5,0)/'4. Billing Determinants'!$F$41*$D17,IF($E17="Non-RPP kWh",VLOOKUP(F$4,'4. Billing Determinants'!$B$19:$Z$41,6,0)/'4. Billing Determinants'!$G$41*$D17, VLOOKUP(F$4,'4. Billing Determinants'!$B$19:$Z$41,23,0)*$D17)))),0)</f>
        <v>0</v>
      </c>
      <c r="G17" s="58">
        <f>IFERROR(IF(G$4="",0,IF($E17="kWh",VLOOKUP(G$4,'4. Billing Determinants'!$B$19:$Z$41,4,0)/'4. Billing Determinants'!$E$41*$D17,IF($E17="kW",VLOOKUP(G$4,'4. Billing Determinants'!$B$19:$Z$41,5,0)/'4. Billing Determinants'!$F$41*$D17,IF($E17="Non-RPP kWh",VLOOKUP(G$4,'4. Billing Determinants'!$B$19:$Z$41,6,0)/'4. Billing Determinants'!$G$41*$D17, VLOOKUP(G$4,'4. Billing Determinants'!$B$19:$Z$41,23,0)*$D17)))),0)</f>
        <v>0</v>
      </c>
      <c r="H17" s="58">
        <f>IFERROR(IF(H$4="",0,IF($E17="kWh",VLOOKUP(H$4,'4. Billing Determinants'!$B$19:$Z$41,4,0)/'4. Billing Determinants'!$E$41*$D17,IF($E17="kW",VLOOKUP(H$4,'4. Billing Determinants'!$B$19:$Z$41,5,0)/'4. Billing Determinants'!$F$41*$D17,IF($E17="Non-RPP kWh",VLOOKUP(H$4,'4. Billing Determinants'!$B$19:$Z$41,6,0)/'4. Billing Determinants'!$G$41*$D17, VLOOKUP(H$4,'4. Billing Determinants'!$B$19:$Z$41,23,0)*$D17)))),0)</f>
        <v>0</v>
      </c>
      <c r="I17" s="58">
        <f>IFERROR(IF(I$4="",0,IF($E17="kWh",VLOOKUP(I$4,'4. Billing Determinants'!$B$19:$Z$41,4,0)/'4. Billing Determinants'!$E$41*$D17,IF($E17="kW",VLOOKUP(I$4,'4. Billing Determinants'!$B$19:$Z$41,5,0)/'4. Billing Determinants'!$F$41*$D17,IF($E17="Non-RPP kWh",VLOOKUP(I$4,'4. Billing Determinants'!$B$19:$Z$41,6,0)/'4. Billing Determinants'!$G$41*$D17, VLOOKUP(I$4,'4. Billing Determinants'!$B$19:$Z$41,23,0)*$D17)))),0)</f>
        <v>0</v>
      </c>
      <c r="J17" s="58">
        <f>IFERROR(IF(J$4="",0,IF($E17="kWh",VLOOKUP(J$4,'4. Billing Determinants'!$B$19:$Z$41,4,0)/'4. Billing Determinants'!$E$41*$D17,IF($E17="kW",VLOOKUP(J$4,'4. Billing Determinants'!$B$19:$Z$41,5,0)/'4. Billing Determinants'!$F$41*$D17,IF($E17="Non-RPP kWh",VLOOKUP(J$4,'4. Billing Determinants'!$B$19:$Z$41,6,0)/'4. Billing Determinants'!$G$41*$D17, VLOOKUP(J$4,'4. Billing Determinants'!$B$19:$Z$41,23,0)*$D17)))),0)</f>
        <v>0</v>
      </c>
      <c r="K17" s="58">
        <f>IFERROR(IF(K$4="",0,IF($E17="kWh",VLOOKUP(K$4,'4. Billing Determinants'!$B$19:$Z$41,4,0)/'4. Billing Determinants'!$E$41*$D17,IF($E17="kW",VLOOKUP(K$4,'4. Billing Determinants'!$B$19:$Z$41,5,0)/'4. Billing Determinants'!$F$41*$D17,IF($E17="Non-RPP kWh",VLOOKUP(K$4,'4. Billing Determinants'!$B$19:$Z$41,6,0)/'4. Billing Determinants'!$G$41*$D17, VLOOKUP(K$4,'4. Billing Determinants'!$B$19:$Z$41,23,0)*$D17)))),0)</f>
        <v>0</v>
      </c>
      <c r="L17" s="58">
        <f>IFERROR(IF(L$4="",0,IF($E17="kWh",VLOOKUP(L$4,'4. Billing Determinants'!$B$19:$Z$41,4,0)/'4. Billing Determinants'!$E$41*$D17,IF($E17="kW",VLOOKUP(L$4,'4. Billing Determinants'!$B$19:$Z$41,5,0)/'4. Billing Determinants'!$F$41*$D17,IF($E17="Non-RPP kWh",VLOOKUP(L$4,'4. Billing Determinants'!$B$19:$Z$41,6,0)/'4. Billing Determinants'!$G$41*$D17, VLOOKUP(L$4,'4. Billing Determinants'!$B$19:$Z$41,23,0)*$D17)))),0)</f>
        <v>0</v>
      </c>
      <c r="M17" s="58">
        <f>IFERROR(IF(M$4="",0,IF($E17="kWh",VLOOKUP(M$4,'4. Billing Determinants'!$B$19:$Z$41,4,0)/'4. Billing Determinants'!$E$41*$D17,IF($E17="kW",VLOOKUP(M$4,'4. Billing Determinants'!$B$19:$Z$41,5,0)/'4. Billing Determinants'!$F$41*$D17,IF($E17="Non-RPP kWh",VLOOKUP(M$4,'4. Billing Determinants'!$B$19:$Z$41,6,0)/'4. Billing Determinants'!$G$41*$D17, VLOOKUP(M$4,'4. Billing Determinants'!$B$19:$Z$41,23,0)*$D17)))),0)</f>
        <v>0</v>
      </c>
      <c r="N17" s="58">
        <f>IFERROR(IF(N$4="",0,IF($E17="kWh",VLOOKUP(N$4,'4. Billing Determinants'!$B$19:$Z$41,4,0)/'4. Billing Determinants'!$E$41*$D17,IF($E17="kW",VLOOKUP(N$4,'4. Billing Determinants'!$B$19:$Z$41,5,0)/'4. Billing Determinants'!$F$41*$D17,IF($E17="Non-RPP kWh",VLOOKUP(N$4,'4. Billing Determinants'!$B$19:$Z$41,6,0)/'4. Billing Determinants'!$G$41*$D17, VLOOKUP(N$4,'4. Billing Determinants'!$B$19:$Z$41,23,0)*$D17)))),0)</f>
        <v>0</v>
      </c>
      <c r="O17" s="58">
        <f>IFERROR(IF(O$4="",0,IF($E17="kWh",VLOOKUP(O$4,'4. Billing Determinants'!$B$19:$Z$41,4,0)/'4. Billing Determinants'!$E$41*$D17,IF($E17="kW",VLOOKUP(O$4,'4. Billing Determinants'!$B$19:$Z$41,5,0)/'4. Billing Determinants'!$F$41*$D17,IF($E17="Non-RPP kWh",VLOOKUP(O$4,'4. Billing Determinants'!$B$19:$Z$41,6,0)/'4. Billing Determinants'!$G$41*$D17, VLOOKUP(O$4,'4. Billing Determinants'!$B$19:$Z$41,23,0)*$D17)))),0)</f>
        <v>0</v>
      </c>
      <c r="P17" s="58">
        <f>IFERROR(IF(P$4="",0,IF($E17="kWh",VLOOKUP(P$4,'4. Billing Determinants'!$B$19:$Z$41,4,0)/'4. Billing Determinants'!$E$41*$D17,IF($E17="kW",VLOOKUP(P$4,'4. Billing Determinants'!$B$19:$Z$41,5,0)/'4. Billing Determinants'!$F$41*$D17,IF($E17="Non-RPP kWh",VLOOKUP(P$4,'4. Billing Determinants'!$B$19:$Z$41,6,0)/'4. Billing Determinants'!$G$41*$D17, VLOOKUP(P$4,'4. Billing Determinants'!$B$19:$Z$41,23,0)*$D17)))),0)</f>
        <v>0</v>
      </c>
      <c r="Q17" s="58">
        <f>IFERROR(IF(Q$4="",0,IF($E17="kWh",VLOOKUP(Q$4,'4. Billing Determinants'!$B$19:$Z$41,4,0)/'4. Billing Determinants'!$E$41*$D17,IF($E17="kW",VLOOKUP(Q$4,'4. Billing Determinants'!$B$19:$Z$41,5,0)/'4. Billing Determinants'!$F$41*$D17,IF($E17="Non-RPP kWh",VLOOKUP(Q$4,'4. Billing Determinants'!$B$19:$Z$41,6,0)/'4. Billing Determinants'!$G$41*$D17, VLOOKUP(Q$4,'4. Billing Determinants'!$B$19:$Z$41,23,0)*$D17)))),0)</f>
        <v>0</v>
      </c>
      <c r="R17" s="58">
        <f>IFERROR(IF(R$4="",0,IF($E17="kWh",VLOOKUP(R$4,'4. Billing Determinants'!$B$19:$Z$41,4,0)/'4. Billing Determinants'!$E$41*$D17,IF($E17="kW",VLOOKUP(R$4,'4. Billing Determinants'!$B$19:$Z$41,5,0)/'4. Billing Determinants'!$F$41*$D17,IF($E17="Non-RPP kWh",VLOOKUP(R$4,'4. Billing Determinants'!$B$19:$Z$41,6,0)/'4. Billing Determinants'!$G$41*$D17, VLOOKUP(R$4,'4. Billing Determinants'!$B$19:$Z$41,23,0)*$D17)))),0)</f>
        <v>0</v>
      </c>
      <c r="S17" s="58">
        <f>IFERROR(IF(S$4="",0,IF($E17="kWh",VLOOKUP(S$4,'4. Billing Determinants'!$B$19:$Z$41,4,0)/'4. Billing Determinants'!$E$41*$D17,IF($E17="kW",VLOOKUP(S$4,'4. Billing Determinants'!$B$19:$Z$41,5,0)/'4. Billing Determinants'!$F$41*$D17,IF($E17="Non-RPP kWh",VLOOKUP(S$4,'4. Billing Determinants'!$B$19:$Z$41,6,0)/'4. Billing Determinants'!$G$41*$D17, VLOOKUP(S$4,'4. Billing Determinants'!$B$19:$Z$41,23,0)*$D17)))),0)</f>
        <v>0</v>
      </c>
      <c r="T17" s="58">
        <f>IFERROR(IF(T$4="",0,IF($E17="kWh",VLOOKUP(T$4,'4. Billing Determinants'!$B$19:$Z$41,4,0)/'4. Billing Determinants'!$E$41*$D17,IF($E17="kW",VLOOKUP(T$4,'4. Billing Determinants'!$B$19:$Z$41,5,0)/'4. Billing Determinants'!$F$41*$D17,IF($E17="Non-RPP kWh",VLOOKUP(T$4,'4. Billing Determinants'!$B$19:$Z$41,6,0)/'4. Billing Determinants'!$G$41*$D17, VLOOKUP(T$4,'4. Billing Determinants'!$B$19:$Z$41,23,0)*$D17)))),0)</f>
        <v>0</v>
      </c>
      <c r="U17" s="58">
        <f>IFERROR(IF(U$4="",0,IF($E17="kWh",VLOOKUP(U$4,'4. Billing Determinants'!$B$19:$Z$41,4,0)/'4. Billing Determinants'!$E$41*$D17,IF($E17="kW",VLOOKUP(U$4,'4. Billing Determinants'!$B$19:$Z$41,5,0)/'4. Billing Determinants'!$F$41*$D17,IF($E17="Non-RPP kWh",VLOOKUP(U$4,'4. Billing Determinants'!$B$19:$Z$41,6,0)/'4. Billing Determinants'!$G$41*$D17, VLOOKUP(U$4,'4. Billing Determinants'!$B$19:$Z$41,23,0)*$D17)))),0)</f>
        <v>0</v>
      </c>
      <c r="V17" s="58">
        <f>IFERROR(IF(V$4="",0,IF($E17="kWh",VLOOKUP(V$4,'4. Billing Determinants'!$B$19:$Z$41,4,0)/'4. Billing Determinants'!$E$41*$D17,IF($E17="kW",VLOOKUP(V$4,'4. Billing Determinants'!$B$19:$Z$41,5,0)/'4. Billing Determinants'!$F$41*$D17,IF($E17="Non-RPP kWh",VLOOKUP(V$4,'4. Billing Determinants'!$B$19:$Z$41,6,0)/'4. Billing Determinants'!$G$41*$D17, VLOOKUP(V$4,'4. Billing Determinants'!$B$19:$Z$41,23,0)*$D17)))),0)</f>
        <v>0</v>
      </c>
      <c r="W17" s="58">
        <f>IFERROR(IF(W$4="",0,IF($E17="kWh",VLOOKUP(W$4,'4. Billing Determinants'!$B$19:$Z$41,4,0)/'4. Billing Determinants'!$E$41*$D17,IF($E17="kW",VLOOKUP(W$4,'4. Billing Determinants'!$B$19:$Z$41,5,0)/'4. Billing Determinants'!$F$41*$D17,IF($E17="Non-RPP kWh",VLOOKUP(W$4,'4. Billing Determinants'!$B$19:$Z$41,6,0)/'4. Billing Determinants'!$G$41*$D17, VLOOKUP(W$4,'4. Billing Determinants'!$B$19:$Z$41,23,0)*$D17)))),0)</f>
        <v>0</v>
      </c>
      <c r="X17" s="58">
        <f>IFERROR(IF(X$4="",0,IF($E17="kWh",VLOOKUP(X$4,'4. Billing Determinants'!$B$19:$Z$41,4,0)/'4. Billing Determinants'!$E$41*$D17,IF($E17="kW",VLOOKUP(X$4,'4. Billing Determinants'!$B$19:$Z$41,5,0)/'4. Billing Determinants'!$F$41*$D17,IF($E17="Non-RPP kWh",VLOOKUP(X$4,'4. Billing Determinants'!$B$19:$Z$41,6,0)/'4. Billing Determinants'!$G$41*$D17, VLOOKUP(X$4,'4. Billing Determinants'!$B$19:$Z$41,23,0)*$D17)))),0)</f>
        <v>0</v>
      </c>
      <c r="Y17" s="58">
        <f>IFERROR(IF(Y$4="",0,IF($E17="kWh",VLOOKUP(Y$4,'4. Billing Determinants'!$B$19:$Z$41,4,0)/'4. Billing Determinants'!$E$41*$D17,IF($E17="kW",VLOOKUP(Y$4,'4. Billing Determinants'!$B$19:$Z$41,5,0)/'4. Billing Determinants'!$F$41*$D17,IF($E17="Non-RPP kWh",VLOOKUP(Y$4,'4. Billing Determinants'!$B$19:$Z$41,6,0)/'4. Billing Determinants'!$G$41*$D17, VLOOKUP(Y$4,'4. Billing Determinants'!$B$19:$Z$41,23,0)*$D17)))),0)</f>
        <v>0</v>
      </c>
    </row>
    <row r="18" spans="2:25" x14ac:dyDescent="0.25">
      <c r="B18" s="60" t="s">
        <v>237</v>
      </c>
      <c r="C18" s="57">
        <v>1595</v>
      </c>
      <c r="D18" s="58">
        <f>'2. 2015 Continuity Schedule'!BS37</f>
        <v>72324.014720899824</v>
      </c>
      <c r="E18" s="94" t="s">
        <v>224</v>
      </c>
      <c r="F18" s="58">
        <f>IFERROR(IF(F$4="",0,IF($E18="kWh",VLOOKUP(F$4,'4. Billing Determinants'!$B$19:$Z$41,4,0)/'4. Billing Determinants'!$E$41*$D18,IF($E18="kW",VLOOKUP(F$4,'4. Billing Determinants'!$B$19:$Z$41,5,0)/'4. Billing Determinants'!$F$41*$D18,IF($E18="Non-RPP kWh",VLOOKUP(F$4,'4. Billing Determinants'!$B$19:$Z$41,6,0)/'4. Billing Determinants'!$G$41*$D18, VLOOKUP(F$4,'4. Billing Determinants'!$B$19:$Z$41,24,0)*$D18)))),0)</f>
        <v>21392.481323265176</v>
      </c>
      <c r="G18" s="58">
        <f>IFERROR(IF(G$4="",0,IF($E18="kWh",VLOOKUP(G$4,'4. Billing Determinants'!$B$19:$Z$41,4,0)/'4. Billing Determinants'!$E$41*$D18,IF($E18="kW",VLOOKUP(G$4,'4. Billing Determinants'!$B$19:$Z$41,5,0)/'4. Billing Determinants'!$F$41*$D18,IF($E18="Non-RPP kWh",VLOOKUP(G$4,'4. Billing Determinants'!$B$19:$Z$41,6,0)/'4. Billing Determinants'!$G$41*$D18, VLOOKUP(G$4,'4. Billing Determinants'!$B$19:$Z$41,24,0)*$D18)))),0)</f>
        <v>7731.6609066456267</v>
      </c>
      <c r="H18" s="58">
        <f>IFERROR(IF(H$4="",0,IF($E18="kWh",VLOOKUP(H$4,'4. Billing Determinants'!$B$19:$Z$41,4,0)/'4. Billing Determinants'!$E$41*$D18,IF($E18="kW",VLOOKUP(H$4,'4. Billing Determinants'!$B$19:$Z$41,5,0)/'4. Billing Determinants'!$F$41*$D18,IF($E18="Non-RPP kWh",VLOOKUP(H$4,'4. Billing Determinants'!$B$19:$Z$41,6,0)/'4. Billing Determinants'!$G$41*$D18, VLOOKUP(H$4,'4. Billing Determinants'!$B$19:$Z$41,24,0)*$D18)))),0)</f>
        <v>24269.465426503109</v>
      </c>
      <c r="I18" s="58">
        <f>IFERROR(IF(I$4="",0,IF($E18="kWh",VLOOKUP(I$4,'4. Billing Determinants'!$B$19:$Z$41,4,0)/'4. Billing Determinants'!$E$41*$D18,IF($E18="kW",VLOOKUP(I$4,'4. Billing Determinants'!$B$19:$Z$41,5,0)/'4. Billing Determinants'!$F$41*$D18,IF($E18="Non-RPP kWh",VLOOKUP(I$4,'4. Billing Determinants'!$B$19:$Z$41,6,0)/'4. Billing Determinants'!$G$41*$D18, VLOOKUP(I$4,'4. Billing Determinants'!$B$19:$Z$41,24,0)*$D18)))),0)</f>
        <v>3502.6647488359558</v>
      </c>
      <c r="J18" s="58">
        <f>IFERROR(IF(J$4="",0,IF($E18="kWh",VLOOKUP(J$4,'4. Billing Determinants'!$B$19:$Z$41,4,0)/'4. Billing Determinants'!$E$41*$D18,IF($E18="kW",VLOOKUP(J$4,'4. Billing Determinants'!$B$19:$Z$41,5,0)/'4. Billing Determinants'!$F$41*$D18,IF($E18="Non-RPP kWh",VLOOKUP(J$4,'4. Billing Determinants'!$B$19:$Z$41,6,0)/'4. Billing Determinants'!$G$41*$D18, VLOOKUP(J$4,'4. Billing Determinants'!$B$19:$Z$41,24,0)*$D18)))),0)</f>
        <v>14758.915944875798</v>
      </c>
      <c r="K18" s="58">
        <f>IFERROR(IF(K$4="",0,IF($E18="kWh",VLOOKUP(K$4,'4. Billing Determinants'!$B$19:$Z$41,4,0)/'4. Billing Determinants'!$E$41*$D18,IF($E18="kW",VLOOKUP(K$4,'4. Billing Determinants'!$B$19:$Z$41,5,0)/'4. Billing Determinants'!$F$41*$D18,IF($E18="Non-RPP kWh",VLOOKUP(K$4,'4. Billing Determinants'!$B$19:$Z$41,6,0)/'4. Billing Determinants'!$G$41*$D18, VLOOKUP(K$4,'4. Billing Determinants'!$B$19:$Z$41,24,0)*$D18)))),0)</f>
        <v>145.98228419165758</v>
      </c>
      <c r="L18" s="58">
        <f>IFERROR(IF(L$4="",0,IF($E18="kWh",VLOOKUP(L$4,'4. Billing Determinants'!$B$19:$Z$41,4,0)/'4. Billing Determinants'!$E$41*$D18,IF($E18="kW",VLOOKUP(L$4,'4. Billing Determinants'!$B$19:$Z$41,5,0)/'4. Billing Determinants'!$F$41*$D18,IF($E18="Non-RPP kWh",VLOOKUP(L$4,'4. Billing Determinants'!$B$19:$Z$41,6,0)/'4. Billing Determinants'!$G$41*$D18, VLOOKUP(L$4,'4. Billing Determinants'!$B$19:$Z$41,24,0)*$D18)))),0)</f>
        <v>5.4735908025820246</v>
      </c>
      <c r="M18" s="58">
        <f>IFERROR(IF(M$4="",0,IF($E18="kWh",VLOOKUP(M$4,'4. Billing Determinants'!$B$19:$Z$41,4,0)/'4. Billing Determinants'!$E$41*$D18,IF($E18="kW",VLOOKUP(M$4,'4. Billing Determinants'!$B$19:$Z$41,5,0)/'4. Billing Determinants'!$F$41*$D18,IF($E18="Non-RPP kWh",VLOOKUP(M$4,'4. Billing Determinants'!$B$19:$Z$41,6,0)/'4. Billing Determinants'!$G$41*$D18, VLOOKUP(M$4,'4. Billing Determinants'!$B$19:$Z$41,24,0)*$D18)))),0)</f>
        <v>517.37049577993116</v>
      </c>
      <c r="N18" s="58">
        <f>IFERROR(IF(N$4="",0,IF($E18="kWh",VLOOKUP(N$4,'4. Billing Determinants'!$B$19:$Z$41,4,0)/'4. Billing Determinants'!$E$41*$D18,IF($E18="kW",VLOOKUP(N$4,'4. Billing Determinants'!$B$19:$Z$41,5,0)/'4. Billing Determinants'!$F$41*$D18,IF($E18="Non-RPP kWh",VLOOKUP(N$4,'4. Billing Determinants'!$B$19:$Z$41,6,0)/'4. Billing Determinants'!$G$41*$D18, VLOOKUP(N$4,'4. Billing Determinants'!$B$19:$Z$41,24,0)*$D18)))),0)</f>
        <v>0</v>
      </c>
      <c r="O18" s="58">
        <f>IFERROR(IF(O$4="",0,IF($E18="kWh",VLOOKUP(O$4,'4. Billing Determinants'!$B$19:$Z$41,4,0)/'4. Billing Determinants'!$E$41*$D18,IF($E18="kW",VLOOKUP(O$4,'4. Billing Determinants'!$B$19:$Z$41,5,0)/'4. Billing Determinants'!$F$41*$D18,IF($E18="Non-RPP kWh",VLOOKUP(O$4,'4. Billing Determinants'!$B$19:$Z$41,6,0)/'4. Billing Determinants'!$G$41*$D18, VLOOKUP(O$4,'4. Billing Determinants'!$B$19:$Z$41,24,0)*$D18)))),0)</f>
        <v>0</v>
      </c>
      <c r="P18" s="58">
        <f>IFERROR(IF(P$4="",0,IF($E18="kWh",VLOOKUP(P$4,'4. Billing Determinants'!$B$19:$Z$41,4,0)/'4. Billing Determinants'!$E$41*$D18,IF($E18="kW",VLOOKUP(P$4,'4. Billing Determinants'!$B$19:$Z$41,5,0)/'4. Billing Determinants'!$F$41*$D18,IF($E18="Non-RPP kWh",VLOOKUP(P$4,'4. Billing Determinants'!$B$19:$Z$41,6,0)/'4. Billing Determinants'!$G$41*$D18, VLOOKUP(P$4,'4. Billing Determinants'!$B$19:$Z$41,24,0)*$D18)))),0)</f>
        <v>0</v>
      </c>
      <c r="Q18" s="58">
        <f>IFERROR(IF(Q$4="",0,IF($E18="kWh",VLOOKUP(Q$4,'4. Billing Determinants'!$B$19:$Z$41,4,0)/'4. Billing Determinants'!$E$41*$D18,IF($E18="kW",VLOOKUP(Q$4,'4. Billing Determinants'!$B$19:$Z$41,5,0)/'4. Billing Determinants'!$F$41*$D18,IF($E18="Non-RPP kWh",VLOOKUP(Q$4,'4. Billing Determinants'!$B$19:$Z$41,6,0)/'4. Billing Determinants'!$G$41*$D18, VLOOKUP(Q$4,'4. Billing Determinants'!$B$19:$Z$41,24,0)*$D18)))),0)</f>
        <v>0</v>
      </c>
      <c r="R18" s="58">
        <f>IFERROR(IF(R$4="",0,IF($E18="kWh",VLOOKUP(R$4,'4. Billing Determinants'!$B$19:$Z$41,4,0)/'4. Billing Determinants'!$E$41*$D18,IF($E18="kW",VLOOKUP(R$4,'4. Billing Determinants'!$B$19:$Z$41,5,0)/'4. Billing Determinants'!$F$41*$D18,IF($E18="Non-RPP kWh",VLOOKUP(R$4,'4. Billing Determinants'!$B$19:$Z$41,6,0)/'4. Billing Determinants'!$G$41*$D18, VLOOKUP(R$4,'4. Billing Determinants'!$B$19:$Z$41,24,0)*$D18)))),0)</f>
        <v>0</v>
      </c>
      <c r="S18" s="58">
        <f>IFERROR(IF(S$4="",0,IF($E18="kWh",VLOOKUP(S$4,'4. Billing Determinants'!$B$19:$Z$41,4,0)/'4. Billing Determinants'!$E$41*$D18,IF($E18="kW",VLOOKUP(S$4,'4. Billing Determinants'!$B$19:$Z$41,5,0)/'4. Billing Determinants'!$F$41*$D18,IF($E18="Non-RPP kWh",VLOOKUP(S$4,'4. Billing Determinants'!$B$19:$Z$41,6,0)/'4. Billing Determinants'!$G$41*$D18, VLOOKUP(S$4,'4. Billing Determinants'!$B$19:$Z$41,24,0)*$D18)))),0)</f>
        <v>0</v>
      </c>
      <c r="T18" s="58">
        <f>IFERROR(IF(T$4="",0,IF($E18="kWh",VLOOKUP(T$4,'4. Billing Determinants'!$B$19:$Z$41,4,0)/'4. Billing Determinants'!$E$41*$D18,IF($E18="kW",VLOOKUP(T$4,'4. Billing Determinants'!$B$19:$Z$41,5,0)/'4. Billing Determinants'!$F$41*$D18,IF($E18="Non-RPP kWh",VLOOKUP(T$4,'4. Billing Determinants'!$B$19:$Z$41,6,0)/'4. Billing Determinants'!$G$41*$D18, VLOOKUP(T$4,'4. Billing Determinants'!$B$19:$Z$41,24,0)*$D18)))),0)</f>
        <v>0</v>
      </c>
      <c r="U18" s="58">
        <f>IFERROR(IF(U$4="",0,IF($E18="kWh",VLOOKUP(U$4,'4. Billing Determinants'!$B$19:$Z$41,4,0)/'4. Billing Determinants'!$E$41*$D18,IF($E18="kW",VLOOKUP(U$4,'4. Billing Determinants'!$B$19:$Z$41,5,0)/'4. Billing Determinants'!$F$41*$D18,IF($E18="Non-RPP kWh",VLOOKUP(U$4,'4. Billing Determinants'!$B$19:$Z$41,6,0)/'4. Billing Determinants'!$G$41*$D18, VLOOKUP(U$4,'4. Billing Determinants'!$B$19:$Z$41,24,0)*$D18)))),0)</f>
        <v>0</v>
      </c>
      <c r="V18" s="58">
        <f>IFERROR(IF(V$4="",0,IF($E18="kWh",VLOOKUP(V$4,'4. Billing Determinants'!$B$19:$Z$41,4,0)/'4. Billing Determinants'!$E$41*$D18,IF($E18="kW",VLOOKUP(V$4,'4. Billing Determinants'!$B$19:$Z$41,5,0)/'4. Billing Determinants'!$F$41*$D18,IF($E18="Non-RPP kWh",VLOOKUP(V$4,'4. Billing Determinants'!$B$19:$Z$41,6,0)/'4. Billing Determinants'!$G$41*$D18, VLOOKUP(V$4,'4. Billing Determinants'!$B$19:$Z$41,24,0)*$D18)))),0)</f>
        <v>0</v>
      </c>
      <c r="W18" s="58">
        <f>IFERROR(IF(W$4="",0,IF($E18="kWh",VLOOKUP(W$4,'4. Billing Determinants'!$B$19:$Z$41,4,0)/'4. Billing Determinants'!$E$41*$D18,IF($E18="kW",VLOOKUP(W$4,'4. Billing Determinants'!$B$19:$Z$41,5,0)/'4. Billing Determinants'!$F$41*$D18,IF($E18="Non-RPP kWh",VLOOKUP(W$4,'4. Billing Determinants'!$B$19:$Z$41,6,0)/'4. Billing Determinants'!$G$41*$D18, VLOOKUP(W$4,'4. Billing Determinants'!$B$19:$Z$41,24,0)*$D18)))),0)</f>
        <v>0</v>
      </c>
      <c r="X18" s="58">
        <f>IFERROR(IF(X$4="",0,IF($E18="kWh",VLOOKUP(X$4,'4. Billing Determinants'!$B$19:$Z$41,4,0)/'4. Billing Determinants'!$E$41*$D18,IF($E18="kW",VLOOKUP(X$4,'4. Billing Determinants'!$B$19:$Z$41,5,0)/'4. Billing Determinants'!$F$41*$D18,IF($E18="Non-RPP kWh",VLOOKUP(X$4,'4. Billing Determinants'!$B$19:$Z$41,6,0)/'4. Billing Determinants'!$G$41*$D18, VLOOKUP(X$4,'4. Billing Determinants'!$B$19:$Z$41,24,0)*$D18)))),0)</f>
        <v>0</v>
      </c>
      <c r="Y18" s="58">
        <f>IFERROR(IF(Y$4="",0,IF($E18="kWh",VLOOKUP(Y$4,'4. Billing Determinants'!$B$19:$Z$41,4,0)/'4. Billing Determinants'!$E$41*$D18,IF($E18="kW",VLOOKUP(Y$4,'4. Billing Determinants'!$B$19:$Z$41,5,0)/'4. Billing Determinants'!$F$41*$D18,IF($E18="Non-RPP kWh",VLOOKUP(Y$4,'4. Billing Determinants'!$B$19:$Z$41,6,0)/'4. Billing Determinants'!$G$41*$D18, VLOOKUP(Y$4,'4. Billing Determinants'!$B$19:$Z$41,24,0)*$D18)))),0)</f>
        <v>0</v>
      </c>
    </row>
    <row r="19" spans="2:25" s="2" customFormat="1" ht="13" x14ac:dyDescent="0.3">
      <c r="B19" s="71" t="s">
        <v>123</v>
      </c>
      <c r="C19" s="71"/>
      <c r="D19" s="72">
        <f>SUM(D5:D18)-D11</f>
        <v>2530366.1458164416</v>
      </c>
      <c r="E19" s="224"/>
      <c r="F19" s="72">
        <f t="shared" ref="F19:Y19" si="0">SUM(F5:F18)-F11</f>
        <v>537131.4871945238</v>
      </c>
      <c r="G19" s="72">
        <f t="shared" si="0"/>
        <v>199037.32021835766</v>
      </c>
      <c r="H19" s="72">
        <f t="shared" si="0"/>
        <v>635890.11848304234</v>
      </c>
      <c r="I19" s="72">
        <f t="shared" si="0"/>
        <v>124057.25341660705</v>
      </c>
      <c r="J19" s="72">
        <f t="shared" si="0"/>
        <v>1016905.2397072035</v>
      </c>
      <c r="K19" s="72">
        <f t="shared" si="0"/>
        <v>3785.7546486593228</v>
      </c>
      <c r="L19" s="72">
        <f t="shared" si="0"/>
        <v>141.94648303028808</v>
      </c>
      <c r="M19" s="72">
        <f t="shared" si="0"/>
        <v>13416.955148520559</v>
      </c>
      <c r="N19" s="72">
        <f t="shared" si="0"/>
        <v>0</v>
      </c>
      <c r="O19" s="72">
        <f t="shared" si="0"/>
        <v>0</v>
      </c>
      <c r="P19" s="72">
        <f t="shared" si="0"/>
        <v>0</v>
      </c>
      <c r="Q19" s="72">
        <f t="shared" si="0"/>
        <v>0</v>
      </c>
      <c r="R19" s="72">
        <f t="shared" si="0"/>
        <v>0</v>
      </c>
      <c r="S19" s="72">
        <f t="shared" si="0"/>
        <v>0</v>
      </c>
      <c r="T19" s="72">
        <f t="shared" si="0"/>
        <v>0</v>
      </c>
      <c r="U19" s="72">
        <f t="shared" si="0"/>
        <v>0</v>
      </c>
      <c r="V19" s="72">
        <f t="shared" si="0"/>
        <v>0</v>
      </c>
      <c r="W19" s="72">
        <f t="shared" si="0"/>
        <v>0</v>
      </c>
      <c r="X19" s="72">
        <f t="shared" si="0"/>
        <v>0</v>
      </c>
      <c r="Y19" s="72">
        <f t="shared" si="0"/>
        <v>0</v>
      </c>
    </row>
    <row r="20" spans="2:25" ht="8.25" customHeight="1" x14ac:dyDescent="0.3">
      <c r="B20" s="61"/>
      <c r="C20" s="61"/>
      <c r="D20" s="62"/>
      <c r="E20" s="225"/>
    </row>
    <row r="21" spans="2:25" x14ac:dyDescent="0.25">
      <c r="B21" s="56" t="s">
        <v>40</v>
      </c>
      <c r="C21" s="57">
        <v>1508</v>
      </c>
      <c r="D21" s="58">
        <f>'2. 2015 Continuity Schedule'!BS44</f>
        <v>0</v>
      </c>
      <c r="E21" s="94" t="s">
        <v>224</v>
      </c>
      <c r="F21" s="58">
        <f>IFERROR(IF(F$4="",0,IF($E21="kWh",VLOOKUP(F$4,'4. Billing Determinants'!$B$19:$Z$41,4,0)/'4. Billing Determinants'!$E$41*$D21,IF($E21="kW",VLOOKUP(F$4,'4. Billing Determinants'!$B$19:$Z$41,5,0)/'4. Billing Determinants'!$F$41*$D21,IF($E21="Non-RPP kWh",VLOOKUP(F$4,'4. Billing Determinants'!$B$19:$Z$41,6,0)/'4. Billing Determinants'!$G$41*$D21,IF($E21="Distribution Rev.",VLOOKUP(F$4,'4. Billing Determinants'!$B$19:$Z$41,8,0)/'4. Billing Determinants'!$I$41*$D21, VLOOKUP(F$4,'4. Billing Determinants'!$B$19:$Z$41,3,0)/'4. Billing Determinants'!$D$41*$D21))))),0)</f>
        <v>0</v>
      </c>
      <c r="G21" s="58">
        <f>IFERROR(IF(G$4="",0,IF($E21="kWh",VLOOKUP(G$4,'4. Billing Determinants'!$B$19:$Z$41,4,0)/'4. Billing Determinants'!$E$41*$D21,IF($E21="kW",VLOOKUP(G$4,'4. Billing Determinants'!$B$19:$Z$41,5,0)/'4. Billing Determinants'!$F$41*$D21,IF($E21="Non-RPP kWh",VLOOKUP(G$4,'4. Billing Determinants'!$B$19:$Z$41,6,0)/'4. Billing Determinants'!$G$41*$D21,IF($E21="Distribution Rev.",VLOOKUP(G$4,'4. Billing Determinants'!$B$19:$Z$41,8,0)/'4. Billing Determinants'!$I$41*$D21, VLOOKUP(G$4,'4. Billing Determinants'!$B$19:$Z$41,3,0)/'4. Billing Determinants'!$D$41*$D21))))),0)</f>
        <v>0</v>
      </c>
      <c r="H21" s="58">
        <f>IFERROR(IF(H$4="",0,IF($E21="kWh",VLOOKUP(H$4,'4. Billing Determinants'!$B$19:$Z$41,4,0)/'4. Billing Determinants'!$E$41*$D21,IF($E21="kW",VLOOKUP(H$4,'4. Billing Determinants'!$B$19:$Z$41,5,0)/'4. Billing Determinants'!$F$41*$D21,IF($E21="Non-RPP kWh",VLOOKUP(H$4,'4. Billing Determinants'!$B$19:$Z$41,6,0)/'4. Billing Determinants'!$G$41*$D21,IF($E21="Distribution Rev.",VLOOKUP(H$4,'4. Billing Determinants'!$B$19:$Z$41,8,0)/'4. Billing Determinants'!$I$41*$D21, VLOOKUP(H$4,'4. Billing Determinants'!$B$19:$Z$41,3,0)/'4. Billing Determinants'!$D$41*$D21))))),0)</f>
        <v>0</v>
      </c>
      <c r="I21" s="58">
        <f>IFERROR(IF(I$4="",0,IF($E21="kWh",VLOOKUP(I$4,'4. Billing Determinants'!$B$19:$Z$41,4,0)/'4. Billing Determinants'!$E$41*$D21,IF($E21="kW",VLOOKUP(I$4,'4. Billing Determinants'!$B$19:$Z$41,5,0)/'4. Billing Determinants'!$F$41*$D21,IF($E21="Non-RPP kWh",VLOOKUP(I$4,'4. Billing Determinants'!$B$19:$Z$41,6,0)/'4. Billing Determinants'!$G$41*$D21,IF($E21="Distribution Rev.",VLOOKUP(I$4,'4. Billing Determinants'!$B$19:$Z$41,8,0)/'4. Billing Determinants'!$I$41*$D21, VLOOKUP(I$4,'4. Billing Determinants'!$B$19:$Z$41,3,0)/'4. Billing Determinants'!$D$41*$D21))))),0)</f>
        <v>0</v>
      </c>
      <c r="J21" s="58">
        <f>IFERROR(IF(J$4="",0,IF($E21="kWh",VLOOKUP(J$4,'4. Billing Determinants'!$B$19:$Z$41,4,0)/'4. Billing Determinants'!$E$41*$D21,IF($E21="kW",VLOOKUP(J$4,'4. Billing Determinants'!$B$19:$Z$41,5,0)/'4. Billing Determinants'!$F$41*$D21,IF($E21="Non-RPP kWh",VLOOKUP(J$4,'4. Billing Determinants'!$B$19:$Z$41,6,0)/'4. Billing Determinants'!$G$41*$D21,IF($E21="Distribution Rev.",VLOOKUP(J$4,'4. Billing Determinants'!$B$19:$Z$41,8,0)/'4. Billing Determinants'!$I$41*$D21, VLOOKUP(J$4,'4. Billing Determinants'!$B$19:$Z$41,3,0)/'4. Billing Determinants'!$D$41*$D21))))),0)</f>
        <v>0</v>
      </c>
      <c r="K21" s="58">
        <f>IFERROR(IF(K$4="",0,IF($E21="kWh",VLOOKUP(K$4,'4. Billing Determinants'!$B$19:$Z$41,4,0)/'4. Billing Determinants'!$E$41*$D21,IF($E21="kW",VLOOKUP(K$4,'4. Billing Determinants'!$B$19:$Z$41,5,0)/'4. Billing Determinants'!$F$41*$D21,IF($E21="Non-RPP kWh",VLOOKUP(K$4,'4. Billing Determinants'!$B$19:$Z$41,6,0)/'4. Billing Determinants'!$G$41*$D21,IF($E21="Distribution Rev.",VLOOKUP(K$4,'4. Billing Determinants'!$B$19:$Z$41,8,0)/'4. Billing Determinants'!$I$41*$D21, VLOOKUP(K$4,'4. Billing Determinants'!$B$19:$Z$41,3,0)/'4. Billing Determinants'!$D$41*$D21))))),0)</f>
        <v>0</v>
      </c>
      <c r="L21" s="58">
        <f>IFERROR(IF(L$4="",0,IF($E21="kWh",VLOOKUP(L$4,'4. Billing Determinants'!$B$19:$Z$41,4,0)/'4. Billing Determinants'!$E$41*$D21,IF($E21="kW",VLOOKUP(L$4,'4. Billing Determinants'!$B$19:$Z$41,5,0)/'4. Billing Determinants'!$F$41*$D21,IF($E21="Non-RPP kWh",VLOOKUP(L$4,'4. Billing Determinants'!$B$19:$Z$41,6,0)/'4. Billing Determinants'!$G$41*$D21,IF($E21="Distribution Rev.",VLOOKUP(L$4,'4. Billing Determinants'!$B$19:$Z$41,8,0)/'4. Billing Determinants'!$I$41*$D21, VLOOKUP(L$4,'4. Billing Determinants'!$B$19:$Z$41,3,0)/'4. Billing Determinants'!$D$41*$D21))))),0)</f>
        <v>0</v>
      </c>
      <c r="M21" s="58">
        <f>IFERROR(IF(M$4="",0,IF($E21="kWh",VLOOKUP(M$4,'4. Billing Determinants'!$B$19:$Z$41,4,0)/'4. Billing Determinants'!$E$41*$D21,IF($E21="kW",VLOOKUP(M$4,'4. Billing Determinants'!$B$19:$Z$41,5,0)/'4. Billing Determinants'!$F$41*$D21,IF($E21="Non-RPP kWh",VLOOKUP(M$4,'4. Billing Determinants'!$B$19:$Z$41,6,0)/'4. Billing Determinants'!$G$41*$D21,IF($E21="Distribution Rev.",VLOOKUP(M$4,'4. Billing Determinants'!$B$19:$Z$41,8,0)/'4. Billing Determinants'!$I$41*$D21, VLOOKUP(M$4,'4. Billing Determinants'!$B$19:$Z$41,3,0)/'4. Billing Determinants'!$D$41*$D21))))),0)</f>
        <v>0</v>
      </c>
      <c r="N21" s="58">
        <f>IFERROR(IF(N$4="",0,IF($E21="kWh",VLOOKUP(N$4,'4. Billing Determinants'!$B$19:$Z$41,4,0)/'4. Billing Determinants'!$E$41*$D21,IF($E21="kW",VLOOKUP(N$4,'4. Billing Determinants'!$B$19:$Z$41,5,0)/'4. Billing Determinants'!$F$41*$D21,IF($E21="Non-RPP kWh",VLOOKUP(N$4,'4. Billing Determinants'!$B$19:$Z$41,6,0)/'4. Billing Determinants'!$G$41*$D21,IF($E21="Distribution Rev.",VLOOKUP(N$4,'4. Billing Determinants'!$B$19:$Z$41,8,0)/'4. Billing Determinants'!$I$41*$D21, VLOOKUP(N$4,'4. Billing Determinants'!$B$19:$Z$41,3,0)/'4. Billing Determinants'!$D$41*$D21))))),0)</f>
        <v>0</v>
      </c>
      <c r="O21" s="58">
        <f>IFERROR(IF(O$4="",0,IF($E21="kWh",VLOOKUP(O$4,'4. Billing Determinants'!$B$19:$Z$41,4,0)/'4. Billing Determinants'!$E$41*$D21,IF($E21="kW",VLOOKUP(O$4,'4. Billing Determinants'!$B$19:$Z$41,5,0)/'4. Billing Determinants'!$F$41*$D21,IF($E21="Non-RPP kWh",VLOOKUP(O$4,'4. Billing Determinants'!$B$19:$Z$41,6,0)/'4. Billing Determinants'!$G$41*$D21,IF($E21="Distribution Rev.",VLOOKUP(O$4,'4. Billing Determinants'!$B$19:$Z$41,8,0)/'4. Billing Determinants'!$I$41*$D21, VLOOKUP(O$4,'4. Billing Determinants'!$B$19:$Z$41,3,0)/'4. Billing Determinants'!$D$41*$D21))))),0)</f>
        <v>0</v>
      </c>
      <c r="P21" s="58">
        <f>IFERROR(IF(P$4="",0,IF($E21="kWh",VLOOKUP(P$4,'4. Billing Determinants'!$B$19:$Z$41,4,0)/'4. Billing Determinants'!$E$41*$D21,IF($E21="kW",VLOOKUP(P$4,'4. Billing Determinants'!$B$19:$Z$41,5,0)/'4. Billing Determinants'!$F$41*$D21,IF($E21="Non-RPP kWh",VLOOKUP(P$4,'4. Billing Determinants'!$B$19:$Z$41,6,0)/'4. Billing Determinants'!$G$41*$D21,IF($E21="Distribution Rev.",VLOOKUP(P$4,'4. Billing Determinants'!$B$19:$Z$41,8,0)/'4. Billing Determinants'!$I$41*$D21, VLOOKUP(P$4,'4. Billing Determinants'!$B$19:$Z$41,3,0)/'4. Billing Determinants'!$D$41*$D21))))),0)</f>
        <v>0</v>
      </c>
      <c r="Q21" s="58">
        <f>IFERROR(IF(Q$4="",0,IF($E21="kWh",VLOOKUP(Q$4,'4. Billing Determinants'!$B$19:$Z$41,4,0)/'4. Billing Determinants'!$E$41*$D21,IF($E21="kW",VLOOKUP(Q$4,'4. Billing Determinants'!$B$19:$Z$41,5,0)/'4. Billing Determinants'!$F$41*$D21,IF($E21="Non-RPP kWh",VLOOKUP(Q$4,'4. Billing Determinants'!$B$19:$Z$41,6,0)/'4. Billing Determinants'!$G$41*$D21,IF($E21="Distribution Rev.",VLOOKUP(Q$4,'4. Billing Determinants'!$B$19:$Z$41,8,0)/'4. Billing Determinants'!$I$41*$D21, VLOOKUP(Q$4,'4. Billing Determinants'!$B$19:$Z$41,3,0)/'4. Billing Determinants'!$D$41*$D21))))),0)</f>
        <v>0</v>
      </c>
      <c r="R21" s="58">
        <f>IFERROR(IF(R$4="",0,IF($E21="kWh",VLOOKUP(R$4,'4. Billing Determinants'!$B$19:$Z$41,4,0)/'4. Billing Determinants'!$E$41*$D21,IF($E21="kW",VLOOKUP(R$4,'4. Billing Determinants'!$B$19:$Z$41,5,0)/'4. Billing Determinants'!$F$41*$D21,IF($E21="Non-RPP kWh",VLOOKUP(R$4,'4. Billing Determinants'!$B$19:$Z$41,6,0)/'4. Billing Determinants'!$G$41*$D21,IF($E21="Distribution Rev.",VLOOKUP(R$4,'4. Billing Determinants'!$B$19:$Z$41,8,0)/'4. Billing Determinants'!$I$41*$D21, VLOOKUP(R$4,'4. Billing Determinants'!$B$19:$Z$41,3,0)/'4. Billing Determinants'!$D$41*$D21))))),0)</f>
        <v>0</v>
      </c>
      <c r="S21" s="58">
        <f>IFERROR(IF(S$4="",0,IF($E21="kWh",VLOOKUP(S$4,'4. Billing Determinants'!$B$19:$Z$41,4,0)/'4. Billing Determinants'!$E$41*$D21,IF($E21="kW",VLOOKUP(S$4,'4. Billing Determinants'!$B$19:$Z$41,5,0)/'4. Billing Determinants'!$F$41*$D21,IF($E21="Non-RPP kWh",VLOOKUP(S$4,'4. Billing Determinants'!$B$19:$Z$41,6,0)/'4. Billing Determinants'!$G$41*$D21,IF($E21="Distribution Rev.",VLOOKUP(S$4,'4. Billing Determinants'!$B$19:$Z$41,8,0)/'4. Billing Determinants'!$I$41*$D21, VLOOKUP(S$4,'4. Billing Determinants'!$B$19:$Z$41,3,0)/'4. Billing Determinants'!$D$41*$D21))))),0)</f>
        <v>0</v>
      </c>
      <c r="T21" s="58">
        <f>IFERROR(IF(T$4="",0,IF($E21="kWh",VLOOKUP(T$4,'4. Billing Determinants'!$B$19:$Z$41,4,0)/'4. Billing Determinants'!$E$41*$D21,IF($E21="kW",VLOOKUP(T$4,'4. Billing Determinants'!$B$19:$Z$41,5,0)/'4. Billing Determinants'!$F$41*$D21,IF($E21="Non-RPP kWh",VLOOKUP(T$4,'4. Billing Determinants'!$B$19:$Z$41,6,0)/'4. Billing Determinants'!$G$41*$D21,IF($E21="Distribution Rev.",VLOOKUP(T$4,'4. Billing Determinants'!$B$19:$Z$41,8,0)/'4. Billing Determinants'!$I$41*$D21, VLOOKUP(T$4,'4. Billing Determinants'!$B$19:$Z$41,3,0)/'4. Billing Determinants'!$D$41*$D21))))),0)</f>
        <v>0</v>
      </c>
      <c r="U21" s="58">
        <f>IFERROR(IF(U$4="",0,IF($E21="kWh",VLOOKUP(U$4,'4. Billing Determinants'!$B$19:$Z$41,4,0)/'4. Billing Determinants'!$E$41*$D21,IF($E21="kW",VLOOKUP(U$4,'4. Billing Determinants'!$B$19:$Z$41,5,0)/'4. Billing Determinants'!$F$41*$D21,IF($E21="Non-RPP kWh",VLOOKUP(U$4,'4. Billing Determinants'!$B$19:$Z$41,6,0)/'4. Billing Determinants'!$G$41*$D21,IF($E21="Distribution Rev.",VLOOKUP(U$4,'4. Billing Determinants'!$B$19:$Z$41,8,0)/'4. Billing Determinants'!$I$41*$D21, VLOOKUP(U$4,'4. Billing Determinants'!$B$19:$Z$41,3,0)/'4. Billing Determinants'!$D$41*$D21))))),0)</f>
        <v>0</v>
      </c>
      <c r="V21" s="58">
        <f>IFERROR(IF(V$4="",0,IF($E21="kWh",VLOOKUP(V$4,'4. Billing Determinants'!$B$19:$Z$41,4,0)/'4. Billing Determinants'!$E$41*$D21,IF($E21="kW",VLOOKUP(V$4,'4. Billing Determinants'!$B$19:$Z$41,5,0)/'4. Billing Determinants'!$F$41*$D21,IF($E21="Non-RPP kWh",VLOOKUP(V$4,'4. Billing Determinants'!$B$19:$Z$41,6,0)/'4. Billing Determinants'!$G$41*$D21,IF($E21="Distribution Rev.",VLOOKUP(V$4,'4. Billing Determinants'!$B$19:$Z$41,8,0)/'4. Billing Determinants'!$I$41*$D21, VLOOKUP(V$4,'4. Billing Determinants'!$B$19:$Z$41,3,0)/'4. Billing Determinants'!$D$41*$D21))))),0)</f>
        <v>0</v>
      </c>
      <c r="W21" s="58">
        <f>IFERROR(IF(W$4="",0,IF($E21="kWh",VLOOKUP(W$4,'4. Billing Determinants'!$B$19:$Z$41,4,0)/'4. Billing Determinants'!$E$41*$D21,IF($E21="kW",VLOOKUP(W$4,'4. Billing Determinants'!$B$19:$Z$41,5,0)/'4. Billing Determinants'!$F$41*$D21,IF($E21="Non-RPP kWh",VLOOKUP(W$4,'4. Billing Determinants'!$B$19:$Z$41,6,0)/'4. Billing Determinants'!$G$41*$D21,IF($E21="Distribution Rev.",VLOOKUP(W$4,'4. Billing Determinants'!$B$19:$Z$41,8,0)/'4. Billing Determinants'!$I$41*$D21, VLOOKUP(W$4,'4. Billing Determinants'!$B$19:$Z$41,3,0)/'4. Billing Determinants'!$D$41*$D21))))),0)</f>
        <v>0</v>
      </c>
      <c r="X21" s="58">
        <f>IFERROR(IF(X$4="",0,IF($E21="kWh",VLOOKUP(X$4,'4. Billing Determinants'!$B$19:$Z$41,4,0)/'4. Billing Determinants'!$E$41*$D21,IF($E21="kW",VLOOKUP(X$4,'4. Billing Determinants'!$B$19:$Z$41,5,0)/'4. Billing Determinants'!$F$41*$D21,IF($E21="Non-RPP kWh",VLOOKUP(X$4,'4. Billing Determinants'!$B$19:$Z$41,6,0)/'4. Billing Determinants'!$G$41*$D21,IF($E21="Distribution Rev.",VLOOKUP(X$4,'4. Billing Determinants'!$B$19:$Z$41,8,0)/'4. Billing Determinants'!$I$41*$D21, VLOOKUP(X$4,'4. Billing Determinants'!$B$19:$Z$41,3,0)/'4. Billing Determinants'!$D$41*$D21))))),0)</f>
        <v>0</v>
      </c>
      <c r="Y21" s="58">
        <f>IFERROR(IF(Y$4="",0,IF($E21="kWh",VLOOKUP(Y$4,'4. Billing Determinants'!$B$19:$Z$41,4,0)/'4. Billing Determinants'!$E$41*$D21,IF($E21="kW",VLOOKUP(Y$4,'4. Billing Determinants'!$B$19:$Z$41,5,0)/'4. Billing Determinants'!$F$41*$D21,IF($E21="Non-RPP kWh",VLOOKUP(Y$4,'4. Billing Determinants'!$B$19:$Z$41,6,0)/'4. Billing Determinants'!$G$41*$D21,IF($E21="Distribution Rev.",VLOOKUP(Y$4,'4. Billing Determinants'!$B$19:$Z$41,8,0)/'4. Billing Determinants'!$I$41*$D21, VLOOKUP(Y$4,'4. Billing Determinants'!$B$19:$Z$41,3,0)/'4. Billing Determinants'!$D$41*$D21))))),0)</f>
        <v>0</v>
      </c>
    </row>
    <row r="22" spans="2:25" x14ac:dyDescent="0.25">
      <c r="B22" s="56" t="s">
        <v>41</v>
      </c>
      <c r="C22" s="57">
        <v>1508</v>
      </c>
      <c r="D22" s="58">
        <f>'2. 2015 Continuity Schedule'!BS45</f>
        <v>0</v>
      </c>
      <c r="E22" s="94" t="s">
        <v>224</v>
      </c>
      <c r="F22" s="58">
        <f>IFERROR(IF(F$4="",0,IF($E22="kWh",VLOOKUP(F$4,'4. Billing Determinants'!$B$19:$Z$41,4,0)/'4. Billing Determinants'!$E$41*$D22,IF($E22="kW",VLOOKUP(F$4,'4. Billing Determinants'!$B$19:$Z$41,5,0)/'4. Billing Determinants'!$F$41*$D22,IF($E22="Non-RPP kWh",VLOOKUP(F$4,'4. Billing Determinants'!$B$19:$Z$41,6,0)/'4. Billing Determinants'!$G$41*$D22,IF($E22="Distribution Rev.",VLOOKUP(F$4,'4. Billing Determinants'!$B$19:$Z$41,8,0)/'4. Billing Determinants'!$I$41*$D22, VLOOKUP(F$4,'4. Billing Determinants'!$B$19:$Z$41,3,0)/'4. Billing Determinants'!$D$41*$D22))))),0)</f>
        <v>0</v>
      </c>
      <c r="G22" s="58">
        <f>IFERROR(IF(G$4="",0,IF($E22="kWh",VLOOKUP(G$4,'4. Billing Determinants'!$B$19:$Z$41,4,0)/'4. Billing Determinants'!$E$41*$D22,IF($E22="kW",VLOOKUP(G$4,'4. Billing Determinants'!$B$19:$Z$41,5,0)/'4. Billing Determinants'!$F$41*$D22,IF($E22="Non-RPP kWh",VLOOKUP(G$4,'4. Billing Determinants'!$B$19:$Z$41,6,0)/'4. Billing Determinants'!$G$41*$D22,IF($E22="Distribution Rev.",VLOOKUP(G$4,'4. Billing Determinants'!$B$19:$Z$41,8,0)/'4. Billing Determinants'!$I$41*$D22, VLOOKUP(G$4,'4. Billing Determinants'!$B$19:$Z$41,3,0)/'4. Billing Determinants'!$D$41*$D22))))),0)</f>
        <v>0</v>
      </c>
      <c r="H22" s="58">
        <f>IFERROR(IF(H$4="",0,IF($E22="kWh",VLOOKUP(H$4,'4. Billing Determinants'!$B$19:$Z$41,4,0)/'4. Billing Determinants'!$E$41*$D22,IF($E22="kW",VLOOKUP(H$4,'4. Billing Determinants'!$B$19:$Z$41,5,0)/'4. Billing Determinants'!$F$41*$D22,IF($E22="Non-RPP kWh",VLOOKUP(H$4,'4. Billing Determinants'!$B$19:$Z$41,6,0)/'4. Billing Determinants'!$G$41*$D22,IF($E22="Distribution Rev.",VLOOKUP(H$4,'4. Billing Determinants'!$B$19:$Z$41,8,0)/'4. Billing Determinants'!$I$41*$D22, VLOOKUP(H$4,'4. Billing Determinants'!$B$19:$Z$41,3,0)/'4. Billing Determinants'!$D$41*$D22))))),0)</f>
        <v>0</v>
      </c>
      <c r="I22" s="58">
        <f>IFERROR(IF(I$4="",0,IF($E22="kWh",VLOOKUP(I$4,'4. Billing Determinants'!$B$19:$Z$41,4,0)/'4. Billing Determinants'!$E$41*$D22,IF($E22="kW",VLOOKUP(I$4,'4. Billing Determinants'!$B$19:$Z$41,5,0)/'4. Billing Determinants'!$F$41*$D22,IF($E22="Non-RPP kWh",VLOOKUP(I$4,'4. Billing Determinants'!$B$19:$Z$41,6,0)/'4. Billing Determinants'!$G$41*$D22,IF($E22="Distribution Rev.",VLOOKUP(I$4,'4. Billing Determinants'!$B$19:$Z$41,8,0)/'4. Billing Determinants'!$I$41*$D22, VLOOKUP(I$4,'4. Billing Determinants'!$B$19:$Z$41,3,0)/'4. Billing Determinants'!$D$41*$D22))))),0)</f>
        <v>0</v>
      </c>
      <c r="J22" s="58">
        <f>IFERROR(IF(J$4="",0,IF($E22="kWh",VLOOKUP(J$4,'4. Billing Determinants'!$B$19:$Z$41,4,0)/'4. Billing Determinants'!$E$41*$D22,IF($E22="kW",VLOOKUP(J$4,'4. Billing Determinants'!$B$19:$Z$41,5,0)/'4. Billing Determinants'!$F$41*$D22,IF($E22="Non-RPP kWh",VLOOKUP(J$4,'4. Billing Determinants'!$B$19:$Z$41,6,0)/'4. Billing Determinants'!$G$41*$D22,IF($E22="Distribution Rev.",VLOOKUP(J$4,'4. Billing Determinants'!$B$19:$Z$41,8,0)/'4. Billing Determinants'!$I$41*$D22, VLOOKUP(J$4,'4. Billing Determinants'!$B$19:$Z$41,3,0)/'4. Billing Determinants'!$D$41*$D22))))),0)</f>
        <v>0</v>
      </c>
      <c r="K22" s="58">
        <f>IFERROR(IF(K$4="",0,IF($E22="kWh",VLOOKUP(K$4,'4. Billing Determinants'!$B$19:$Z$41,4,0)/'4. Billing Determinants'!$E$41*$D22,IF($E22="kW",VLOOKUP(K$4,'4. Billing Determinants'!$B$19:$Z$41,5,0)/'4. Billing Determinants'!$F$41*$D22,IF($E22="Non-RPP kWh",VLOOKUP(K$4,'4. Billing Determinants'!$B$19:$Z$41,6,0)/'4. Billing Determinants'!$G$41*$D22,IF($E22="Distribution Rev.",VLOOKUP(K$4,'4. Billing Determinants'!$B$19:$Z$41,8,0)/'4. Billing Determinants'!$I$41*$D22, VLOOKUP(K$4,'4. Billing Determinants'!$B$19:$Z$41,3,0)/'4. Billing Determinants'!$D$41*$D22))))),0)</f>
        <v>0</v>
      </c>
      <c r="L22" s="58">
        <f>IFERROR(IF(L$4="",0,IF($E22="kWh",VLOOKUP(L$4,'4. Billing Determinants'!$B$19:$Z$41,4,0)/'4. Billing Determinants'!$E$41*$D22,IF($E22="kW",VLOOKUP(L$4,'4. Billing Determinants'!$B$19:$Z$41,5,0)/'4. Billing Determinants'!$F$41*$D22,IF($E22="Non-RPP kWh",VLOOKUP(L$4,'4. Billing Determinants'!$B$19:$Z$41,6,0)/'4. Billing Determinants'!$G$41*$D22,IF($E22="Distribution Rev.",VLOOKUP(L$4,'4. Billing Determinants'!$B$19:$Z$41,8,0)/'4. Billing Determinants'!$I$41*$D22, VLOOKUP(L$4,'4. Billing Determinants'!$B$19:$Z$41,3,0)/'4. Billing Determinants'!$D$41*$D22))))),0)</f>
        <v>0</v>
      </c>
      <c r="M22" s="58">
        <f>IFERROR(IF(M$4="",0,IF($E22="kWh",VLOOKUP(M$4,'4. Billing Determinants'!$B$19:$Z$41,4,0)/'4. Billing Determinants'!$E$41*$D22,IF($E22="kW",VLOOKUP(M$4,'4. Billing Determinants'!$B$19:$Z$41,5,0)/'4. Billing Determinants'!$F$41*$D22,IF($E22="Non-RPP kWh",VLOOKUP(M$4,'4. Billing Determinants'!$B$19:$Z$41,6,0)/'4. Billing Determinants'!$G$41*$D22,IF($E22="Distribution Rev.",VLOOKUP(M$4,'4. Billing Determinants'!$B$19:$Z$41,8,0)/'4. Billing Determinants'!$I$41*$D22, VLOOKUP(M$4,'4. Billing Determinants'!$B$19:$Z$41,3,0)/'4. Billing Determinants'!$D$41*$D22))))),0)</f>
        <v>0</v>
      </c>
      <c r="N22" s="58">
        <f>IFERROR(IF(N$4="",0,IF($E22="kWh",VLOOKUP(N$4,'4. Billing Determinants'!$B$19:$Z$41,4,0)/'4. Billing Determinants'!$E$41*$D22,IF($E22="kW",VLOOKUP(N$4,'4. Billing Determinants'!$B$19:$Z$41,5,0)/'4. Billing Determinants'!$F$41*$D22,IF($E22="Non-RPP kWh",VLOOKUP(N$4,'4. Billing Determinants'!$B$19:$Z$41,6,0)/'4. Billing Determinants'!$G$41*$D22,IF($E22="Distribution Rev.",VLOOKUP(N$4,'4. Billing Determinants'!$B$19:$Z$41,8,0)/'4. Billing Determinants'!$I$41*$D22, VLOOKUP(N$4,'4. Billing Determinants'!$B$19:$Z$41,3,0)/'4. Billing Determinants'!$D$41*$D22))))),0)</f>
        <v>0</v>
      </c>
      <c r="O22" s="58">
        <f>IFERROR(IF(O$4="",0,IF($E22="kWh",VLOOKUP(O$4,'4. Billing Determinants'!$B$19:$Z$41,4,0)/'4. Billing Determinants'!$E$41*$D22,IF($E22="kW",VLOOKUP(O$4,'4. Billing Determinants'!$B$19:$Z$41,5,0)/'4. Billing Determinants'!$F$41*$D22,IF($E22="Non-RPP kWh",VLOOKUP(O$4,'4. Billing Determinants'!$B$19:$Z$41,6,0)/'4. Billing Determinants'!$G$41*$D22,IF($E22="Distribution Rev.",VLOOKUP(O$4,'4. Billing Determinants'!$B$19:$Z$41,8,0)/'4. Billing Determinants'!$I$41*$D22, VLOOKUP(O$4,'4. Billing Determinants'!$B$19:$Z$41,3,0)/'4. Billing Determinants'!$D$41*$D22))))),0)</f>
        <v>0</v>
      </c>
      <c r="P22" s="58">
        <f>IFERROR(IF(P$4="",0,IF($E22="kWh",VLOOKUP(P$4,'4. Billing Determinants'!$B$19:$Z$41,4,0)/'4. Billing Determinants'!$E$41*$D22,IF($E22="kW",VLOOKUP(P$4,'4. Billing Determinants'!$B$19:$Z$41,5,0)/'4. Billing Determinants'!$F$41*$D22,IF($E22="Non-RPP kWh",VLOOKUP(P$4,'4. Billing Determinants'!$B$19:$Z$41,6,0)/'4. Billing Determinants'!$G$41*$D22,IF($E22="Distribution Rev.",VLOOKUP(P$4,'4. Billing Determinants'!$B$19:$Z$41,8,0)/'4. Billing Determinants'!$I$41*$D22, VLOOKUP(P$4,'4. Billing Determinants'!$B$19:$Z$41,3,0)/'4. Billing Determinants'!$D$41*$D22))))),0)</f>
        <v>0</v>
      </c>
      <c r="Q22" s="58">
        <f>IFERROR(IF(Q$4="",0,IF($E22="kWh",VLOOKUP(Q$4,'4. Billing Determinants'!$B$19:$Z$41,4,0)/'4. Billing Determinants'!$E$41*$D22,IF($E22="kW",VLOOKUP(Q$4,'4. Billing Determinants'!$B$19:$Z$41,5,0)/'4. Billing Determinants'!$F$41*$D22,IF($E22="Non-RPP kWh",VLOOKUP(Q$4,'4. Billing Determinants'!$B$19:$Z$41,6,0)/'4. Billing Determinants'!$G$41*$D22,IF($E22="Distribution Rev.",VLOOKUP(Q$4,'4. Billing Determinants'!$B$19:$Z$41,8,0)/'4. Billing Determinants'!$I$41*$D22, VLOOKUP(Q$4,'4. Billing Determinants'!$B$19:$Z$41,3,0)/'4. Billing Determinants'!$D$41*$D22))))),0)</f>
        <v>0</v>
      </c>
      <c r="R22" s="58">
        <f>IFERROR(IF(R$4="",0,IF($E22="kWh",VLOOKUP(R$4,'4. Billing Determinants'!$B$19:$Z$41,4,0)/'4. Billing Determinants'!$E$41*$D22,IF($E22="kW",VLOOKUP(R$4,'4. Billing Determinants'!$B$19:$Z$41,5,0)/'4. Billing Determinants'!$F$41*$D22,IF($E22="Non-RPP kWh",VLOOKUP(R$4,'4. Billing Determinants'!$B$19:$Z$41,6,0)/'4. Billing Determinants'!$G$41*$D22,IF($E22="Distribution Rev.",VLOOKUP(R$4,'4. Billing Determinants'!$B$19:$Z$41,8,0)/'4. Billing Determinants'!$I$41*$D22, VLOOKUP(R$4,'4. Billing Determinants'!$B$19:$Z$41,3,0)/'4. Billing Determinants'!$D$41*$D22))))),0)</f>
        <v>0</v>
      </c>
      <c r="S22" s="58">
        <f>IFERROR(IF(S$4="",0,IF($E22="kWh",VLOOKUP(S$4,'4. Billing Determinants'!$B$19:$Z$41,4,0)/'4. Billing Determinants'!$E$41*$D22,IF($E22="kW",VLOOKUP(S$4,'4. Billing Determinants'!$B$19:$Z$41,5,0)/'4. Billing Determinants'!$F$41*$D22,IF($E22="Non-RPP kWh",VLOOKUP(S$4,'4. Billing Determinants'!$B$19:$Z$41,6,0)/'4. Billing Determinants'!$G$41*$D22,IF($E22="Distribution Rev.",VLOOKUP(S$4,'4. Billing Determinants'!$B$19:$Z$41,8,0)/'4. Billing Determinants'!$I$41*$D22, VLOOKUP(S$4,'4. Billing Determinants'!$B$19:$Z$41,3,0)/'4. Billing Determinants'!$D$41*$D22))))),0)</f>
        <v>0</v>
      </c>
      <c r="T22" s="58">
        <f>IFERROR(IF(T$4="",0,IF($E22="kWh",VLOOKUP(T$4,'4. Billing Determinants'!$B$19:$Z$41,4,0)/'4. Billing Determinants'!$E$41*$D22,IF($E22="kW",VLOOKUP(T$4,'4. Billing Determinants'!$B$19:$Z$41,5,0)/'4. Billing Determinants'!$F$41*$D22,IF($E22="Non-RPP kWh",VLOOKUP(T$4,'4. Billing Determinants'!$B$19:$Z$41,6,0)/'4. Billing Determinants'!$G$41*$D22,IF($E22="Distribution Rev.",VLOOKUP(T$4,'4. Billing Determinants'!$B$19:$Z$41,8,0)/'4. Billing Determinants'!$I$41*$D22, VLOOKUP(T$4,'4. Billing Determinants'!$B$19:$Z$41,3,0)/'4. Billing Determinants'!$D$41*$D22))))),0)</f>
        <v>0</v>
      </c>
      <c r="U22" s="58">
        <f>IFERROR(IF(U$4="",0,IF($E22="kWh",VLOOKUP(U$4,'4. Billing Determinants'!$B$19:$Z$41,4,0)/'4. Billing Determinants'!$E$41*$D22,IF($E22="kW",VLOOKUP(U$4,'4. Billing Determinants'!$B$19:$Z$41,5,0)/'4. Billing Determinants'!$F$41*$D22,IF($E22="Non-RPP kWh",VLOOKUP(U$4,'4. Billing Determinants'!$B$19:$Z$41,6,0)/'4. Billing Determinants'!$G$41*$D22,IF($E22="Distribution Rev.",VLOOKUP(U$4,'4. Billing Determinants'!$B$19:$Z$41,8,0)/'4. Billing Determinants'!$I$41*$D22, VLOOKUP(U$4,'4. Billing Determinants'!$B$19:$Z$41,3,0)/'4. Billing Determinants'!$D$41*$D22))))),0)</f>
        <v>0</v>
      </c>
      <c r="V22" s="58">
        <f>IFERROR(IF(V$4="",0,IF($E22="kWh",VLOOKUP(V$4,'4. Billing Determinants'!$B$19:$Z$41,4,0)/'4. Billing Determinants'!$E$41*$D22,IF($E22="kW",VLOOKUP(V$4,'4. Billing Determinants'!$B$19:$Z$41,5,0)/'4. Billing Determinants'!$F$41*$D22,IF($E22="Non-RPP kWh",VLOOKUP(V$4,'4. Billing Determinants'!$B$19:$Z$41,6,0)/'4. Billing Determinants'!$G$41*$D22,IF($E22="Distribution Rev.",VLOOKUP(V$4,'4. Billing Determinants'!$B$19:$Z$41,8,0)/'4. Billing Determinants'!$I$41*$D22, VLOOKUP(V$4,'4. Billing Determinants'!$B$19:$Z$41,3,0)/'4. Billing Determinants'!$D$41*$D22))))),0)</f>
        <v>0</v>
      </c>
      <c r="W22" s="58">
        <f>IFERROR(IF(W$4="",0,IF($E22="kWh",VLOOKUP(W$4,'4. Billing Determinants'!$B$19:$Z$41,4,0)/'4. Billing Determinants'!$E$41*$D22,IF($E22="kW",VLOOKUP(W$4,'4. Billing Determinants'!$B$19:$Z$41,5,0)/'4. Billing Determinants'!$F$41*$D22,IF($E22="Non-RPP kWh",VLOOKUP(W$4,'4. Billing Determinants'!$B$19:$Z$41,6,0)/'4. Billing Determinants'!$G$41*$D22,IF($E22="Distribution Rev.",VLOOKUP(W$4,'4. Billing Determinants'!$B$19:$Z$41,8,0)/'4. Billing Determinants'!$I$41*$D22, VLOOKUP(W$4,'4. Billing Determinants'!$B$19:$Z$41,3,0)/'4. Billing Determinants'!$D$41*$D22))))),0)</f>
        <v>0</v>
      </c>
      <c r="X22" s="58">
        <f>IFERROR(IF(X$4="",0,IF($E22="kWh",VLOOKUP(X$4,'4. Billing Determinants'!$B$19:$Z$41,4,0)/'4. Billing Determinants'!$E$41*$D22,IF($E22="kW",VLOOKUP(X$4,'4. Billing Determinants'!$B$19:$Z$41,5,0)/'4. Billing Determinants'!$F$41*$D22,IF($E22="Non-RPP kWh",VLOOKUP(X$4,'4. Billing Determinants'!$B$19:$Z$41,6,0)/'4. Billing Determinants'!$G$41*$D22,IF($E22="Distribution Rev.",VLOOKUP(X$4,'4. Billing Determinants'!$B$19:$Z$41,8,0)/'4. Billing Determinants'!$I$41*$D22, VLOOKUP(X$4,'4. Billing Determinants'!$B$19:$Z$41,3,0)/'4. Billing Determinants'!$D$41*$D22))))),0)</f>
        <v>0</v>
      </c>
      <c r="Y22" s="58">
        <f>IFERROR(IF(Y$4="",0,IF($E22="kWh",VLOOKUP(Y$4,'4. Billing Determinants'!$B$19:$Z$41,4,0)/'4. Billing Determinants'!$E$41*$D22,IF($E22="kW",VLOOKUP(Y$4,'4. Billing Determinants'!$B$19:$Z$41,5,0)/'4. Billing Determinants'!$F$41*$D22,IF($E22="Non-RPP kWh",VLOOKUP(Y$4,'4. Billing Determinants'!$B$19:$Z$41,6,0)/'4. Billing Determinants'!$G$41*$D22,IF($E22="Distribution Rev.",VLOOKUP(Y$4,'4. Billing Determinants'!$B$19:$Z$41,8,0)/'4. Billing Determinants'!$I$41*$D22, VLOOKUP(Y$4,'4. Billing Determinants'!$B$19:$Z$41,3,0)/'4. Billing Determinants'!$D$41*$D22))))),0)</f>
        <v>0</v>
      </c>
    </row>
    <row r="23" spans="2:25" ht="25" x14ac:dyDescent="0.25">
      <c r="B23" s="164" t="s">
        <v>249</v>
      </c>
      <c r="C23" s="57">
        <v>1508</v>
      </c>
      <c r="D23" s="58">
        <f>'2. 2015 Continuity Schedule'!BS46</f>
        <v>0</v>
      </c>
      <c r="E23" s="94" t="s">
        <v>224</v>
      </c>
      <c r="F23" s="58">
        <f>IFERROR(IF(F$4="",0,IF($E23="kWh",VLOOKUP(F$4,'4. Billing Determinants'!$B$19:$Z$41,4,0)/'4. Billing Determinants'!$E$41*$D23,IF($E23="kW",VLOOKUP(F$4,'4. Billing Determinants'!$B$19:$Z$41,5,0)/'4. Billing Determinants'!$F$41*$D23,IF($E23="Non-RPP kWh",VLOOKUP(F$4,'4. Billing Determinants'!$B$19:$Z$41,6,0)/'4. Billing Determinants'!$G$41*$D23,IF($E23="Distribution Rev.",VLOOKUP(F$4,'4. Billing Determinants'!$B$19:$Z$41,8,0)/'4. Billing Determinants'!$I$41*$D23, VLOOKUP(F$4,'4. Billing Determinants'!$B$19:$Z$41,3,0)/'4. Billing Determinants'!$D$41*$D23))))),0)</f>
        <v>0</v>
      </c>
      <c r="G23" s="58">
        <f>IFERROR(IF(G$4="",0,IF($E23="kWh",VLOOKUP(G$4,'4. Billing Determinants'!$B$19:$Z$41,4,0)/'4. Billing Determinants'!$E$41*$D23,IF($E23="kW",VLOOKUP(G$4,'4. Billing Determinants'!$B$19:$Z$41,5,0)/'4. Billing Determinants'!$F$41*$D23,IF($E23="Non-RPP kWh",VLOOKUP(G$4,'4. Billing Determinants'!$B$19:$Z$41,6,0)/'4. Billing Determinants'!$G$41*$D23,IF($E23="Distribution Rev.",VLOOKUP(G$4,'4. Billing Determinants'!$B$19:$Z$41,8,0)/'4. Billing Determinants'!$I$41*$D23, VLOOKUP(G$4,'4. Billing Determinants'!$B$19:$Z$41,3,0)/'4. Billing Determinants'!$D$41*$D23))))),0)</f>
        <v>0</v>
      </c>
      <c r="H23" s="58">
        <f>IFERROR(IF(H$4="",0,IF($E23="kWh",VLOOKUP(H$4,'4. Billing Determinants'!$B$19:$Z$41,4,0)/'4. Billing Determinants'!$E$41*$D23,IF($E23="kW",VLOOKUP(H$4,'4. Billing Determinants'!$B$19:$Z$41,5,0)/'4. Billing Determinants'!$F$41*$D23,IF($E23="Non-RPP kWh",VLOOKUP(H$4,'4. Billing Determinants'!$B$19:$Z$41,6,0)/'4. Billing Determinants'!$G$41*$D23,IF($E23="Distribution Rev.",VLOOKUP(H$4,'4. Billing Determinants'!$B$19:$Z$41,8,0)/'4. Billing Determinants'!$I$41*$D23, VLOOKUP(H$4,'4. Billing Determinants'!$B$19:$Z$41,3,0)/'4. Billing Determinants'!$D$41*$D23))))),0)</f>
        <v>0</v>
      </c>
      <c r="I23" s="58">
        <f>IFERROR(IF(I$4="",0,IF($E23="kWh",VLOOKUP(I$4,'4. Billing Determinants'!$B$19:$Z$41,4,0)/'4. Billing Determinants'!$E$41*$D23,IF($E23="kW",VLOOKUP(I$4,'4. Billing Determinants'!$B$19:$Z$41,5,0)/'4. Billing Determinants'!$F$41*$D23,IF($E23="Non-RPP kWh",VLOOKUP(I$4,'4. Billing Determinants'!$B$19:$Z$41,6,0)/'4. Billing Determinants'!$G$41*$D23,IF($E23="Distribution Rev.",VLOOKUP(I$4,'4. Billing Determinants'!$B$19:$Z$41,8,0)/'4. Billing Determinants'!$I$41*$D23, VLOOKUP(I$4,'4. Billing Determinants'!$B$19:$Z$41,3,0)/'4. Billing Determinants'!$D$41*$D23))))),0)</f>
        <v>0</v>
      </c>
      <c r="J23" s="58">
        <f>IFERROR(IF(J$4="",0,IF($E23="kWh",VLOOKUP(J$4,'4. Billing Determinants'!$B$19:$Z$41,4,0)/'4. Billing Determinants'!$E$41*$D23,IF($E23="kW",VLOOKUP(J$4,'4. Billing Determinants'!$B$19:$Z$41,5,0)/'4. Billing Determinants'!$F$41*$D23,IF($E23="Non-RPP kWh",VLOOKUP(J$4,'4. Billing Determinants'!$B$19:$Z$41,6,0)/'4. Billing Determinants'!$G$41*$D23,IF($E23="Distribution Rev.",VLOOKUP(J$4,'4. Billing Determinants'!$B$19:$Z$41,8,0)/'4. Billing Determinants'!$I$41*$D23, VLOOKUP(J$4,'4. Billing Determinants'!$B$19:$Z$41,3,0)/'4. Billing Determinants'!$D$41*$D23))))),0)</f>
        <v>0</v>
      </c>
      <c r="K23" s="58">
        <f>IFERROR(IF(K$4="",0,IF($E23="kWh",VLOOKUP(K$4,'4. Billing Determinants'!$B$19:$Z$41,4,0)/'4. Billing Determinants'!$E$41*$D23,IF($E23="kW",VLOOKUP(K$4,'4. Billing Determinants'!$B$19:$Z$41,5,0)/'4. Billing Determinants'!$F$41*$D23,IF($E23="Non-RPP kWh",VLOOKUP(K$4,'4. Billing Determinants'!$B$19:$Z$41,6,0)/'4. Billing Determinants'!$G$41*$D23,IF($E23="Distribution Rev.",VLOOKUP(K$4,'4. Billing Determinants'!$B$19:$Z$41,8,0)/'4. Billing Determinants'!$I$41*$D23, VLOOKUP(K$4,'4. Billing Determinants'!$B$19:$Z$41,3,0)/'4. Billing Determinants'!$D$41*$D23))))),0)</f>
        <v>0</v>
      </c>
      <c r="L23" s="58">
        <f>IFERROR(IF(L$4="",0,IF($E23="kWh",VLOOKUP(L$4,'4. Billing Determinants'!$B$19:$Z$41,4,0)/'4. Billing Determinants'!$E$41*$D23,IF($E23="kW",VLOOKUP(L$4,'4. Billing Determinants'!$B$19:$Z$41,5,0)/'4. Billing Determinants'!$F$41*$D23,IF($E23="Non-RPP kWh",VLOOKUP(L$4,'4. Billing Determinants'!$B$19:$Z$41,6,0)/'4. Billing Determinants'!$G$41*$D23,IF($E23="Distribution Rev.",VLOOKUP(L$4,'4. Billing Determinants'!$B$19:$Z$41,8,0)/'4. Billing Determinants'!$I$41*$D23, VLOOKUP(L$4,'4. Billing Determinants'!$B$19:$Z$41,3,0)/'4. Billing Determinants'!$D$41*$D23))))),0)</f>
        <v>0</v>
      </c>
      <c r="M23" s="58">
        <f>IFERROR(IF(M$4="",0,IF($E23="kWh",VLOOKUP(M$4,'4. Billing Determinants'!$B$19:$Z$41,4,0)/'4. Billing Determinants'!$E$41*$D23,IF($E23="kW",VLOOKUP(M$4,'4. Billing Determinants'!$B$19:$Z$41,5,0)/'4. Billing Determinants'!$F$41*$D23,IF($E23="Non-RPP kWh",VLOOKUP(M$4,'4. Billing Determinants'!$B$19:$Z$41,6,0)/'4. Billing Determinants'!$G$41*$D23,IF($E23="Distribution Rev.",VLOOKUP(M$4,'4. Billing Determinants'!$B$19:$Z$41,8,0)/'4. Billing Determinants'!$I$41*$D23, VLOOKUP(M$4,'4. Billing Determinants'!$B$19:$Z$41,3,0)/'4. Billing Determinants'!$D$41*$D23))))),0)</f>
        <v>0</v>
      </c>
      <c r="N23" s="58">
        <f>IFERROR(IF(N$4="",0,IF($E23="kWh",VLOOKUP(N$4,'4. Billing Determinants'!$B$19:$Z$41,4,0)/'4. Billing Determinants'!$E$41*$D23,IF($E23="kW",VLOOKUP(N$4,'4. Billing Determinants'!$B$19:$Z$41,5,0)/'4. Billing Determinants'!$F$41*$D23,IF($E23="Non-RPP kWh",VLOOKUP(N$4,'4. Billing Determinants'!$B$19:$Z$41,6,0)/'4. Billing Determinants'!$G$41*$D23,IF($E23="Distribution Rev.",VLOOKUP(N$4,'4. Billing Determinants'!$B$19:$Z$41,8,0)/'4. Billing Determinants'!$I$41*$D23, VLOOKUP(N$4,'4. Billing Determinants'!$B$19:$Z$41,3,0)/'4. Billing Determinants'!$D$41*$D23))))),0)</f>
        <v>0</v>
      </c>
      <c r="O23" s="58">
        <f>IFERROR(IF(O$4="",0,IF($E23="kWh",VLOOKUP(O$4,'4. Billing Determinants'!$B$19:$Z$41,4,0)/'4. Billing Determinants'!$E$41*$D23,IF($E23="kW",VLOOKUP(O$4,'4. Billing Determinants'!$B$19:$Z$41,5,0)/'4. Billing Determinants'!$F$41*$D23,IF($E23="Non-RPP kWh",VLOOKUP(O$4,'4. Billing Determinants'!$B$19:$Z$41,6,0)/'4. Billing Determinants'!$G$41*$D23,IF($E23="Distribution Rev.",VLOOKUP(O$4,'4. Billing Determinants'!$B$19:$Z$41,8,0)/'4. Billing Determinants'!$I$41*$D23, VLOOKUP(O$4,'4. Billing Determinants'!$B$19:$Z$41,3,0)/'4. Billing Determinants'!$D$41*$D23))))),0)</f>
        <v>0</v>
      </c>
      <c r="P23" s="58">
        <f>IFERROR(IF(P$4="",0,IF($E23="kWh",VLOOKUP(P$4,'4. Billing Determinants'!$B$19:$Z$41,4,0)/'4. Billing Determinants'!$E$41*$D23,IF($E23="kW",VLOOKUP(P$4,'4. Billing Determinants'!$B$19:$Z$41,5,0)/'4. Billing Determinants'!$F$41*$D23,IF($E23="Non-RPP kWh",VLOOKUP(P$4,'4. Billing Determinants'!$B$19:$Z$41,6,0)/'4. Billing Determinants'!$G$41*$D23,IF($E23="Distribution Rev.",VLOOKUP(P$4,'4. Billing Determinants'!$B$19:$Z$41,8,0)/'4. Billing Determinants'!$I$41*$D23, VLOOKUP(P$4,'4. Billing Determinants'!$B$19:$Z$41,3,0)/'4. Billing Determinants'!$D$41*$D23))))),0)</f>
        <v>0</v>
      </c>
      <c r="Q23" s="58">
        <f>IFERROR(IF(Q$4="",0,IF($E23="kWh",VLOOKUP(Q$4,'4. Billing Determinants'!$B$19:$Z$41,4,0)/'4. Billing Determinants'!$E$41*$D23,IF($E23="kW",VLOOKUP(Q$4,'4. Billing Determinants'!$B$19:$Z$41,5,0)/'4. Billing Determinants'!$F$41*$D23,IF($E23="Non-RPP kWh",VLOOKUP(Q$4,'4. Billing Determinants'!$B$19:$Z$41,6,0)/'4. Billing Determinants'!$G$41*$D23,IF($E23="Distribution Rev.",VLOOKUP(Q$4,'4. Billing Determinants'!$B$19:$Z$41,8,0)/'4. Billing Determinants'!$I$41*$D23, VLOOKUP(Q$4,'4. Billing Determinants'!$B$19:$Z$41,3,0)/'4. Billing Determinants'!$D$41*$D23))))),0)</f>
        <v>0</v>
      </c>
      <c r="R23" s="58">
        <f>IFERROR(IF(R$4="",0,IF($E23="kWh",VLOOKUP(R$4,'4. Billing Determinants'!$B$19:$Z$41,4,0)/'4. Billing Determinants'!$E$41*$D23,IF($E23="kW",VLOOKUP(R$4,'4. Billing Determinants'!$B$19:$Z$41,5,0)/'4. Billing Determinants'!$F$41*$D23,IF($E23="Non-RPP kWh",VLOOKUP(R$4,'4. Billing Determinants'!$B$19:$Z$41,6,0)/'4. Billing Determinants'!$G$41*$D23,IF($E23="Distribution Rev.",VLOOKUP(R$4,'4. Billing Determinants'!$B$19:$Z$41,8,0)/'4. Billing Determinants'!$I$41*$D23, VLOOKUP(R$4,'4. Billing Determinants'!$B$19:$Z$41,3,0)/'4. Billing Determinants'!$D$41*$D23))))),0)</f>
        <v>0</v>
      </c>
      <c r="S23" s="58">
        <f>IFERROR(IF(S$4="",0,IF($E23="kWh",VLOOKUP(S$4,'4. Billing Determinants'!$B$19:$Z$41,4,0)/'4. Billing Determinants'!$E$41*$D23,IF($E23="kW",VLOOKUP(S$4,'4. Billing Determinants'!$B$19:$Z$41,5,0)/'4. Billing Determinants'!$F$41*$D23,IF($E23="Non-RPP kWh",VLOOKUP(S$4,'4. Billing Determinants'!$B$19:$Z$41,6,0)/'4. Billing Determinants'!$G$41*$D23,IF($E23="Distribution Rev.",VLOOKUP(S$4,'4. Billing Determinants'!$B$19:$Z$41,8,0)/'4. Billing Determinants'!$I$41*$D23, VLOOKUP(S$4,'4. Billing Determinants'!$B$19:$Z$41,3,0)/'4. Billing Determinants'!$D$41*$D23))))),0)</f>
        <v>0</v>
      </c>
      <c r="T23" s="58">
        <f>IFERROR(IF(T$4="",0,IF($E23="kWh",VLOOKUP(T$4,'4. Billing Determinants'!$B$19:$Z$41,4,0)/'4. Billing Determinants'!$E$41*$D23,IF($E23="kW",VLOOKUP(T$4,'4. Billing Determinants'!$B$19:$Z$41,5,0)/'4. Billing Determinants'!$F$41*$D23,IF($E23="Non-RPP kWh",VLOOKUP(T$4,'4. Billing Determinants'!$B$19:$Z$41,6,0)/'4. Billing Determinants'!$G$41*$D23,IF($E23="Distribution Rev.",VLOOKUP(T$4,'4. Billing Determinants'!$B$19:$Z$41,8,0)/'4. Billing Determinants'!$I$41*$D23, VLOOKUP(T$4,'4. Billing Determinants'!$B$19:$Z$41,3,0)/'4. Billing Determinants'!$D$41*$D23))))),0)</f>
        <v>0</v>
      </c>
      <c r="U23" s="58">
        <f>IFERROR(IF(U$4="",0,IF($E23="kWh",VLOOKUP(U$4,'4. Billing Determinants'!$B$19:$Z$41,4,0)/'4. Billing Determinants'!$E$41*$D23,IF($E23="kW",VLOOKUP(U$4,'4. Billing Determinants'!$B$19:$Z$41,5,0)/'4. Billing Determinants'!$F$41*$D23,IF($E23="Non-RPP kWh",VLOOKUP(U$4,'4. Billing Determinants'!$B$19:$Z$41,6,0)/'4. Billing Determinants'!$G$41*$D23,IF($E23="Distribution Rev.",VLOOKUP(U$4,'4. Billing Determinants'!$B$19:$Z$41,8,0)/'4. Billing Determinants'!$I$41*$D23, VLOOKUP(U$4,'4. Billing Determinants'!$B$19:$Z$41,3,0)/'4. Billing Determinants'!$D$41*$D23))))),0)</f>
        <v>0</v>
      </c>
      <c r="V23" s="58">
        <f>IFERROR(IF(V$4="",0,IF($E23="kWh",VLOOKUP(V$4,'4. Billing Determinants'!$B$19:$Z$41,4,0)/'4. Billing Determinants'!$E$41*$D23,IF($E23="kW",VLOOKUP(V$4,'4. Billing Determinants'!$B$19:$Z$41,5,0)/'4. Billing Determinants'!$F$41*$D23,IF($E23="Non-RPP kWh",VLOOKUP(V$4,'4. Billing Determinants'!$B$19:$Z$41,6,0)/'4. Billing Determinants'!$G$41*$D23,IF($E23="Distribution Rev.",VLOOKUP(V$4,'4. Billing Determinants'!$B$19:$Z$41,8,0)/'4. Billing Determinants'!$I$41*$D23, VLOOKUP(V$4,'4. Billing Determinants'!$B$19:$Z$41,3,0)/'4. Billing Determinants'!$D$41*$D23))))),0)</f>
        <v>0</v>
      </c>
      <c r="W23" s="58">
        <f>IFERROR(IF(W$4="",0,IF($E23="kWh",VLOOKUP(W$4,'4. Billing Determinants'!$B$19:$Z$41,4,0)/'4. Billing Determinants'!$E$41*$D23,IF($E23="kW",VLOOKUP(W$4,'4. Billing Determinants'!$B$19:$Z$41,5,0)/'4. Billing Determinants'!$F$41*$D23,IF($E23="Non-RPP kWh",VLOOKUP(W$4,'4. Billing Determinants'!$B$19:$Z$41,6,0)/'4. Billing Determinants'!$G$41*$D23,IF($E23="Distribution Rev.",VLOOKUP(W$4,'4. Billing Determinants'!$B$19:$Z$41,8,0)/'4. Billing Determinants'!$I$41*$D23, VLOOKUP(W$4,'4. Billing Determinants'!$B$19:$Z$41,3,0)/'4. Billing Determinants'!$D$41*$D23))))),0)</f>
        <v>0</v>
      </c>
      <c r="X23" s="58">
        <f>IFERROR(IF(X$4="",0,IF($E23="kWh",VLOOKUP(X$4,'4. Billing Determinants'!$B$19:$Z$41,4,0)/'4. Billing Determinants'!$E$41*$D23,IF($E23="kW",VLOOKUP(X$4,'4. Billing Determinants'!$B$19:$Z$41,5,0)/'4. Billing Determinants'!$F$41*$D23,IF($E23="Non-RPP kWh",VLOOKUP(X$4,'4. Billing Determinants'!$B$19:$Z$41,6,0)/'4. Billing Determinants'!$G$41*$D23,IF($E23="Distribution Rev.",VLOOKUP(X$4,'4. Billing Determinants'!$B$19:$Z$41,8,0)/'4. Billing Determinants'!$I$41*$D23, VLOOKUP(X$4,'4. Billing Determinants'!$B$19:$Z$41,3,0)/'4. Billing Determinants'!$D$41*$D23))))),0)</f>
        <v>0</v>
      </c>
      <c r="Y23" s="58">
        <f>IFERROR(IF(Y$4="",0,IF($E23="kWh",VLOOKUP(Y$4,'4. Billing Determinants'!$B$19:$Z$41,4,0)/'4. Billing Determinants'!$E$41*$D23,IF($E23="kW",VLOOKUP(Y$4,'4. Billing Determinants'!$B$19:$Z$41,5,0)/'4. Billing Determinants'!$F$41*$D23,IF($E23="Non-RPP kWh",VLOOKUP(Y$4,'4. Billing Determinants'!$B$19:$Z$41,6,0)/'4. Billing Determinants'!$G$41*$D23,IF($E23="Distribution Rev.",VLOOKUP(Y$4,'4. Billing Determinants'!$B$19:$Z$41,8,0)/'4. Billing Determinants'!$I$41*$D23, VLOOKUP(Y$4,'4. Billing Determinants'!$B$19:$Z$41,3,0)/'4. Billing Determinants'!$D$41*$D23))))),0)</f>
        <v>0</v>
      </c>
    </row>
    <row r="24" spans="2:25" ht="25" x14ac:dyDescent="0.25">
      <c r="B24" s="164" t="s">
        <v>53</v>
      </c>
      <c r="C24" s="57">
        <v>1508</v>
      </c>
      <c r="D24" s="58">
        <f>'2. 2015 Continuity Schedule'!BS47</f>
        <v>0</v>
      </c>
      <c r="E24" s="94" t="s">
        <v>224</v>
      </c>
      <c r="F24" s="58">
        <f>IFERROR(IF(F$4="",0,IF($E24="kWh",VLOOKUP(F$4,'4. Billing Determinants'!$B$19:$Z$41,4,0)/'4. Billing Determinants'!$E$41*$D24,IF($E24="kW",VLOOKUP(F$4,'4. Billing Determinants'!$B$19:$Z$41,5,0)/'4. Billing Determinants'!$F$41*$D24,IF($E24="Non-RPP kWh",VLOOKUP(F$4,'4. Billing Determinants'!$B$19:$Z$41,6,0)/'4. Billing Determinants'!$G$41*$D24,IF($E24="Distribution Rev.",VLOOKUP(F$4,'4. Billing Determinants'!$B$19:$Z$41,8,0)/'4. Billing Determinants'!$I$41*$D24, VLOOKUP(F$4,'4. Billing Determinants'!$B$19:$Z$41,3,0)/'4. Billing Determinants'!$D$41*$D24))))),0)</f>
        <v>0</v>
      </c>
      <c r="G24" s="58">
        <f>IFERROR(IF(G$4="",0,IF($E24="kWh",VLOOKUP(G$4,'4. Billing Determinants'!$B$19:$Z$41,4,0)/'4. Billing Determinants'!$E$41*$D24,IF($E24="kW",VLOOKUP(G$4,'4. Billing Determinants'!$B$19:$Z$41,5,0)/'4. Billing Determinants'!$F$41*$D24,IF($E24="Non-RPP kWh",VLOOKUP(G$4,'4. Billing Determinants'!$B$19:$Z$41,6,0)/'4. Billing Determinants'!$G$41*$D24,IF($E24="Distribution Rev.",VLOOKUP(G$4,'4. Billing Determinants'!$B$19:$Z$41,8,0)/'4. Billing Determinants'!$I$41*$D24, VLOOKUP(G$4,'4. Billing Determinants'!$B$19:$Z$41,3,0)/'4. Billing Determinants'!$D$41*$D24))))),0)</f>
        <v>0</v>
      </c>
      <c r="H24" s="58">
        <f>IFERROR(IF(H$4="",0,IF($E24="kWh",VLOOKUP(H$4,'4. Billing Determinants'!$B$19:$Z$41,4,0)/'4. Billing Determinants'!$E$41*$D24,IF($E24="kW",VLOOKUP(H$4,'4. Billing Determinants'!$B$19:$Z$41,5,0)/'4. Billing Determinants'!$F$41*$D24,IF($E24="Non-RPP kWh",VLOOKUP(H$4,'4. Billing Determinants'!$B$19:$Z$41,6,0)/'4. Billing Determinants'!$G$41*$D24,IF($E24="Distribution Rev.",VLOOKUP(H$4,'4. Billing Determinants'!$B$19:$Z$41,8,0)/'4. Billing Determinants'!$I$41*$D24, VLOOKUP(H$4,'4. Billing Determinants'!$B$19:$Z$41,3,0)/'4. Billing Determinants'!$D$41*$D24))))),0)</f>
        <v>0</v>
      </c>
      <c r="I24" s="58">
        <f>IFERROR(IF(I$4="",0,IF($E24="kWh",VLOOKUP(I$4,'4. Billing Determinants'!$B$19:$Z$41,4,0)/'4. Billing Determinants'!$E$41*$D24,IF($E24="kW",VLOOKUP(I$4,'4. Billing Determinants'!$B$19:$Z$41,5,0)/'4. Billing Determinants'!$F$41*$D24,IF($E24="Non-RPP kWh",VLOOKUP(I$4,'4. Billing Determinants'!$B$19:$Z$41,6,0)/'4. Billing Determinants'!$G$41*$D24,IF($E24="Distribution Rev.",VLOOKUP(I$4,'4. Billing Determinants'!$B$19:$Z$41,8,0)/'4. Billing Determinants'!$I$41*$D24, VLOOKUP(I$4,'4. Billing Determinants'!$B$19:$Z$41,3,0)/'4. Billing Determinants'!$D$41*$D24))))),0)</f>
        <v>0</v>
      </c>
      <c r="J24" s="58">
        <f>IFERROR(IF(J$4="",0,IF($E24="kWh",VLOOKUP(J$4,'4. Billing Determinants'!$B$19:$Z$41,4,0)/'4. Billing Determinants'!$E$41*$D24,IF($E24="kW",VLOOKUP(J$4,'4. Billing Determinants'!$B$19:$Z$41,5,0)/'4. Billing Determinants'!$F$41*$D24,IF($E24="Non-RPP kWh",VLOOKUP(J$4,'4. Billing Determinants'!$B$19:$Z$41,6,0)/'4. Billing Determinants'!$G$41*$D24,IF($E24="Distribution Rev.",VLOOKUP(J$4,'4. Billing Determinants'!$B$19:$Z$41,8,0)/'4. Billing Determinants'!$I$41*$D24, VLOOKUP(J$4,'4. Billing Determinants'!$B$19:$Z$41,3,0)/'4. Billing Determinants'!$D$41*$D24))))),0)</f>
        <v>0</v>
      </c>
      <c r="K24" s="58">
        <f>IFERROR(IF(K$4="",0,IF($E24="kWh",VLOOKUP(K$4,'4. Billing Determinants'!$B$19:$Z$41,4,0)/'4. Billing Determinants'!$E$41*$D24,IF($E24="kW",VLOOKUP(K$4,'4. Billing Determinants'!$B$19:$Z$41,5,0)/'4. Billing Determinants'!$F$41*$D24,IF($E24="Non-RPP kWh",VLOOKUP(K$4,'4. Billing Determinants'!$B$19:$Z$41,6,0)/'4. Billing Determinants'!$G$41*$D24,IF($E24="Distribution Rev.",VLOOKUP(K$4,'4. Billing Determinants'!$B$19:$Z$41,8,0)/'4. Billing Determinants'!$I$41*$D24, VLOOKUP(K$4,'4. Billing Determinants'!$B$19:$Z$41,3,0)/'4. Billing Determinants'!$D$41*$D24))))),0)</f>
        <v>0</v>
      </c>
      <c r="L24" s="58">
        <f>IFERROR(IF(L$4="",0,IF($E24="kWh",VLOOKUP(L$4,'4. Billing Determinants'!$B$19:$Z$41,4,0)/'4. Billing Determinants'!$E$41*$D24,IF($E24="kW",VLOOKUP(L$4,'4. Billing Determinants'!$B$19:$Z$41,5,0)/'4. Billing Determinants'!$F$41*$D24,IF($E24="Non-RPP kWh",VLOOKUP(L$4,'4. Billing Determinants'!$B$19:$Z$41,6,0)/'4. Billing Determinants'!$G$41*$D24,IF($E24="Distribution Rev.",VLOOKUP(L$4,'4. Billing Determinants'!$B$19:$Z$41,8,0)/'4. Billing Determinants'!$I$41*$D24, VLOOKUP(L$4,'4. Billing Determinants'!$B$19:$Z$41,3,0)/'4. Billing Determinants'!$D$41*$D24))))),0)</f>
        <v>0</v>
      </c>
      <c r="M24" s="58">
        <f>IFERROR(IF(M$4="",0,IF($E24="kWh",VLOOKUP(M$4,'4. Billing Determinants'!$B$19:$Z$41,4,0)/'4. Billing Determinants'!$E$41*$D24,IF($E24="kW",VLOOKUP(M$4,'4. Billing Determinants'!$B$19:$Z$41,5,0)/'4. Billing Determinants'!$F$41*$D24,IF($E24="Non-RPP kWh",VLOOKUP(M$4,'4. Billing Determinants'!$B$19:$Z$41,6,0)/'4. Billing Determinants'!$G$41*$D24,IF($E24="Distribution Rev.",VLOOKUP(M$4,'4. Billing Determinants'!$B$19:$Z$41,8,0)/'4. Billing Determinants'!$I$41*$D24, VLOOKUP(M$4,'4. Billing Determinants'!$B$19:$Z$41,3,0)/'4. Billing Determinants'!$D$41*$D24))))),0)</f>
        <v>0</v>
      </c>
      <c r="N24" s="58">
        <f>IFERROR(IF(N$4="",0,IF($E24="kWh",VLOOKUP(N$4,'4. Billing Determinants'!$B$19:$Z$41,4,0)/'4. Billing Determinants'!$E$41*$D24,IF($E24="kW",VLOOKUP(N$4,'4. Billing Determinants'!$B$19:$Z$41,5,0)/'4. Billing Determinants'!$F$41*$D24,IF($E24="Non-RPP kWh",VLOOKUP(N$4,'4. Billing Determinants'!$B$19:$Z$41,6,0)/'4. Billing Determinants'!$G$41*$D24,IF($E24="Distribution Rev.",VLOOKUP(N$4,'4. Billing Determinants'!$B$19:$Z$41,8,0)/'4. Billing Determinants'!$I$41*$D24, VLOOKUP(N$4,'4. Billing Determinants'!$B$19:$Z$41,3,0)/'4. Billing Determinants'!$D$41*$D24))))),0)</f>
        <v>0</v>
      </c>
      <c r="O24" s="58">
        <f>IFERROR(IF(O$4="",0,IF($E24="kWh",VLOOKUP(O$4,'4. Billing Determinants'!$B$19:$Z$41,4,0)/'4. Billing Determinants'!$E$41*$D24,IF($E24="kW",VLOOKUP(O$4,'4. Billing Determinants'!$B$19:$Z$41,5,0)/'4. Billing Determinants'!$F$41*$D24,IF($E24="Non-RPP kWh",VLOOKUP(O$4,'4. Billing Determinants'!$B$19:$Z$41,6,0)/'4. Billing Determinants'!$G$41*$D24,IF($E24="Distribution Rev.",VLOOKUP(O$4,'4. Billing Determinants'!$B$19:$Z$41,8,0)/'4. Billing Determinants'!$I$41*$D24, VLOOKUP(O$4,'4. Billing Determinants'!$B$19:$Z$41,3,0)/'4. Billing Determinants'!$D$41*$D24))))),0)</f>
        <v>0</v>
      </c>
      <c r="P24" s="58">
        <f>IFERROR(IF(P$4="",0,IF($E24="kWh",VLOOKUP(P$4,'4. Billing Determinants'!$B$19:$Z$41,4,0)/'4. Billing Determinants'!$E$41*$D24,IF($E24="kW",VLOOKUP(P$4,'4. Billing Determinants'!$B$19:$Z$41,5,0)/'4. Billing Determinants'!$F$41*$D24,IF($E24="Non-RPP kWh",VLOOKUP(P$4,'4. Billing Determinants'!$B$19:$Z$41,6,0)/'4. Billing Determinants'!$G$41*$D24,IF($E24="Distribution Rev.",VLOOKUP(P$4,'4. Billing Determinants'!$B$19:$Z$41,8,0)/'4. Billing Determinants'!$I$41*$D24, VLOOKUP(P$4,'4. Billing Determinants'!$B$19:$Z$41,3,0)/'4. Billing Determinants'!$D$41*$D24))))),0)</f>
        <v>0</v>
      </c>
      <c r="Q24" s="58">
        <f>IFERROR(IF(Q$4="",0,IF($E24="kWh",VLOOKUP(Q$4,'4. Billing Determinants'!$B$19:$Z$41,4,0)/'4. Billing Determinants'!$E$41*$D24,IF($E24="kW",VLOOKUP(Q$4,'4. Billing Determinants'!$B$19:$Z$41,5,0)/'4. Billing Determinants'!$F$41*$D24,IF($E24="Non-RPP kWh",VLOOKUP(Q$4,'4. Billing Determinants'!$B$19:$Z$41,6,0)/'4. Billing Determinants'!$G$41*$D24,IF($E24="Distribution Rev.",VLOOKUP(Q$4,'4. Billing Determinants'!$B$19:$Z$41,8,0)/'4. Billing Determinants'!$I$41*$D24, VLOOKUP(Q$4,'4. Billing Determinants'!$B$19:$Z$41,3,0)/'4. Billing Determinants'!$D$41*$D24))))),0)</f>
        <v>0</v>
      </c>
      <c r="R24" s="58">
        <f>IFERROR(IF(R$4="",0,IF($E24="kWh",VLOOKUP(R$4,'4. Billing Determinants'!$B$19:$Z$41,4,0)/'4. Billing Determinants'!$E$41*$D24,IF($E24="kW",VLOOKUP(R$4,'4. Billing Determinants'!$B$19:$Z$41,5,0)/'4. Billing Determinants'!$F$41*$D24,IF($E24="Non-RPP kWh",VLOOKUP(R$4,'4. Billing Determinants'!$B$19:$Z$41,6,0)/'4. Billing Determinants'!$G$41*$D24,IF($E24="Distribution Rev.",VLOOKUP(R$4,'4. Billing Determinants'!$B$19:$Z$41,8,0)/'4. Billing Determinants'!$I$41*$D24, VLOOKUP(R$4,'4. Billing Determinants'!$B$19:$Z$41,3,0)/'4. Billing Determinants'!$D$41*$D24))))),0)</f>
        <v>0</v>
      </c>
      <c r="S24" s="58">
        <f>IFERROR(IF(S$4="",0,IF($E24="kWh",VLOOKUP(S$4,'4. Billing Determinants'!$B$19:$Z$41,4,0)/'4. Billing Determinants'!$E$41*$D24,IF($E24="kW",VLOOKUP(S$4,'4. Billing Determinants'!$B$19:$Z$41,5,0)/'4. Billing Determinants'!$F$41*$D24,IF($E24="Non-RPP kWh",VLOOKUP(S$4,'4. Billing Determinants'!$B$19:$Z$41,6,0)/'4. Billing Determinants'!$G$41*$D24,IF($E24="Distribution Rev.",VLOOKUP(S$4,'4. Billing Determinants'!$B$19:$Z$41,8,0)/'4. Billing Determinants'!$I$41*$D24, VLOOKUP(S$4,'4. Billing Determinants'!$B$19:$Z$41,3,0)/'4. Billing Determinants'!$D$41*$D24))))),0)</f>
        <v>0</v>
      </c>
      <c r="T24" s="58">
        <f>IFERROR(IF(T$4="",0,IF($E24="kWh",VLOOKUP(T$4,'4. Billing Determinants'!$B$19:$Z$41,4,0)/'4. Billing Determinants'!$E$41*$D24,IF($E24="kW",VLOOKUP(T$4,'4. Billing Determinants'!$B$19:$Z$41,5,0)/'4. Billing Determinants'!$F$41*$D24,IF($E24="Non-RPP kWh",VLOOKUP(T$4,'4. Billing Determinants'!$B$19:$Z$41,6,0)/'4. Billing Determinants'!$G$41*$D24,IF($E24="Distribution Rev.",VLOOKUP(T$4,'4. Billing Determinants'!$B$19:$Z$41,8,0)/'4. Billing Determinants'!$I$41*$D24, VLOOKUP(T$4,'4. Billing Determinants'!$B$19:$Z$41,3,0)/'4. Billing Determinants'!$D$41*$D24))))),0)</f>
        <v>0</v>
      </c>
      <c r="U24" s="58">
        <f>IFERROR(IF(U$4="",0,IF($E24="kWh",VLOOKUP(U$4,'4. Billing Determinants'!$B$19:$Z$41,4,0)/'4. Billing Determinants'!$E$41*$D24,IF($E24="kW",VLOOKUP(U$4,'4. Billing Determinants'!$B$19:$Z$41,5,0)/'4. Billing Determinants'!$F$41*$D24,IF($E24="Non-RPP kWh",VLOOKUP(U$4,'4. Billing Determinants'!$B$19:$Z$41,6,0)/'4. Billing Determinants'!$G$41*$D24,IF($E24="Distribution Rev.",VLOOKUP(U$4,'4. Billing Determinants'!$B$19:$Z$41,8,0)/'4. Billing Determinants'!$I$41*$D24, VLOOKUP(U$4,'4. Billing Determinants'!$B$19:$Z$41,3,0)/'4. Billing Determinants'!$D$41*$D24))))),0)</f>
        <v>0</v>
      </c>
      <c r="V24" s="58">
        <f>IFERROR(IF(V$4="",0,IF($E24="kWh",VLOOKUP(V$4,'4. Billing Determinants'!$B$19:$Z$41,4,0)/'4. Billing Determinants'!$E$41*$D24,IF($E24="kW",VLOOKUP(V$4,'4. Billing Determinants'!$B$19:$Z$41,5,0)/'4. Billing Determinants'!$F$41*$D24,IF($E24="Non-RPP kWh",VLOOKUP(V$4,'4. Billing Determinants'!$B$19:$Z$41,6,0)/'4. Billing Determinants'!$G$41*$D24,IF($E24="Distribution Rev.",VLOOKUP(V$4,'4. Billing Determinants'!$B$19:$Z$41,8,0)/'4. Billing Determinants'!$I$41*$D24, VLOOKUP(V$4,'4. Billing Determinants'!$B$19:$Z$41,3,0)/'4. Billing Determinants'!$D$41*$D24))))),0)</f>
        <v>0</v>
      </c>
      <c r="W24" s="58">
        <f>IFERROR(IF(W$4="",0,IF($E24="kWh",VLOOKUP(W$4,'4. Billing Determinants'!$B$19:$Z$41,4,0)/'4. Billing Determinants'!$E$41*$D24,IF($E24="kW",VLOOKUP(W$4,'4. Billing Determinants'!$B$19:$Z$41,5,0)/'4. Billing Determinants'!$F$41*$D24,IF($E24="Non-RPP kWh",VLOOKUP(W$4,'4. Billing Determinants'!$B$19:$Z$41,6,0)/'4. Billing Determinants'!$G$41*$D24,IF($E24="Distribution Rev.",VLOOKUP(W$4,'4. Billing Determinants'!$B$19:$Z$41,8,0)/'4. Billing Determinants'!$I$41*$D24, VLOOKUP(W$4,'4. Billing Determinants'!$B$19:$Z$41,3,0)/'4. Billing Determinants'!$D$41*$D24))))),0)</f>
        <v>0</v>
      </c>
      <c r="X24" s="58">
        <f>IFERROR(IF(X$4="",0,IF($E24="kWh",VLOOKUP(X$4,'4. Billing Determinants'!$B$19:$Z$41,4,0)/'4. Billing Determinants'!$E$41*$D24,IF($E24="kW",VLOOKUP(X$4,'4. Billing Determinants'!$B$19:$Z$41,5,0)/'4. Billing Determinants'!$F$41*$D24,IF($E24="Non-RPP kWh",VLOOKUP(X$4,'4. Billing Determinants'!$B$19:$Z$41,6,0)/'4. Billing Determinants'!$G$41*$D24,IF($E24="Distribution Rev.",VLOOKUP(X$4,'4. Billing Determinants'!$B$19:$Z$41,8,0)/'4. Billing Determinants'!$I$41*$D24, VLOOKUP(X$4,'4. Billing Determinants'!$B$19:$Z$41,3,0)/'4. Billing Determinants'!$D$41*$D24))))),0)</f>
        <v>0</v>
      </c>
      <c r="Y24" s="58">
        <f>IFERROR(IF(Y$4="",0,IF($E24="kWh",VLOOKUP(Y$4,'4. Billing Determinants'!$B$19:$Z$41,4,0)/'4. Billing Determinants'!$E$41*$D24,IF($E24="kW",VLOOKUP(Y$4,'4. Billing Determinants'!$B$19:$Z$41,5,0)/'4. Billing Determinants'!$F$41*$D24,IF($E24="Non-RPP kWh",VLOOKUP(Y$4,'4. Billing Determinants'!$B$19:$Z$41,6,0)/'4. Billing Determinants'!$G$41*$D24,IF($E24="Distribution Rev.",VLOOKUP(Y$4,'4. Billing Determinants'!$B$19:$Z$41,8,0)/'4. Billing Determinants'!$I$41*$D24, VLOOKUP(Y$4,'4. Billing Determinants'!$B$19:$Z$41,3,0)/'4. Billing Determinants'!$D$41*$D24))))),0)</f>
        <v>0</v>
      </c>
    </row>
    <row r="25" spans="2:25" x14ac:dyDescent="0.25">
      <c r="B25" s="63" t="s">
        <v>250</v>
      </c>
      <c r="C25" s="57">
        <v>1508</v>
      </c>
      <c r="D25" s="58">
        <f>'2. 2015 Continuity Schedule'!BS48</f>
        <v>0</v>
      </c>
      <c r="E25" s="94" t="s">
        <v>224</v>
      </c>
      <c r="F25" s="58">
        <f>IFERROR(IF(F$4="",0,IF($E25="kWh",VLOOKUP(F$4,'4. Billing Determinants'!$B$19:$Z$41,4,0)/'4. Billing Determinants'!$E$41*$D25,IF($E25="kW",VLOOKUP(F$4,'4. Billing Determinants'!$B$19:$Z$41,5,0)/'4. Billing Determinants'!$F$41*$D25,IF($E25="Non-RPP kWh",VLOOKUP(F$4,'4. Billing Determinants'!$B$19:$Z$41,6,0)/'4. Billing Determinants'!$G$41*$D25,IF($E25="Distribution Rev.",VLOOKUP(F$4,'4. Billing Determinants'!$B$19:$Z$41,8,0)/'4. Billing Determinants'!$I$41*$D25, VLOOKUP(F$4,'4. Billing Determinants'!$B$19:$Z$41,3,0)/'4. Billing Determinants'!$D$41*$D25))))),0)</f>
        <v>0</v>
      </c>
      <c r="G25" s="58">
        <f>IFERROR(IF(G$4="",0,IF($E25="kWh",VLOOKUP(G$4,'4. Billing Determinants'!$B$19:$Z$41,4,0)/'4. Billing Determinants'!$E$41*$D25,IF($E25="kW",VLOOKUP(G$4,'4. Billing Determinants'!$B$19:$Z$41,5,0)/'4. Billing Determinants'!$F$41*$D25,IF($E25="Non-RPP kWh",VLOOKUP(G$4,'4. Billing Determinants'!$B$19:$Z$41,6,0)/'4. Billing Determinants'!$G$41*$D25,IF($E25="Distribution Rev.",VLOOKUP(G$4,'4. Billing Determinants'!$B$19:$Z$41,8,0)/'4. Billing Determinants'!$I$41*$D25, VLOOKUP(G$4,'4. Billing Determinants'!$B$19:$Z$41,3,0)/'4. Billing Determinants'!$D$41*$D25))))),0)</f>
        <v>0</v>
      </c>
      <c r="H25" s="58">
        <f>IFERROR(IF(H$4="",0,IF($E25="kWh",VLOOKUP(H$4,'4. Billing Determinants'!$B$19:$Z$41,4,0)/'4. Billing Determinants'!$E$41*$D25,IF($E25="kW",VLOOKUP(H$4,'4. Billing Determinants'!$B$19:$Z$41,5,0)/'4. Billing Determinants'!$F$41*$D25,IF($E25="Non-RPP kWh",VLOOKUP(H$4,'4. Billing Determinants'!$B$19:$Z$41,6,0)/'4. Billing Determinants'!$G$41*$D25,IF($E25="Distribution Rev.",VLOOKUP(H$4,'4. Billing Determinants'!$B$19:$Z$41,8,0)/'4. Billing Determinants'!$I$41*$D25, VLOOKUP(H$4,'4. Billing Determinants'!$B$19:$Z$41,3,0)/'4. Billing Determinants'!$D$41*$D25))))),0)</f>
        <v>0</v>
      </c>
      <c r="I25" s="58">
        <f>IFERROR(IF(I$4="",0,IF($E25="kWh",VLOOKUP(I$4,'4. Billing Determinants'!$B$19:$Z$41,4,0)/'4. Billing Determinants'!$E$41*$D25,IF($E25="kW",VLOOKUP(I$4,'4. Billing Determinants'!$B$19:$Z$41,5,0)/'4. Billing Determinants'!$F$41*$D25,IF($E25="Non-RPP kWh",VLOOKUP(I$4,'4. Billing Determinants'!$B$19:$Z$41,6,0)/'4. Billing Determinants'!$G$41*$D25,IF($E25="Distribution Rev.",VLOOKUP(I$4,'4. Billing Determinants'!$B$19:$Z$41,8,0)/'4. Billing Determinants'!$I$41*$D25, VLOOKUP(I$4,'4. Billing Determinants'!$B$19:$Z$41,3,0)/'4. Billing Determinants'!$D$41*$D25))))),0)</f>
        <v>0</v>
      </c>
      <c r="J25" s="58">
        <f>IFERROR(IF(J$4="",0,IF($E25="kWh",VLOOKUP(J$4,'4. Billing Determinants'!$B$19:$Z$41,4,0)/'4. Billing Determinants'!$E$41*$D25,IF($E25="kW",VLOOKUP(J$4,'4. Billing Determinants'!$B$19:$Z$41,5,0)/'4. Billing Determinants'!$F$41*$D25,IF($E25="Non-RPP kWh",VLOOKUP(J$4,'4. Billing Determinants'!$B$19:$Z$41,6,0)/'4. Billing Determinants'!$G$41*$D25,IF($E25="Distribution Rev.",VLOOKUP(J$4,'4. Billing Determinants'!$B$19:$Z$41,8,0)/'4. Billing Determinants'!$I$41*$D25, VLOOKUP(J$4,'4. Billing Determinants'!$B$19:$Z$41,3,0)/'4. Billing Determinants'!$D$41*$D25))))),0)</f>
        <v>0</v>
      </c>
      <c r="K25" s="58">
        <f>IFERROR(IF(K$4="",0,IF($E25="kWh",VLOOKUP(K$4,'4. Billing Determinants'!$B$19:$Z$41,4,0)/'4. Billing Determinants'!$E$41*$D25,IF($E25="kW",VLOOKUP(K$4,'4. Billing Determinants'!$B$19:$Z$41,5,0)/'4. Billing Determinants'!$F$41*$D25,IF($E25="Non-RPP kWh",VLOOKUP(K$4,'4. Billing Determinants'!$B$19:$Z$41,6,0)/'4. Billing Determinants'!$G$41*$D25,IF($E25="Distribution Rev.",VLOOKUP(K$4,'4. Billing Determinants'!$B$19:$Z$41,8,0)/'4. Billing Determinants'!$I$41*$D25, VLOOKUP(K$4,'4. Billing Determinants'!$B$19:$Z$41,3,0)/'4. Billing Determinants'!$D$41*$D25))))),0)</f>
        <v>0</v>
      </c>
      <c r="L25" s="58">
        <f>IFERROR(IF(L$4="",0,IF($E25="kWh",VLOOKUP(L$4,'4. Billing Determinants'!$B$19:$Z$41,4,0)/'4. Billing Determinants'!$E$41*$D25,IF($E25="kW",VLOOKUP(L$4,'4. Billing Determinants'!$B$19:$Z$41,5,0)/'4. Billing Determinants'!$F$41*$D25,IF($E25="Non-RPP kWh",VLOOKUP(L$4,'4. Billing Determinants'!$B$19:$Z$41,6,0)/'4. Billing Determinants'!$G$41*$D25,IF($E25="Distribution Rev.",VLOOKUP(L$4,'4. Billing Determinants'!$B$19:$Z$41,8,0)/'4. Billing Determinants'!$I$41*$D25, VLOOKUP(L$4,'4. Billing Determinants'!$B$19:$Z$41,3,0)/'4. Billing Determinants'!$D$41*$D25))))),0)</f>
        <v>0</v>
      </c>
      <c r="M25" s="58">
        <f>IFERROR(IF(M$4="",0,IF($E25="kWh",VLOOKUP(M$4,'4. Billing Determinants'!$B$19:$Z$41,4,0)/'4. Billing Determinants'!$E$41*$D25,IF($E25="kW",VLOOKUP(M$4,'4. Billing Determinants'!$B$19:$Z$41,5,0)/'4. Billing Determinants'!$F$41*$D25,IF($E25="Non-RPP kWh",VLOOKUP(M$4,'4. Billing Determinants'!$B$19:$Z$41,6,0)/'4. Billing Determinants'!$G$41*$D25,IF($E25="Distribution Rev.",VLOOKUP(M$4,'4. Billing Determinants'!$B$19:$Z$41,8,0)/'4. Billing Determinants'!$I$41*$D25, VLOOKUP(M$4,'4. Billing Determinants'!$B$19:$Z$41,3,0)/'4. Billing Determinants'!$D$41*$D25))))),0)</f>
        <v>0</v>
      </c>
      <c r="N25" s="58">
        <f>IFERROR(IF(N$4="",0,IF($E25="kWh",VLOOKUP(N$4,'4. Billing Determinants'!$B$19:$Z$41,4,0)/'4. Billing Determinants'!$E$41*$D25,IF($E25="kW",VLOOKUP(N$4,'4. Billing Determinants'!$B$19:$Z$41,5,0)/'4. Billing Determinants'!$F$41*$D25,IF($E25="Non-RPP kWh",VLOOKUP(N$4,'4. Billing Determinants'!$B$19:$Z$41,6,0)/'4. Billing Determinants'!$G$41*$D25,IF($E25="Distribution Rev.",VLOOKUP(N$4,'4. Billing Determinants'!$B$19:$Z$41,8,0)/'4. Billing Determinants'!$I$41*$D25, VLOOKUP(N$4,'4. Billing Determinants'!$B$19:$Z$41,3,0)/'4. Billing Determinants'!$D$41*$D25))))),0)</f>
        <v>0</v>
      </c>
      <c r="O25" s="58">
        <f>IFERROR(IF(O$4="",0,IF($E25="kWh",VLOOKUP(O$4,'4. Billing Determinants'!$B$19:$Z$41,4,0)/'4. Billing Determinants'!$E$41*$D25,IF($E25="kW",VLOOKUP(O$4,'4. Billing Determinants'!$B$19:$Z$41,5,0)/'4. Billing Determinants'!$F$41*$D25,IF($E25="Non-RPP kWh",VLOOKUP(O$4,'4. Billing Determinants'!$B$19:$Z$41,6,0)/'4. Billing Determinants'!$G$41*$D25,IF($E25="Distribution Rev.",VLOOKUP(O$4,'4. Billing Determinants'!$B$19:$Z$41,8,0)/'4. Billing Determinants'!$I$41*$D25, VLOOKUP(O$4,'4. Billing Determinants'!$B$19:$Z$41,3,0)/'4. Billing Determinants'!$D$41*$D25))))),0)</f>
        <v>0</v>
      </c>
      <c r="P25" s="58">
        <f>IFERROR(IF(P$4="",0,IF($E25="kWh",VLOOKUP(P$4,'4. Billing Determinants'!$B$19:$Z$41,4,0)/'4. Billing Determinants'!$E$41*$D25,IF($E25="kW",VLOOKUP(P$4,'4. Billing Determinants'!$B$19:$Z$41,5,0)/'4. Billing Determinants'!$F$41*$D25,IF($E25="Non-RPP kWh",VLOOKUP(P$4,'4. Billing Determinants'!$B$19:$Z$41,6,0)/'4. Billing Determinants'!$G$41*$D25,IF($E25="Distribution Rev.",VLOOKUP(P$4,'4. Billing Determinants'!$B$19:$Z$41,8,0)/'4. Billing Determinants'!$I$41*$D25, VLOOKUP(P$4,'4. Billing Determinants'!$B$19:$Z$41,3,0)/'4. Billing Determinants'!$D$41*$D25))))),0)</f>
        <v>0</v>
      </c>
      <c r="Q25" s="58">
        <f>IFERROR(IF(Q$4="",0,IF($E25="kWh",VLOOKUP(Q$4,'4. Billing Determinants'!$B$19:$Z$41,4,0)/'4. Billing Determinants'!$E$41*$D25,IF($E25="kW",VLOOKUP(Q$4,'4. Billing Determinants'!$B$19:$Z$41,5,0)/'4. Billing Determinants'!$F$41*$D25,IF($E25="Non-RPP kWh",VLOOKUP(Q$4,'4. Billing Determinants'!$B$19:$Z$41,6,0)/'4. Billing Determinants'!$G$41*$D25,IF($E25="Distribution Rev.",VLOOKUP(Q$4,'4. Billing Determinants'!$B$19:$Z$41,8,0)/'4. Billing Determinants'!$I$41*$D25, VLOOKUP(Q$4,'4. Billing Determinants'!$B$19:$Z$41,3,0)/'4. Billing Determinants'!$D$41*$D25))))),0)</f>
        <v>0</v>
      </c>
      <c r="R25" s="58">
        <f>IFERROR(IF(R$4="",0,IF($E25="kWh",VLOOKUP(R$4,'4. Billing Determinants'!$B$19:$Z$41,4,0)/'4. Billing Determinants'!$E$41*$D25,IF($E25="kW",VLOOKUP(R$4,'4. Billing Determinants'!$B$19:$Z$41,5,0)/'4. Billing Determinants'!$F$41*$D25,IF($E25="Non-RPP kWh",VLOOKUP(R$4,'4. Billing Determinants'!$B$19:$Z$41,6,0)/'4. Billing Determinants'!$G$41*$D25,IF($E25="Distribution Rev.",VLOOKUP(R$4,'4. Billing Determinants'!$B$19:$Z$41,8,0)/'4. Billing Determinants'!$I$41*$D25, VLOOKUP(R$4,'4. Billing Determinants'!$B$19:$Z$41,3,0)/'4. Billing Determinants'!$D$41*$D25))))),0)</f>
        <v>0</v>
      </c>
      <c r="S25" s="58">
        <f>IFERROR(IF(S$4="",0,IF($E25="kWh",VLOOKUP(S$4,'4. Billing Determinants'!$B$19:$Z$41,4,0)/'4. Billing Determinants'!$E$41*$D25,IF($E25="kW",VLOOKUP(S$4,'4. Billing Determinants'!$B$19:$Z$41,5,0)/'4. Billing Determinants'!$F$41*$D25,IF($E25="Non-RPP kWh",VLOOKUP(S$4,'4. Billing Determinants'!$B$19:$Z$41,6,0)/'4. Billing Determinants'!$G$41*$D25,IF($E25="Distribution Rev.",VLOOKUP(S$4,'4. Billing Determinants'!$B$19:$Z$41,8,0)/'4. Billing Determinants'!$I$41*$D25, VLOOKUP(S$4,'4. Billing Determinants'!$B$19:$Z$41,3,0)/'4. Billing Determinants'!$D$41*$D25))))),0)</f>
        <v>0</v>
      </c>
      <c r="T25" s="58">
        <f>IFERROR(IF(T$4="",0,IF($E25="kWh",VLOOKUP(T$4,'4. Billing Determinants'!$B$19:$Z$41,4,0)/'4. Billing Determinants'!$E$41*$D25,IF($E25="kW",VLOOKUP(T$4,'4. Billing Determinants'!$B$19:$Z$41,5,0)/'4. Billing Determinants'!$F$41*$D25,IF($E25="Non-RPP kWh",VLOOKUP(T$4,'4. Billing Determinants'!$B$19:$Z$41,6,0)/'4. Billing Determinants'!$G$41*$D25,IF($E25="Distribution Rev.",VLOOKUP(T$4,'4. Billing Determinants'!$B$19:$Z$41,8,0)/'4. Billing Determinants'!$I$41*$D25, VLOOKUP(T$4,'4. Billing Determinants'!$B$19:$Z$41,3,0)/'4. Billing Determinants'!$D$41*$D25))))),0)</f>
        <v>0</v>
      </c>
      <c r="U25" s="58">
        <f>IFERROR(IF(U$4="",0,IF($E25="kWh",VLOOKUP(U$4,'4. Billing Determinants'!$B$19:$Z$41,4,0)/'4. Billing Determinants'!$E$41*$D25,IF($E25="kW",VLOOKUP(U$4,'4. Billing Determinants'!$B$19:$Z$41,5,0)/'4. Billing Determinants'!$F$41*$D25,IF($E25="Non-RPP kWh",VLOOKUP(U$4,'4. Billing Determinants'!$B$19:$Z$41,6,0)/'4. Billing Determinants'!$G$41*$D25,IF($E25="Distribution Rev.",VLOOKUP(U$4,'4. Billing Determinants'!$B$19:$Z$41,8,0)/'4. Billing Determinants'!$I$41*$D25, VLOOKUP(U$4,'4. Billing Determinants'!$B$19:$Z$41,3,0)/'4. Billing Determinants'!$D$41*$D25))))),0)</f>
        <v>0</v>
      </c>
      <c r="V25" s="58">
        <f>IFERROR(IF(V$4="",0,IF($E25="kWh",VLOOKUP(V$4,'4. Billing Determinants'!$B$19:$Z$41,4,0)/'4. Billing Determinants'!$E$41*$D25,IF($E25="kW",VLOOKUP(V$4,'4. Billing Determinants'!$B$19:$Z$41,5,0)/'4. Billing Determinants'!$F$41*$D25,IF($E25="Non-RPP kWh",VLOOKUP(V$4,'4. Billing Determinants'!$B$19:$Z$41,6,0)/'4. Billing Determinants'!$G$41*$D25,IF($E25="Distribution Rev.",VLOOKUP(V$4,'4. Billing Determinants'!$B$19:$Z$41,8,0)/'4. Billing Determinants'!$I$41*$D25, VLOOKUP(V$4,'4. Billing Determinants'!$B$19:$Z$41,3,0)/'4. Billing Determinants'!$D$41*$D25))))),0)</f>
        <v>0</v>
      </c>
      <c r="W25" s="58">
        <f>IFERROR(IF(W$4="",0,IF($E25="kWh",VLOOKUP(W$4,'4. Billing Determinants'!$B$19:$Z$41,4,0)/'4. Billing Determinants'!$E$41*$D25,IF($E25="kW",VLOOKUP(W$4,'4. Billing Determinants'!$B$19:$Z$41,5,0)/'4. Billing Determinants'!$F$41*$D25,IF($E25="Non-RPP kWh",VLOOKUP(W$4,'4. Billing Determinants'!$B$19:$Z$41,6,0)/'4. Billing Determinants'!$G$41*$D25,IF($E25="Distribution Rev.",VLOOKUP(W$4,'4. Billing Determinants'!$B$19:$Z$41,8,0)/'4. Billing Determinants'!$I$41*$D25, VLOOKUP(W$4,'4. Billing Determinants'!$B$19:$Z$41,3,0)/'4. Billing Determinants'!$D$41*$D25))))),0)</f>
        <v>0</v>
      </c>
      <c r="X25" s="58">
        <f>IFERROR(IF(X$4="",0,IF($E25="kWh",VLOOKUP(X$4,'4. Billing Determinants'!$B$19:$Z$41,4,0)/'4. Billing Determinants'!$E$41*$D25,IF($E25="kW",VLOOKUP(X$4,'4. Billing Determinants'!$B$19:$Z$41,5,0)/'4. Billing Determinants'!$F$41*$D25,IF($E25="Non-RPP kWh",VLOOKUP(X$4,'4. Billing Determinants'!$B$19:$Z$41,6,0)/'4. Billing Determinants'!$G$41*$D25,IF($E25="Distribution Rev.",VLOOKUP(X$4,'4. Billing Determinants'!$B$19:$Z$41,8,0)/'4. Billing Determinants'!$I$41*$D25, VLOOKUP(X$4,'4. Billing Determinants'!$B$19:$Z$41,3,0)/'4. Billing Determinants'!$D$41*$D25))))),0)</f>
        <v>0</v>
      </c>
      <c r="Y25" s="58">
        <f>IFERROR(IF(Y$4="",0,IF($E25="kWh",VLOOKUP(Y$4,'4. Billing Determinants'!$B$19:$Z$41,4,0)/'4. Billing Determinants'!$E$41*$D25,IF($E25="kW",VLOOKUP(Y$4,'4. Billing Determinants'!$B$19:$Z$41,5,0)/'4. Billing Determinants'!$F$41*$D25,IF($E25="Non-RPP kWh",VLOOKUP(Y$4,'4. Billing Determinants'!$B$19:$Z$41,6,0)/'4. Billing Determinants'!$G$41*$D25,IF($E25="Distribution Rev.",VLOOKUP(Y$4,'4. Billing Determinants'!$B$19:$Z$41,8,0)/'4. Billing Determinants'!$I$41*$D25, VLOOKUP(Y$4,'4. Billing Determinants'!$B$19:$Z$41,3,0)/'4. Billing Determinants'!$D$41*$D25))))),0)</f>
        <v>0</v>
      </c>
    </row>
    <row r="26" spans="2:25" x14ac:dyDescent="0.25">
      <c r="B26" s="63" t="s">
        <v>4</v>
      </c>
      <c r="C26" s="57">
        <v>1518</v>
      </c>
      <c r="D26" s="58">
        <f>'2. 2015 Continuity Schedule'!BS49</f>
        <v>0</v>
      </c>
      <c r="E26" s="94" t="s">
        <v>224</v>
      </c>
      <c r="F26" s="58">
        <f>IFERROR(IF(F$4="",0,IF($E26="kWh",VLOOKUP(F$4,'4. Billing Determinants'!$B$19:$Z$41,4,0)/'4. Billing Determinants'!$E$41*$D26,IF($E26="kW",VLOOKUP(F$4,'4. Billing Determinants'!$B$19:$Z$41,5,0)/'4. Billing Determinants'!$F$41*$D26,IF($E26="Non-RPP kWh",VLOOKUP(F$4,'4. Billing Determinants'!$B$19:$Z$41,6,0)/'4. Billing Determinants'!$G$41*$D26,IF($E26="Distribution Rev.",VLOOKUP(F$4,'4. Billing Determinants'!$B$19:$Z$41,8,0)/'4. Billing Determinants'!$I$41*$D26, VLOOKUP(F$4,'4. Billing Determinants'!$B$19:$Z$41,3,0)/'4. Billing Determinants'!$D$41*$D26))))),0)</f>
        <v>0</v>
      </c>
      <c r="G26" s="58">
        <f>IFERROR(IF(G$4="",0,IF($E26="kWh",VLOOKUP(G$4,'4. Billing Determinants'!$B$19:$Z$41,4,0)/'4. Billing Determinants'!$E$41*$D26,IF($E26="kW",VLOOKUP(G$4,'4. Billing Determinants'!$B$19:$Z$41,5,0)/'4. Billing Determinants'!$F$41*$D26,IF($E26="Non-RPP kWh",VLOOKUP(G$4,'4. Billing Determinants'!$B$19:$Z$41,6,0)/'4. Billing Determinants'!$G$41*$D26,IF($E26="Distribution Rev.",VLOOKUP(G$4,'4. Billing Determinants'!$B$19:$Z$41,8,0)/'4. Billing Determinants'!$I$41*$D26, VLOOKUP(G$4,'4. Billing Determinants'!$B$19:$Z$41,3,0)/'4. Billing Determinants'!$D$41*$D26))))),0)</f>
        <v>0</v>
      </c>
      <c r="H26" s="58">
        <f>IFERROR(IF(H$4="",0,IF($E26="kWh",VLOOKUP(H$4,'4. Billing Determinants'!$B$19:$Z$41,4,0)/'4. Billing Determinants'!$E$41*$D26,IF($E26="kW",VLOOKUP(H$4,'4. Billing Determinants'!$B$19:$Z$41,5,0)/'4. Billing Determinants'!$F$41*$D26,IF($E26="Non-RPP kWh",VLOOKUP(H$4,'4. Billing Determinants'!$B$19:$Z$41,6,0)/'4. Billing Determinants'!$G$41*$D26,IF($E26="Distribution Rev.",VLOOKUP(H$4,'4. Billing Determinants'!$B$19:$Z$41,8,0)/'4. Billing Determinants'!$I$41*$D26, VLOOKUP(H$4,'4. Billing Determinants'!$B$19:$Z$41,3,0)/'4. Billing Determinants'!$D$41*$D26))))),0)</f>
        <v>0</v>
      </c>
      <c r="I26" s="58">
        <f>IFERROR(IF(I$4="",0,IF($E26="kWh",VLOOKUP(I$4,'4. Billing Determinants'!$B$19:$Z$41,4,0)/'4. Billing Determinants'!$E$41*$D26,IF($E26="kW",VLOOKUP(I$4,'4. Billing Determinants'!$B$19:$Z$41,5,0)/'4. Billing Determinants'!$F$41*$D26,IF($E26="Non-RPP kWh",VLOOKUP(I$4,'4. Billing Determinants'!$B$19:$Z$41,6,0)/'4. Billing Determinants'!$G$41*$D26,IF($E26="Distribution Rev.",VLOOKUP(I$4,'4. Billing Determinants'!$B$19:$Z$41,8,0)/'4. Billing Determinants'!$I$41*$D26, VLOOKUP(I$4,'4. Billing Determinants'!$B$19:$Z$41,3,0)/'4. Billing Determinants'!$D$41*$D26))))),0)</f>
        <v>0</v>
      </c>
      <c r="J26" s="58">
        <f>IFERROR(IF(J$4="",0,IF($E26="kWh",VLOOKUP(J$4,'4. Billing Determinants'!$B$19:$Z$41,4,0)/'4. Billing Determinants'!$E$41*$D26,IF($E26="kW",VLOOKUP(J$4,'4. Billing Determinants'!$B$19:$Z$41,5,0)/'4. Billing Determinants'!$F$41*$D26,IF($E26="Non-RPP kWh",VLOOKUP(J$4,'4. Billing Determinants'!$B$19:$Z$41,6,0)/'4. Billing Determinants'!$G$41*$D26,IF($E26="Distribution Rev.",VLOOKUP(J$4,'4. Billing Determinants'!$B$19:$Z$41,8,0)/'4. Billing Determinants'!$I$41*$D26, VLOOKUP(J$4,'4. Billing Determinants'!$B$19:$Z$41,3,0)/'4. Billing Determinants'!$D$41*$D26))))),0)</f>
        <v>0</v>
      </c>
      <c r="K26" s="58">
        <f>IFERROR(IF(K$4="",0,IF($E26="kWh",VLOOKUP(K$4,'4. Billing Determinants'!$B$19:$Z$41,4,0)/'4. Billing Determinants'!$E$41*$D26,IF($E26="kW",VLOOKUP(K$4,'4. Billing Determinants'!$B$19:$Z$41,5,0)/'4. Billing Determinants'!$F$41*$D26,IF($E26="Non-RPP kWh",VLOOKUP(K$4,'4. Billing Determinants'!$B$19:$Z$41,6,0)/'4. Billing Determinants'!$G$41*$D26,IF($E26="Distribution Rev.",VLOOKUP(K$4,'4. Billing Determinants'!$B$19:$Z$41,8,0)/'4. Billing Determinants'!$I$41*$D26, VLOOKUP(K$4,'4. Billing Determinants'!$B$19:$Z$41,3,0)/'4. Billing Determinants'!$D$41*$D26))))),0)</f>
        <v>0</v>
      </c>
      <c r="L26" s="58">
        <f>IFERROR(IF(L$4="",0,IF($E26="kWh",VLOOKUP(L$4,'4. Billing Determinants'!$B$19:$Z$41,4,0)/'4. Billing Determinants'!$E$41*$D26,IF($E26="kW",VLOOKUP(L$4,'4. Billing Determinants'!$B$19:$Z$41,5,0)/'4. Billing Determinants'!$F$41*$D26,IF($E26="Non-RPP kWh",VLOOKUP(L$4,'4. Billing Determinants'!$B$19:$Z$41,6,0)/'4. Billing Determinants'!$G$41*$D26,IF($E26="Distribution Rev.",VLOOKUP(L$4,'4. Billing Determinants'!$B$19:$Z$41,8,0)/'4. Billing Determinants'!$I$41*$D26, VLOOKUP(L$4,'4. Billing Determinants'!$B$19:$Z$41,3,0)/'4. Billing Determinants'!$D$41*$D26))))),0)</f>
        <v>0</v>
      </c>
      <c r="M26" s="58">
        <f>IFERROR(IF(M$4="",0,IF($E26="kWh",VLOOKUP(M$4,'4. Billing Determinants'!$B$19:$Z$41,4,0)/'4. Billing Determinants'!$E$41*$D26,IF($E26="kW",VLOOKUP(M$4,'4. Billing Determinants'!$B$19:$Z$41,5,0)/'4. Billing Determinants'!$F$41*$D26,IF($E26="Non-RPP kWh",VLOOKUP(M$4,'4. Billing Determinants'!$B$19:$Z$41,6,0)/'4. Billing Determinants'!$G$41*$D26,IF($E26="Distribution Rev.",VLOOKUP(M$4,'4. Billing Determinants'!$B$19:$Z$41,8,0)/'4. Billing Determinants'!$I$41*$D26, VLOOKUP(M$4,'4. Billing Determinants'!$B$19:$Z$41,3,0)/'4. Billing Determinants'!$D$41*$D26))))),0)</f>
        <v>0</v>
      </c>
      <c r="N26" s="58">
        <f>IFERROR(IF(N$4="",0,IF($E26="kWh",VLOOKUP(N$4,'4. Billing Determinants'!$B$19:$Z$41,4,0)/'4. Billing Determinants'!$E$41*$D26,IF($E26="kW",VLOOKUP(N$4,'4. Billing Determinants'!$B$19:$Z$41,5,0)/'4. Billing Determinants'!$F$41*$D26,IF($E26="Non-RPP kWh",VLOOKUP(N$4,'4. Billing Determinants'!$B$19:$Z$41,6,0)/'4. Billing Determinants'!$G$41*$D26,IF($E26="Distribution Rev.",VLOOKUP(N$4,'4. Billing Determinants'!$B$19:$Z$41,8,0)/'4. Billing Determinants'!$I$41*$D26, VLOOKUP(N$4,'4. Billing Determinants'!$B$19:$Z$41,3,0)/'4. Billing Determinants'!$D$41*$D26))))),0)</f>
        <v>0</v>
      </c>
      <c r="O26" s="58">
        <f>IFERROR(IF(O$4="",0,IF($E26="kWh",VLOOKUP(O$4,'4. Billing Determinants'!$B$19:$Z$41,4,0)/'4. Billing Determinants'!$E$41*$D26,IF($E26="kW",VLOOKUP(O$4,'4. Billing Determinants'!$B$19:$Z$41,5,0)/'4. Billing Determinants'!$F$41*$D26,IF($E26="Non-RPP kWh",VLOOKUP(O$4,'4. Billing Determinants'!$B$19:$Z$41,6,0)/'4. Billing Determinants'!$G$41*$D26,IF($E26="Distribution Rev.",VLOOKUP(O$4,'4. Billing Determinants'!$B$19:$Z$41,8,0)/'4. Billing Determinants'!$I$41*$D26, VLOOKUP(O$4,'4. Billing Determinants'!$B$19:$Z$41,3,0)/'4. Billing Determinants'!$D$41*$D26))))),0)</f>
        <v>0</v>
      </c>
      <c r="P26" s="58">
        <f>IFERROR(IF(P$4="",0,IF($E26="kWh",VLOOKUP(P$4,'4. Billing Determinants'!$B$19:$Z$41,4,0)/'4. Billing Determinants'!$E$41*$D26,IF($E26="kW",VLOOKUP(P$4,'4. Billing Determinants'!$B$19:$Z$41,5,0)/'4. Billing Determinants'!$F$41*$D26,IF($E26="Non-RPP kWh",VLOOKUP(P$4,'4. Billing Determinants'!$B$19:$Z$41,6,0)/'4. Billing Determinants'!$G$41*$D26,IF($E26="Distribution Rev.",VLOOKUP(P$4,'4. Billing Determinants'!$B$19:$Z$41,8,0)/'4. Billing Determinants'!$I$41*$D26, VLOOKUP(P$4,'4. Billing Determinants'!$B$19:$Z$41,3,0)/'4. Billing Determinants'!$D$41*$D26))))),0)</f>
        <v>0</v>
      </c>
      <c r="Q26" s="58">
        <f>IFERROR(IF(Q$4="",0,IF($E26="kWh",VLOOKUP(Q$4,'4. Billing Determinants'!$B$19:$Z$41,4,0)/'4. Billing Determinants'!$E$41*$D26,IF($E26="kW",VLOOKUP(Q$4,'4. Billing Determinants'!$B$19:$Z$41,5,0)/'4. Billing Determinants'!$F$41*$D26,IF($E26="Non-RPP kWh",VLOOKUP(Q$4,'4. Billing Determinants'!$B$19:$Z$41,6,0)/'4. Billing Determinants'!$G$41*$D26,IF($E26="Distribution Rev.",VLOOKUP(Q$4,'4. Billing Determinants'!$B$19:$Z$41,8,0)/'4. Billing Determinants'!$I$41*$D26, VLOOKUP(Q$4,'4. Billing Determinants'!$B$19:$Z$41,3,0)/'4. Billing Determinants'!$D$41*$D26))))),0)</f>
        <v>0</v>
      </c>
      <c r="R26" s="58">
        <f>IFERROR(IF(R$4="",0,IF($E26="kWh",VLOOKUP(R$4,'4. Billing Determinants'!$B$19:$Z$41,4,0)/'4. Billing Determinants'!$E$41*$D26,IF($E26="kW",VLOOKUP(R$4,'4. Billing Determinants'!$B$19:$Z$41,5,0)/'4. Billing Determinants'!$F$41*$D26,IF($E26="Non-RPP kWh",VLOOKUP(R$4,'4. Billing Determinants'!$B$19:$Z$41,6,0)/'4. Billing Determinants'!$G$41*$D26,IF($E26="Distribution Rev.",VLOOKUP(R$4,'4. Billing Determinants'!$B$19:$Z$41,8,0)/'4. Billing Determinants'!$I$41*$D26, VLOOKUP(R$4,'4. Billing Determinants'!$B$19:$Z$41,3,0)/'4. Billing Determinants'!$D$41*$D26))))),0)</f>
        <v>0</v>
      </c>
      <c r="S26" s="58">
        <f>IFERROR(IF(S$4="",0,IF($E26="kWh",VLOOKUP(S$4,'4. Billing Determinants'!$B$19:$Z$41,4,0)/'4. Billing Determinants'!$E$41*$D26,IF($E26="kW",VLOOKUP(S$4,'4. Billing Determinants'!$B$19:$Z$41,5,0)/'4. Billing Determinants'!$F$41*$D26,IF($E26="Non-RPP kWh",VLOOKUP(S$4,'4. Billing Determinants'!$B$19:$Z$41,6,0)/'4. Billing Determinants'!$G$41*$D26,IF($E26="Distribution Rev.",VLOOKUP(S$4,'4. Billing Determinants'!$B$19:$Z$41,8,0)/'4. Billing Determinants'!$I$41*$D26, VLOOKUP(S$4,'4. Billing Determinants'!$B$19:$Z$41,3,0)/'4. Billing Determinants'!$D$41*$D26))))),0)</f>
        <v>0</v>
      </c>
      <c r="T26" s="58">
        <f>IFERROR(IF(T$4="",0,IF($E26="kWh",VLOOKUP(T$4,'4. Billing Determinants'!$B$19:$Z$41,4,0)/'4. Billing Determinants'!$E$41*$D26,IF($E26="kW",VLOOKUP(T$4,'4. Billing Determinants'!$B$19:$Z$41,5,0)/'4. Billing Determinants'!$F$41*$D26,IF($E26="Non-RPP kWh",VLOOKUP(T$4,'4. Billing Determinants'!$B$19:$Z$41,6,0)/'4. Billing Determinants'!$G$41*$D26,IF($E26="Distribution Rev.",VLOOKUP(T$4,'4. Billing Determinants'!$B$19:$Z$41,8,0)/'4. Billing Determinants'!$I$41*$D26, VLOOKUP(T$4,'4. Billing Determinants'!$B$19:$Z$41,3,0)/'4. Billing Determinants'!$D$41*$D26))))),0)</f>
        <v>0</v>
      </c>
      <c r="U26" s="58">
        <f>IFERROR(IF(U$4="",0,IF($E26="kWh",VLOOKUP(U$4,'4. Billing Determinants'!$B$19:$Z$41,4,0)/'4. Billing Determinants'!$E$41*$D26,IF($E26="kW",VLOOKUP(U$4,'4. Billing Determinants'!$B$19:$Z$41,5,0)/'4. Billing Determinants'!$F$41*$D26,IF($E26="Non-RPP kWh",VLOOKUP(U$4,'4. Billing Determinants'!$B$19:$Z$41,6,0)/'4. Billing Determinants'!$G$41*$D26,IF($E26="Distribution Rev.",VLOOKUP(U$4,'4. Billing Determinants'!$B$19:$Z$41,8,0)/'4. Billing Determinants'!$I$41*$D26, VLOOKUP(U$4,'4. Billing Determinants'!$B$19:$Z$41,3,0)/'4. Billing Determinants'!$D$41*$D26))))),0)</f>
        <v>0</v>
      </c>
      <c r="V26" s="58">
        <f>IFERROR(IF(V$4="",0,IF($E26="kWh",VLOOKUP(V$4,'4. Billing Determinants'!$B$19:$Z$41,4,0)/'4. Billing Determinants'!$E$41*$D26,IF($E26="kW",VLOOKUP(V$4,'4. Billing Determinants'!$B$19:$Z$41,5,0)/'4. Billing Determinants'!$F$41*$D26,IF($E26="Non-RPP kWh",VLOOKUP(V$4,'4. Billing Determinants'!$B$19:$Z$41,6,0)/'4. Billing Determinants'!$G$41*$D26,IF($E26="Distribution Rev.",VLOOKUP(V$4,'4. Billing Determinants'!$B$19:$Z$41,8,0)/'4. Billing Determinants'!$I$41*$D26, VLOOKUP(V$4,'4. Billing Determinants'!$B$19:$Z$41,3,0)/'4. Billing Determinants'!$D$41*$D26))))),0)</f>
        <v>0</v>
      </c>
      <c r="W26" s="58">
        <f>IFERROR(IF(W$4="",0,IF($E26="kWh",VLOOKUP(W$4,'4. Billing Determinants'!$B$19:$Z$41,4,0)/'4. Billing Determinants'!$E$41*$D26,IF($E26="kW",VLOOKUP(W$4,'4. Billing Determinants'!$B$19:$Z$41,5,0)/'4. Billing Determinants'!$F$41*$D26,IF($E26="Non-RPP kWh",VLOOKUP(W$4,'4. Billing Determinants'!$B$19:$Z$41,6,0)/'4. Billing Determinants'!$G$41*$D26,IF($E26="Distribution Rev.",VLOOKUP(W$4,'4. Billing Determinants'!$B$19:$Z$41,8,0)/'4. Billing Determinants'!$I$41*$D26, VLOOKUP(W$4,'4. Billing Determinants'!$B$19:$Z$41,3,0)/'4. Billing Determinants'!$D$41*$D26))))),0)</f>
        <v>0</v>
      </c>
      <c r="X26" s="58">
        <f>IFERROR(IF(X$4="",0,IF($E26="kWh",VLOOKUP(X$4,'4. Billing Determinants'!$B$19:$Z$41,4,0)/'4. Billing Determinants'!$E$41*$D26,IF($E26="kW",VLOOKUP(X$4,'4. Billing Determinants'!$B$19:$Z$41,5,0)/'4. Billing Determinants'!$F$41*$D26,IF($E26="Non-RPP kWh",VLOOKUP(X$4,'4. Billing Determinants'!$B$19:$Z$41,6,0)/'4. Billing Determinants'!$G$41*$D26,IF($E26="Distribution Rev.",VLOOKUP(X$4,'4. Billing Determinants'!$B$19:$Z$41,8,0)/'4. Billing Determinants'!$I$41*$D26, VLOOKUP(X$4,'4. Billing Determinants'!$B$19:$Z$41,3,0)/'4. Billing Determinants'!$D$41*$D26))))),0)</f>
        <v>0</v>
      </c>
      <c r="Y26" s="58">
        <f>IFERROR(IF(Y$4="",0,IF($E26="kWh",VLOOKUP(Y$4,'4. Billing Determinants'!$B$19:$Z$41,4,0)/'4. Billing Determinants'!$E$41*$D26,IF($E26="kW",VLOOKUP(Y$4,'4. Billing Determinants'!$B$19:$Z$41,5,0)/'4. Billing Determinants'!$F$41*$D26,IF($E26="Non-RPP kWh",VLOOKUP(Y$4,'4. Billing Determinants'!$B$19:$Z$41,6,0)/'4. Billing Determinants'!$G$41*$D26,IF($E26="Distribution Rev.",VLOOKUP(Y$4,'4. Billing Determinants'!$B$19:$Z$41,8,0)/'4. Billing Determinants'!$I$41*$D26, VLOOKUP(Y$4,'4. Billing Determinants'!$B$19:$Z$41,3,0)/'4. Billing Determinants'!$D$41*$D26))))),0)</f>
        <v>0</v>
      </c>
    </row>
    <row r="27" spans="2:25" x14ac:dyDescent="0.25">
      <c r="B27" s="56" t="s">
        <v>9</v>
      </c>
      <c r="C27" s="57">
        <v>1525</v>
      </c>
      <c r="D27" s="58">
        <f>'2. 2015 Continuity Schedule'!BS50</f>
        <v>0</v>
      </c>
      <c r="E27" s="94" t="s">
        <v>224</v>
      </c>
      <c r="F27" s="58">
        <f>IFERROR(IF(F$4="",0,IF($E27="kWh",VLOOKUP(F$4,'4. Billing Determinants'!$B$19:$Z$41,4,0)/'4. Billing Determinants'!$E$41*$D27,IF($E27="kW",VLOOKUP(F$4,'4. Billing Determinants'!$B$19:$Z$41,5,0)/'4. Billing Determinants'!$F$41*$D27,IF($E27="Non-RPP kWh",VLOOKUP(F$4,'4. Billing Determinants'!$B$19:$Z$41,6,0)/'4. Billing Determinants'!$G$41*$D27,IF($E27="Distribution Rev.",VLOOKUP(F$4,'4. Billing Determinants'!$B$19:$Z$41,8,0)/'4. Billing Determinants'!$I$41*$D27, VLOOKUP(F$4,'4. Billing Determinants'!$B$19:$Z$41,3,0)/'4. Billing Determinants'!$D$41*$D27))))),0)</f>
        <v>0</v>
      </c>
      <c r="G27" s="58">
        <f>IFERROR(IF(G$4="",0,IF($E27="kWh",VLOOKUP(G$4,'4. Billing Determinants'!$B$19:$Z$41,4,0)/'4. Billing Determinants'!$E$41*$D27,IF($E27="kW",VLOOKUP(G$4,'4. Billing Determinants'!$B$19:$Z$41,5,0)/'4. Billing Determinants'!$F$41*$D27,IF($E27="Non-RPP kWh",VLOOKUP(G$4,'4. Billing Determinants'!$B$19:$Z$41,6,0)/'4. Billing Determinants'!$G$41*$D27,IF($E27="Distribution Rev.",VLOOKUP(G$4,'4. Billing Determinants'!$B$19:$Z$41,8,0)/'4. Billing Determinants'!$I$41*$D27, VLOOKUP(G$4,'4. Billing Determinants'!$B$19:$Z$41,3,0)/'4. Billing Determinants'!$D$41*$D27))))),0)</f>
        <v>0</v>
      </c>
      <c r="H27" s="58">
        <f>IFERROR(IF(H$4="",0,IF($E27="kWh",VLOOKUP(H$4,'4. Billing Determinants'!$B$19:$Z$41,4,0)/'4. Billing Determinants'!$E$41*$D27,IF($E27="kW",VLOOKUP(H$4,'4. Billing Determinants'!$B$19:$Z$41,5,0)/'4. Billing Determinants'!$F$41*$D27,IF($E27="Non-RPP kWh",VLOOKUP(H$4,'4. Billing Determinants'!$B$19:$Z$41,6,0)/'4. Billing Determinants'!$G$41*$D27,IF($E27="Distribution Rev.",VLOOKUP(H$4,'4. Billing Determinants'!$B$19:$Z$41,8,0)/'4. Billing Determinants'!$I$41*$D27, VLOOKUP(H$4,'4. Billing Determinants'!$B$19:$Z$41,3,0)/'4. Billing Determinants'!$D$41*$D27))))),0)</f>
        <v>0</v>
      </c>
      <c r="I27" s="58">
        <f>IFERROR(IF(I$4="",0,IF($E27="kWh",VLOOKUP(I$4,'4. Billing Determinants'!$B$19:$Z$41,4,0)/'4. Billing Determinants'!$E$41*$D27,IF($E27="kW",VLOOKUP(I$4,'4. Billing Determinants'!$B$19:$Z$41,5,0)/'4. Billing Determinants'!$F$41*$D27,IF($E27="Non-RPP kWh",VLOOKUP(I$4,'4. Billing Determinants'!$B$19:$Z$41,6,0)/'4. Billing Determinants'!$G$41*$D27,IF($E27="Distribution Rev.",VLOOKUP(I$4,'4. Billing Determinants'!$B$19:$Z$41,8,0)/'4. Billing Determinants'!$I$41*$D27, VLOOKUP(I$4,'4. Billing Determinants'!$B$19:$Z$41,3,0)/'4. Billing Determinants'!$D$41*$D27))))),0)</f>
        <v>0</v>
      </c>
      <c r="J27" s="58">
        <f>IFERROR(IF(J$4="",0,IF($E27="kWh",VLOOKUP(J$4,'4. Billing Determinants'!$B$19:$Z$41,4,0)/'4. Billing Determinants'!$E$41*$D27,IF($E27="kW",VLOOKUP(J$4,'4. Billing Determinants'!$B$19:$Z$41,5,0)/'4. Billing Determinants'!$F$41*$D27,IF($E27="Non-RPP kWh",VLOOKUP(J$4,'4. Billing Determinants'!$B$19:$Z$41,6,0)/'4. Billing Determinants'!$G$41*$D27,IF($E27="Distribution Rev.",VLOOKUP(J$4,'4. Billing Determinants'!$B$19:$Z$41,8,0)/'4. Billing Determinants'!$I$41*$D27, VLOOKUP(J$4,'4. Billing Determinants'!$B$19:$Z$41,3,0)/'4. Billing Determinants'!$D$41*$D27))))),0)</f>
        <v>0</v>
      </c>
      <c r="K27" s="58">
        <f>IFERROR(IF(K$4="",0,IF($E27="kWh",VLOOKUP(K$4,'4. Billing Determinants'!$B$19:$Z$41,4,0)/'4. Billing Determinants'!$E$41*$D27,IF($E27="kW",VLOOKUP(K$4,'4. Billing Determinants'!$B$19:$Z$41,5,0)/'4. Billing Determinants'!$F$41*$D27,IF($E27="Non-RPP kWh",VLOOKUP(K$4,'4. Billing Determinants'!$B$19:$Z$41,6,0)/'4. Billing Determinants'!$G$41*$D27,IF($E27="Distribution Rev.",VLOOKUP(K$4,'4. Billing Determinants'!$B$19:$Z$41,8,0)/'4. Billing Determinants'!$I$41*$D27, VLOOKUP(K$4,'4. Billing Determinants'!$B$19:$Z$41,3,0)/'4. Billing Determinants'!$D$41*$D27))))),0)</f>
        <v>0</v>
      </c>
      <c r="L27" s="58">
        <f>IFERROR(IF(L$4="",0,IF($E27="kWh",VLOOKUP(L$4,'4. Billing Determinants'!$B$19:$Z$41,4,0)/'4. Billing Determinants'!$E$41*$D27,IF($E27="kW",VLOOKUP(L$4,'4. Billing Determinants'!$B$19:$Z$41,5,0)/'4. Billing Determinants'!$F$41*$D27,IF($E27="Non-RPP kWh",VLOOKUP(L$4,'4. Billing Determinants'!$B$19:$Z$41,6,0)/'4. Billing Determinants'!$G$41*$D27,IF($E27="Distribution Rev.",VLOOKUP(L$4,'4. Billing Determinants'!$B$19:$Z$41,8,0)/'4. Billing Determinants'!$I$41*$D27, VLOOKUP(L$4,'4. Billing Determinants'!$B$19:$Z$41,3,0)/'4. Billing Determinants'!$D$41*$D27))))),0)</f>
        <v>0</v>
      </c>
      <c r="M27" s="58">
        <f>IFERROR(IF(M$4="",0,IF($E27="kWh",VLOOKUP(M$4,'4. Billing Determinants'!$B$19:$Z$41,4,0)/'4. Billing Determinants'!$E$41*$D27,IF($E27="kW",VLOOKUP(M$4,'4. Billing Determinants'!$B$19:$Z$41,5,0)/'4. Billing Determinants'!$F$41*$D27,IF($E27="Non-RPP kWh",VLOOKUP(M$4,'4. Billing Determinants'!$B$19:$Z$41,6,0)/'4. Billing Determinants'!$G$41*$D27,IF($E27="Distribution Rev.",VLOOKUP(M$4,'4. Billing Determinants'!$B$19:$Z$41,8,0)/'4. Billing Determinants'!$I$41*$D27, VLOOKUP(M$4,'4. Billing Determinants'!$B$19:$Z$41,3,0)/'4. Billing Determinants'!$D$41*$D27))))),0)</f>
        <v>0</v>
      </c>
      <c r="N27" s="58">
        <f>IFERROR(IF(N$4="",0,IF($E27="kWh",VLOOKUP(N$4,'4. Billing Determinants'!$B$19:$Z$41,4,0)/'4. Billing Determinants'!$E$41*$D27,IF($E27="kW",VLOOKUP(N$4,'4. Billing Determinants'!$B$19:$Z$41,5,0)/'4. Billing Determinants'!$F$41*$D27,IF($E27="Non-RPP kWh",VLOOKUP(N$4,'4. Billing Determinants'!$B$19:$Z$41,6,0)/'4. Billing Determinants'!$G$41*$D27,IF($E27="Distribution Rev.",VLOOKUP(N$4,'4. Billing Determinants'!$B$19:$Z$41,8,0)/'4. Billing Determinants'!$I$41*$D27, VLOOKUP(N$4,'4. Billing Determinants'!$B$19:$Z$41,3,0)/'4. Billing Determinants'!$D$41*$D27))))),0)</f>
        <v>0</v>
      </c>
      <c r="O27" s="58">
        <f>IFERROR(IF(O$4="",0,IF($E27="kWh",VLOOKUP(O$4,'4. Billing Determinants'!$B$19:$Z$41,4,0)/'4. Billing Determinants'!$E$41*$D27,IF($E27="kW",VLOOKUP(O$4,'4. Billing Determinants'!$B$19:$Z$41,5,0)/'4. Billing Determinants'!$F$41*$D27,IF($E27="Non-RPP kWh",VLOOKUP(O$4,'4. Billing Determinants'!$B$19:$Z$41,6,0)/'4. Billing Determinants'!$G$41*$D27,IF($E27="Distribution Rev.",VLOOKUP(O$4,'4. Billing Determinants'!$B$19:$Z$41,8,0)/'4. Billing Determinants'!$I$41*$D27, VLOOKUP(O$4,'4. Billing Determinants'!$B$19:$Z$41,3,0)/'4. Billing Determinants'!$D$41*$D27))))),0)</f>
        <v>0</v>
      </c>
      <c r="P27" s="58">
        <f>IFERROR(IF(P$4="",0,IF($E27="kWh",VLOOKUP(P$4,'4. Billing Determinants'!$B$19:$Z$41,4,0)/'4. Billing Determinants'!$E$41*$D27,IF($E27="kW",VLOOKUP(P$4,'4. Billing Determinants'!$B$19:$Z$41,5,0)/'4. Billing Determinants'!$F$41*$D27,IF($E27="Non-RPP kWh",VLOOKUP(P$4,'4. Billing Determinants'!$B$19:$Z$41,6,0)/'4. Billing Determinants'!$G$41*$D27,IF($E27="Distribution Rev.",VLOOKUP(P$4,'4. Billing Determinants'!$B$19:$Z$41,8,0)/'4. Billing Determinants'!$I$41*$D27, VLOOKUP(P$4,'4. Billing Determinants'!$B$19:$Z$41,3,0)/'4. Billing Determinants'!$D$41*$D27))))),0)</f>
        <v>0</v>
      </c>
      <c r="Q27" s="58">
        <f>IFERROR(IF(Q$4="",0,IF($E27="kWh",VLOOKUP(Q$4,'4. Billing Determinants'!$B$19:$Z$41,4,0)/'4. Billing Determinants'!$E$41*$D27,IF($E27="kW",VLOOKUP(Q$4,'4. Billing Determinants'!$B$19:$Z$41,5,0)/'4. Billing Determinants'!$F$41*$D27,IF($E27="Non-RPP kWh",VLOOKUP(Q$4,'4. Billing Determinants'!$B$19:$Z$41,6,0)/'4. Billing Determinants'!$G$41*$D27,IF($E27="Distribution Rev.",VLOOKUP(Q$4,'4. Billing Determinants'!$B$19:$Z$41,8,0)/'4. Billing Determinants'!$I$41*$D27, VLOOKUP(Q$4,'4. Billing Determinants'!$B$19:$Z$41,3,0)/'4. Billing Determinants'!$D$41*$D27))))),0)</f>
        <v>0</v>
      </c>
      <c r="R27" s="58">
        <f>IFERROR(IF(R$4="",0,IF($E27="kWh",VLOOKUP(R$4,'4. Billing Determinants'!$B$19:$Z$41,4,0)/'4. Billing Determinants'!$E$41*$D27,IF($E27="kW",VLOOKUP(R$4,'4. Billing Determinants'!$B$19:$Z$41,5,0)/'4. Billing Determinants'!$F$41*$D27,IF($E27="Non-RPP kWh",VLOOKUP(R$4,'4. Billing Determinants'!$B$19:$Z$41,6,0)/'4. Billing Determinants'!$G$41*$D27,IF($E27="Distribution Rev.",VLOOKUP(R$4,'4. Billing Determinants'!$B$19:$Z$41,8,0)/'4. Billing Determinants'!$I$41*$D27, VLOOKUP(R$4,'4. Billing Determinants'!$B$19:$Z$41,3,0)/'4. Billing Determinants'!$D$41*$D27))))),0)</f>
        <v>0</v>
      </c>
      <c r="S27" s="58">
        <f>IFERROR(IF(S$4="",0,IF($E27="kWh",VLOOKUP(S$4,'4. Billing Determinants'!$B$19:$Z$41,4,0)/'4. Billing Determinants'!$E$41*$D27,IF($E27="kW",VLOOKUP(S$4,'4. Billing Determinants'!$B$19:$Z$41,5,0)/'4. Billing Determinants'!$F$41*$D27,IF($E27="Non-RPP kWh",VLOOKUP(S$4,'4. Billing Determinants'!$B$19:$Z$41,6,0)/'4. Billing Determinants'!$G$41*$D27,IF($E27="Distribution Rev.",VLOOKUP(S$4,'4. Billing Determinants'!$B$19:$Z$41,8,0)/'4. Billing Determinants'!$I$41*$D27, VLOOKUP(S$4,'4. Billing Determinants'!$B$19:$Z$41,3,0)/'4. Billing Determinants'!$D$41*$D27))))),0)</f>
        <v>0</v>
      </c>
      <c r="T27" s="58">
        <f>IFERROR(IF(T$4="",0,IF($E27="kWh",VLOOKUP(T$4,'4. Billing Determinants'!$B$19:$Z$41,4,0)/'4. Billing Determinants'!$E$41*$D27,IF($E27="kW",VLOOKUP(T$4,'4. Billing Determinants'!$B$19:$Z$41,5,0)/'4. Billing Determinants'!$F$41*$D27,IF($E27="Non-RPP kWh",VLOOKUP(T$4,'4. Billing Determinants'!$B$19:$Z$41,6,0)/'4. Billing Determinants'!$G$41*$D27,IF($E27="Distribution Rev.",VLOOKUP(T$4,'4. Billing Determinants'!$B$19:$Z$41,8,0)/'4. Billing Determinants'!$I$41*$D27, VLOOKUP(T$4,'4. Billing Determinants'!$B$19:$Z$41,3,0)/'4. Billing Determinants'!$D$41*$D27))))),0)</f>
        <v>0</v>
      </c>
      <c r="U27" s="58">
        <f>IFERROR(IF(U$4="",0,IF($E27="kWh",VLOOKUP(U$4,'4. Billing Determinants'!$B$19:$Z$41,4,0)/'4. Billing Determinants'!$E$41*$D27,IF($E27="kW",VLOOKUP(U$4,'4. Billing Determinants'!$B$19:$Z$41,5,0)/'4. Billing Determinants'!$F$41*$D27,IF($E27="Non-RPP kWh",VLOOKUP(U$4,'4. Billing Determinants'!$B$19:$Z$41,6,0)/'4. Billing Determinants'!$G$41*$D27,IF($E27="Distribution Rev.",VLOOKUP(U$4,'4. Billing Determinants'!$B$19:$Z$41,8,0)/'4. Billing Determinants'!$I$41*$D27, VLOOKUP(U$4,'4. Billing Determinants'!$B$19:$Z$41,3,0)/'4. Billing Determinants'!$D$41*$D27))))),0)</f>
        <v>0</v>
      </c>
      <c r="V27" s="58">
        <f>IFERROR(IF(V$4="",0,IF($E27="kWh",VLOOKUP(V$4,'4. Billing Determinants'!$B$19:$Z$41,4,0)/'4. Billing Determinants'!$E$41*$D27,IF($E27="kW",VLOOKUP(V$4,'4. Billing Determinants'!$B$19:$Z$41,5,0)/'4. Billing Determinants'!$F$41*$D27,IF($E27="Non-RPP kWh",VLOOKUP(V$4,'4. Billing Determinants'!$B$19:$Z$41,6,0)/'4. Billing Determinants'!$G$41*$D27,IF($E27="Distribution Rev.",VLOOKUP(V$4,'4. Billing Determinants'!$B$19:$Z$41,8,0)/'4. Billing Determinants'!$I$41*$D27, VLOOKUP(V$4,'4. Billing Determinants'!$B$19:$Z$41,3,0)/'4. Billing Determinants'!$D$41*$D27))))),0)</f>
        <v>0</v>
      </c>
      <c r="W27" s="58">
        <f>IFERROR(IF(W$4="",0,IF($E27="kWh",VLOOKUP(W$4,'4. Billing Determinants'!$B$19:$Z$41,4,0)/'4. Billing Determinants'!$E$41*$D27,IF($E27="kW",VLOOKUP(W$4,'4. Billing Determinants'!$B$19:$Z$41,5,0)/'4. Billing Determinants'!$F$41*$D27,IF($E27="Non-RPP kWh",VLOOKUP(W$4,'4. Billing Determinants'!$B$19:$Z$41,6,0)/'4. Billing Determinants'!$G$41*$D27,IF($E27="Distribution Rev.",VLOOKUP(W$4,'4. Billing Determinants'!$B$19:$Z$41,8,0)/'4. Billing Determinants'!$I$41*$D27, VLOOKUP(W$4,'4. Billing Determinants'!$B$19:$Z$41,3,0)/'4. Billing Determinants'!$D$41*$D27))))),0)</f>
        <v>0</v>
      </c>
      <c r="X27" s="58">
        <f>IFERROR(IF(X$4="",0,IF($E27="kWh",VLOOKUP(X$4,'4. Billing Determinants'!$B$19:$Z$41,4,0)/'4. Billing Determinants'!$E$41*$D27,IF($E27="kW",VLOOKUP(X$4,'4. Billing Determinants'!$B$19:$Z$41,5,0)/'4. Billing Determinants'!$F$41*$D27,IF($E27="Non-RPP kWh",VLOOKUP(X$4,'4. Billing Determinants'!$B$19:$Z$41,6,0)/'4. Billing Determinants'!$G$41*$D27,IF($E27="Distribution Rev.",VLOOKUP(X$4,'4. Billing Determinants'!$B$19:$Z$41,8,0)/'4. Billing Determinants'!$I$41*$D27, VLOOKUP(X$4,'4. Billing Determinants'!$B$19:$Z$41,3,0)/'4. Billing Determinants'!$D$41*$D27))))),0)</f>
        <v>0</v>
      </c>
      <c r="Y27" s="58">
        <f>IFERROR(IF(Y$4="",0,IF($E27="kWh",VLOOKUP(Y$4,'4. Billing Determinants'!$B$19:$Z$41,4,0)/'4. Billing Determinants'!$E$41*$D27,IF($E27="kW",VLOOKUP(Y$4,'4. Billing Determinants'!$B$19:$Z$41,5,0)/'4. Billing Determinants'!$F$41*$D27,IF($E27="Non-RPP kWh",VLOOKUP(Y$4,'4. Billing Determinants'!$B$19:$Z$41,6,0)/'4. Billing Determinants'!$G$41*$D27,IF($E27="Distribution Rev.",VLOOKUP(Y$4,'4. Billing Determinants'!$B$19:$Z$41,8,0)/'4. Billing Determinants'!$I$41*$D27, VLOOKUP(Y$4,'4. Billing Determinants'!$B$19:$Z$41,3,0)/'4. Billing Determinants'!$D$41*$D27))))),0)</f>
        <v>0</v>
      </c>
    </row>
    <row r="28" spans="2:25" x14ac:dyDescent="0.25">
      <c r="B28" s="56" t="s">
        <v>39</v>
      </c>
      <c r="C28" s="57">
        <v>1567</v>
      </c>
      <c r="D28" s="58">
        <f>'2. 2015 Continuity Schedule'!BS70</f>
        <v>0</v>
      </c>
      <c r="E28" s="94" t="s">
        <v>224</v>
      </c>
      <c r="F28" s="58">
        <f>IFERROR(IF(F$4="",0,IF($E28="kWh",VLOOKUP(F$4,'4. Billing Determinants'!$B$19:$Z$41,4,0)/'4. Billing Determinants'!$E$41*$D28,IF($E28="kW",VLOOKUP(F$4,'4. Billing Determinants'!$B$19:$Z$41,5,0)/'4. Billing Determinants'!$F$41*$D28,IF($E28="Non-RPP kWh",VLOOKUP(F$4,'4. Billing Determinants'!$B$19:$Z$41,6,0)/'4. Billing Determinants'!$G$41*$D28,IF($E28="Distribution Rev.",VLOOKUP(F$4,'4. Billing Determinants'!$B$19:$Z$41,8,0)/'4. Billing Determinants'!$I$41*$D28, VLOOKUP(F$4,'4. Billing Determinants'!$B$19:$Z$41,3,0)/'4. Billing Determinants'!$D$41*$D28))))),0)</f>
        <v>0</v>
      </c>
      <c r="G28" s="58">
        <f>IFERROR(IF(G$4="",0,IF($E28="kWh",VLOOKUP(G$4,'4. Billing Determinants'!$B$19:$Z$41,4,0)/'4. Billing Determinants'!$E$41*$D28,IF($E28="kW",VLOOKUP(G$4,'4. Billing Determinants'!$B$19:$Z$41,5,0)/'4. Billing Determinants'!$F$41*$D28,IF($E28="Non-RPP kWh",VLOOKUP(G$4,'4. Billing Determinants'!$B$19:$Z$41,6,0)/'4. Billing Determinants'!$G$41*$D28,IF($E28="Distribution Rev.",VLOOKUP(G$4,'4. Billing Determinants'!$B$19:$Z$41,8,0)/'4. Billing Determinants'!$I$41*$D28, VLOOKUP(G$4,'4. Billing Determinants'!$B$19:$Z$41,3,0)/'4. Billing Determinants'!$D$41*$D28))))),0)</f>
        <v>0</v>
      </c>
      <c r="H28" s="58">
        <f>IFERROR(IF(H$4="",0,IF($E28="kWh",VLOOKUP(H$4,'4. Billing Determinants'!$B$19:$Z$41,4,0)/'4. Billing Determinants'!$E$41*$D28,IF($E28="kW",VLOOKUP(H$4,'4. Billing Determinants'!$B$19:$Z$41,5,0)/'4. Billing Determinants'!$F$41*$D28,IF($E28="Non-RPP kWh",VLOOKUP(H$4,'4. Billing Determinants'!$B$19:$Z$41,6,0)/'4. Billing Determinants'!$G$41*$D28,IF($E28="Distribution Rev.",VLOOKUP(H$4,'4. Billing Determinants'!$B$19:$Z$41,8,0)/'4. Billing Determinants'!$I$41*$D28, VLOOKUP(H$4,'4. Billing Determinants'!$B$19:$Z$41,3,0)/'4. Billing Determinants'!$D$41*$D28))))),0)</f>
        <v>0</v>
      </c>
      <c r="I28" s="58">
        <f>IFERROR(IF(I$4="",0,IF($E28="kWh",VLOOKUP(I$4,'4. Billing Determinants'!$B$19:$Z$41,4,0)/'4. Billing Determinants'!$E$41*$D28,IF($E28="kW",VLOOKUP(I$4,'4. Billing Determinants'!$B$19:$Z$41,5,0)/'4. Billing Determinants'!$F$41*$D28,IF($E28="Non-RPP kWh",VLOOKUP(I$4,'4. Billing Determinants'!$B$19:$Z$41,6,0)/'4. Billing Determinants'!$G$41*$D28,IF($E28="Distribution Rev.",VLOOKUP(I$4,'4. Billing Determinants'!$B$19:$Z$41,8,0)/'4. Billing Determinants'!$I$41*$D28, VLOOKUP(I$4,'4. Billing Determinants'!$B$19:$Z$41,3,0)/'4. Billing Determinants'!$D$41*$D28))))),0)</f>
        <v>0</v>
      </c>
      <c r="J28" s="58">
        <f>IFERROR(IF(J$4="",0,IF($E28="kWh",VLOOKUP(J$4,'4. Billing Determinants'!$B$19:$Z$41,4,0)/'4. Billing Determinants'!$E$41*$D28,IF($E28="kW",VLOOKUP(J$4,'4. Billing Determinants'!$B$19:$Z$41,5,0)/'4. Billing Determinants'!$F$41*$D28,IF($E28="Non-RPP kWh",VLOOKUP(J$4,'4. Billing Determinants'!$B$19:$Z$41,6,0)/'4. Billing Determinants'!$G$41*$D28,IF($E28="Distribution Rev.",VLOOKUP(J$4,'4. Billing Determinants'!$B$19:$Z$41,8,0)/'4. Billing Determinants'!$I$41*$D28, VLOOKUP(J$4,'4. Billing Determinants'!$B$19:$Z$41,3,0)/'4. Billing Determinants'!$D$41*$D28))))),0)</f>
        <v>0</v>
      </c>
      <c r="K28" s="58">
        <f>IFERROR(IF(K$4="",0,IF($E28="kWh",VLOOKUP(K$4,'4. Billing Determinants'!$B$19:$Z$41,4,0)/'4. Billing Determinants'!$E$41*$D28,IF($E28="kW",VLOOKUP(K$4,'4. Billing Determinants'!$B$19:$Z$41,5,0)/'4. Billing Determinants'!$F$41*$D28,IF($E28="Non-RPP kWh",VLOOKUP(K$4,'4. Billing Determinants'!$B$19:$Z$41,6,0)/'4. Billing Determinants'!$G$41*$D28,IF($E28="Distribution Rev.",VLOOKUP(K$4,'4. Billing Determinants'!$B$19:$Z$41,8,0)/'4. Billing Determinants'!$I$41*$D28, VLOOKUP(K$4,'4. Billing Determinants'!$B$19:$Z$41,3,0)/'4. Billing Determinants'!$D$41*$D28))))),0)</f>
        <v>0</v>
      </c>
      <c r="L28" s="58">
        <f>IFERROR(IF(L$4="",0,IF($E28="kWh",VLOOKUP(L$4,'4. Billing Determinants'!$B$19:$Z$41,4,0)/'4. Billing Determinants'!$E$41*$D28,IF($E28="kW",VLOOKUP(L$4,'4. Billing Determinants'!$B$19:$Z$41,5,0)/'4. Billing Determinants'!$F$41*$D28,IF($E28="Non-RPP kWh",VLOOKUP(L$4,'4. Billing Determinants'!$B$19:$Z$41,6,0)/'4. Billing Determinants'!$G$41*$D28,IF($E28="Distribution Rev.",VLOOKUP(L$4,'4. Billing Determinants'!$B$19:$Z$41,8,0)/'4. Billing Determinants'!$I$41*$D28, VLOOKUP(L$4,'4. Billing Determinants'!$B$19:$Z$41,3,0)/'4. Billing Determinants'!$D$41*$D28))))),0)</f>
        <v>0</v>
      </c>
      <c r="M28" s="58">
        <f>IFERROR(IF(M$4="",0,IF($E28="kWh",VLOOKUP(M$4,'4. Billing Determinants'!$B$19:$Z$41,4,0)/'4. Billing Determinants'!$E$41*$D28,IF($E28="kW",VLOOKUP(M$4,'4. Billing Determinants'!$B$19:$Z$41,5,0)/'4. Billing Determinants'!$F$41*$D28,IF($E28="Non-RPP kWh",VLOOKUP(M$4,'4. Billing Determinants'!$B$19:$Z$41,6,0)/'4. Billing Determinants'!$G$41*$D28,IF($E28="Distribution Rev.",VLOOKUP(M$4,'4. Billing Determinants'!$B$19:$Z$41,8,0)/'4. Billing Determinants'!$I$41*$D28, VLOOKUP(M$4,'4. Billing Determinants'!$B$19:$Z$41,3,0)/'4. Billing Determinants'!$D$41*$D28))))),0)</f>
        <v>0</v>
      </c>
      <c r="N28" s="58">
        <f>IFERROR(IF(N$4="",0,IF($E28="kWh",VLOOKUP(N$4,'4. Billing Determinants'!$B$19:$Z$41,4,0)/'4. Billing Determinants'!$E$41*$D28,IF($E28="kW",VLOOKUP(N$4,'4. Billing Determinants'!$B$19:$Z$41,5,0)/'4. Billing Determinants'!$F$41*$D28,IF($E28="Non-RPP kWh",VLOOKUP(N$4,'4. Billing Determinants'!$B$19:$Z$41,6,0)/'4. Billing Determinants'!$G$41*$D28,IF($E28="Distribution Rev.",VLOOKUP(N$4,'4. Billing Determinants'!$B$19:$Z$41,8,0)/'4. Billing Determinants'!$I$41*$D28, VLOOKUP(N$4,'4. Billing Determinants'!$B$19:$Z$41,3,0)/'4. Billing Determinants'!$D$41*$D28))))),0)</f>
        <v>0</v>
      </c>
      <c r="O28" s="58">
        <f>IFERROR(IF(O$4="",0,IF($E28="kWh",VLOOKUP(O$4,'4. Billing Determinants'!$B$19:$Z$41,4,0)/'4. Billing Determinants'!$E$41*$D28,IF($E28="kW",VLOOKUP(O$4,'4. Billing Determinants'!$B$19:$Z$41,5,0)/'4. Billing Determinants'!$F$41*$D28,IF($E28="Non-RPP kWh",VLOOKUP(O$4,'4. Billing Determinants'!$B$19:$Z$41,6,0)/'4. Billing Determinants'!$G$41*$D28,IF($E28="Distribution Rev.",VLOOKUP(O$4,'4. Billing Determinants'!$B$19:$Z$41,8,0)/'4. Billing Determinants'!$I$41*$D28, VLOOKUP(O$4,'4. Billing Determinants'!$B$19:$Z$41,3,0)/'4. Billing Determinants'!$D$41*$D28))))),0)</f>
        <v>0</v>
      </c>
      <c r="P28" s="58">
        <f>IFERROR(IF(P$4="",0,IF($E28="kWh",VLOOKUP(P$4,'4. Billing Determinants'!$B$19:$Z$41,4,0)/'4. Billing Determinants'!$E$41*$D28,IF($E28="kW",VLOOKUP(P$4,'4. Billing Determinants'!$B$19:$Z$41,5,0)/'4. Billing Determinants'!$F$41*$D28,IF($E28="Non-RPP kWh",VLOOKUP(P$4,'4. Billing Determinants'!$B$19:$Z$41,6,0)/'4. Billing Determinants'!$G$41*$D28,IF($E28="Distribution Rev.",VLOOKUP(P$4,'4. Billing Determinants'!$B$19:$Z$41,8,0)/'4. Billing Determinants'!$I$41*$D28, VLOOKUP(P$4,'4. Billing Determinants'!$B$19:$Z$41,3,0)/'4. Billing Determinants'!$D$41*$D28))))),0)</f>
        <v>0</v>
      </c>
      <c r="Q28" s="58">
        <f>IFERROR(IF(Q$4="",0,IF($E28="kWh",VLOOKUP(Q$4,'4. Billing Determinants'!$B$19:$Z$41,4,0)/'4. Billing Determinants'!$E$41*$D28,IF($E28="kW",VLOOKUP(Q$4,'4. Billing Determinants'!$B$19:$Z$41,5,0)/'4. Billing Determinants'!$F$41*$D28,IF($E28="Non-RPP kWh",VLOOKUP(Q$4,'4. Billing Determinants'!$B$19:$Z$41,6,0)/'4. Billing Determinants'!$G$41*$D28,IF($E28="Distribution Rev.",VLOOKUP(Q$4,'4. Billing Determinants'!$B$19:$Z$41,8,0)/'4. Billing Determinants'!$I$41*$D28, VLOOKUP(Q$4,'4. Billing Determinants'!$B$19:$Z$41,3,0)/'4. Billing Determinants'!$D$41*$D28))))),0)</f>
        <v>0</v>
      </c>
      <c r="R28" s="58">
        <f>IFERROR(IF(R$4="",0,IF($E28="kWh",VLOOKUP(R$4,'4. Billing Determinants'!$B$19:$Z$41,4,0)/'4. Billing Determinants'!$E$41*$D28,IF($E28="kW",VLOOKUP(R$4,'4. Billing Determinants'!$B$19:$Z$41,5,0)/'4. Billing Determinants'!$F$41*$D28,IF($E28="Non-RPP kWh",VLOOKUP(R$4,'4. Billing Determinants'!$B$19:$Z$41,6,0)/'4. Billing Determinants'!$G$41*$D28,IF($E28="Distribution Rev.",VLOOKUP(R$4,'4. Billing Determinants'!$B$19:$Z$41,8,0)/'4. Billing Determinants'!$I$41*$D28, VLOOKUP(R$4,'4. Billing Determinants'!$B$19:$Z$41,3,0)/'4. Billing Determinants'!$D$41*$D28))))),0)</f>
        <v>0</v>
      </c>
      <c r="S28" s="58">
        <f>IFERROR(IF(S$4="",0,IF($E28="kWh",VLOOKUP(S$4,'4. Billing Determinants'!$B$19:$Z$41,4,0)/'4. Billing Determinants'!$E$41*$D28,IF($E28="kW",VLOOKUP(S$4,'4. Billing Determinants'!$B$19:$Z$41,5,0)/'4. Billing Determinants'!$F$41*$D28,IF($E28="Non-RPP kWh",VLOOKUP(S$4,'4. Billing Determinants'!$B$19:$Z$41,6,0)/'4. Billing Determinants'!$G$41*$D28,IF($E28="Distribution Rev.",VLOOKUP(S$4,'4. Billing Determinants'!$B$19:$Z$41,8,0)/'4. Billing Determinants'!$I$41*$D28, VLOOKUP(S$4,'4. Billing Determinants'!$B$19:$Z$41,3,0)/'4. Billing Determinants'!$D$41*$D28))))),0)</f>
        <v>0</v>
      </c>
      <c r="T28" s="58">
        <f>IFERROR(IF(T$4="",0,IF($E28="kWh",VLOOKUP(T$4,'4. Billing Determinants'!$B$19:$Z$41,4,0)/'4. Billing Determinants'!$E$41*$D28,IF($E28="kW",VLOOKUP(T$4,'4. Billing Determinants'!$B$19:$Z$41,5,0)/'4. Billing Determinants'!$F$41*$D28,IF($E28="Non-RPP kWh",VLOOKUP(T$4,'4. Billing Determinants'!$B$19:$Z$41,6,0)/'4. Billing Determinants'!$G$41*$D28,IF($E28="Distribution Rev.",VLOOKUP(T$4,'4. Billing Determinants'!$B$19:$Z$41,8,0)/'4. Billing Determinants'!$I$41*$D28, VLOOKUP(T$4,'4. Billing Determinants'!$B$19:$Z$41,3,0)/'4. Billing Determinants'!$D$41*$D28))))),0)</f>
        <v>0</v>
      </c>
      <c r="U28" s="58">
        <f>IFERROR(IF(U$4="",0,IF($E28="kWh",VLOOKUP(U$4,'4. Billing Determinants'!$B$19:$Z$41,4,0)/'4. Billing Determinants'!$E$41*$D28,IF($E28="kW",VLOOKUP(U$4,'4. Billing Determinants'!$B$19:$Z$41,5,0)/'4. Billing Determinants'!$F$41*$D28,IF($E28="Non-RPP kWh",VLOOKUP(U$4,'4. Billing Determinants'!$B$19:$Z$41,6,0)/'4. Billing Determinants'!$G$41*$D28,IF($E28="Distribution Rev.",VLOOKUP(U$4,'4. Billing Determinants'!$B$19:$Z$41,8,0)/'4. Billing Determinants'!$I$41*$D28, VLOOKUP(U$4,'4. Billing Determinants'!$B$19:$Z$41,3,0)/'4. Billing Determinants'!$D$41*$D28))))),0)</f>
        <v>0</v>
      </c>
      <c r="V28" s="58">
        <f>IFERROR(IF(V$4="",0,IF($E28="kWh",VLOOKUP(V$4,'4. Billing Determinants'!$B$19:$Z$41,4,0)/'4. Billing Determinants'!$E$41*$D28,IF($E28="kW",VLOOKUP(V$4,'4. Billing Determinants'!$B$19:$Z$41,5,0)/'4. Billing Determinants'!$F$41*$D28,IF($E28="Non-RPP kWh",VLOOKUP(V$4,'4. Billing Determinants'!$B$19:$Z$41,6,0)/'4. Billing Determinants'!$G$41*$D28,IF($E28="Distribution Rev.",VLOOKUP(V$4,'4. Billing Determinants'!$B$19:$Z$41,8,0)/'4. Billing Determinants'!$I$41*$D28, VLOOKUP(V$4,'4. Billing Determinants'!$B$19:$Z$41,3,0)/'4. Billing Determinants'!$D$41*$D28))))),0)</f>
        <v>0</v>
      </c>
      <c r="W28" s="58">
        <f>IFERROR(IF(W$4="",0,IF($E28="kWh",VLOOKUP(W$4,'4. Billing Determinants'!$B$19:$Z$41,4,0)/'4. Billing Determinants'!$E$41*$D28,IF($E28="kW",VLOOKUP(W$4,'4. Billing Determinants'!$B$19:$Z$41,5,0)/'4. Billing Determinants'!$F$41*$D28,IF($E28="Non-RPP kWh",VLOOKUP(W$4,'4. Billing Determinants'!$B$19:$Z$41,6,0)/'4. Billing Determinants'!$G$41*$D28,IF($E28="Distribution Rev.",VLOOKUP(W$4,'4. Billing Determinants'!$B$19:$Z$41,8,0)/'4. Billing Determinants'!$I$41*$D28, VLOOKUP(W$4,'4. Billing Determinants'!$B$19:$Z$41,3,0)/'4. Billing Determinants'!$D$41*$D28))))),0)</f>
        <v>0</v>
      </c>
      <c r="X28" s="58">
        <f>IFERROR(IF(X$4="",0,IF($E28="kWh",VLOOKUP(X$4,'4. Billing Determinants'!$B$19:$Z$41,4,0)/'4. Billing Determinants'!$E$41*$D28,IF($E28="kW",VLOOKUP(X$4,'4. Billing Determinants'!$B$19:$Z$41,5,0)/'4. Billing Determinants'!$F$41*$D28,IF($E28="Non-RPP kWh",VLOOKUP(X$4,'4. Billing Determinants'!$B$19:$Z$41,6,0)/'4. Billing Determinants'!$G$41*$D28,IF($E28="Distribution Rev.",VLOOKUP(X$4,'4. Billing Determinants'!$B$19:$Z$41,8,0)/'4. Billing Determinants'!$I$41*$D28, VLOOKUP(X$4,'4. Billing Determinants'!$B$19:$Z$41,3,0)/'4. Billing Determinants'!$D$41*$D28))))),0)</f>
        <v>0</v>
      </c>
      <c r="Y28" s="58">
        <f>IFERROR(IF(Y$4="",0,IF($E28="kWh",VLOOKUP(Y$4,'4. Billing Determinants'!$B$19:$Z$41,4,0)/'4. Billing Determinants'!$E$41*$D28,IF($E28="kW",VLOOKUP(Y$4,'4. Billing Determinants'!$B$19:$Z$41,5,0)/'4. Billing Determinants'!$F$41*$D28,IF($E28="Non-RPP kWh",VLOOKUP(Y$4,'4. Billing Determinants'!$B$19:$Z$41,6,0)/'4. Billing Determinants'!$G$41*$D28,IF($E28="Distribution Rev.",VLOOKUP(Y$4,'4. Billing Determinants'!$B$19:$Z$41,8,0)/'4. Billing Determinants'!$I$41*$D28, VLOOKUP(Y$4,'4. Billing Determinants'!$B$19:$Z$41,3,0)/'4. Billing Determinants'!$D$41*$D28))))),0)</f>
        <v>0</v>
      </c>
    </row>
    <row r="29" spans="2:25" x14ac:dyDescent="0.25">
      <c r="B29" s="56" t="s">
        <v>10</v>
      </c>
      <c r="C29" s="57">
        <v>1572</v>
      </c>
      <c r="D29" s="58">
        <f>'2. 2015 Continuity Schedule'!BS71</f>
        <v>0</v>
      </c>
      <c r="E29" s="94" t="s">
        <v>224</v>
      </c>
      <c r="F29" s="58">
        <f>IFERROR(IF(F$4="",0,IF($E29="kWh",VLOOKUP(F$4,'4. Billing Determinants'!$B$19:$Z$41,4,0)/'4. Billing Determinants'!$E$41*$D29,IF($E29="kW",VLOOKUP(F$4,'4. Billing Determinants'!$B$19:$Z$41,5,0)/'4. Billing Determinants'!$F$41*$D29,IF($E29="Non-RPP kWh",VLOOKUP(F$4,'4. Billing Determinants'!$B$19:$Z$41,6,0)/'4. Billing Determinants'!$G$41*$D29,IF($E29="Distribution Rev.",VLOOKUP(F$4,'4. Billing Determinants'!$B$19:$Z$41,8,0)/'4. Billing Determinants'!$I$41*$D29, VLOOKUP(F$4,'4. Billing Determinants'!$B$19:$Z$41,3,0)/'4. Billing Determinants'!$D$41*$D29))))),0)</f>
        <v>0</v>
      </c>
      <c r="G29" s="58">
        <f>IFERROR(IF(G$4="",0,IF($E29="kWh",VLOOKUP(G$4,'4. Billing Determinants'!$B$19:$Z$41,4,0)/'4. Billing Determinants'!$E$41*$D29,IF($E29="kW",VLOOKUP(G$4,'4. Billing Determinants'!$B$19:$Z$41,5,0)/'4. Billing Determinants'!$F$41*$D29,IF($E29="Non-RPP kWh",VLOOKUP(G$4,'4. Billing Determinants'!$B$19:$Z$41,6,0)/'4. Billing Determinants'!$G$41*$D29,IF($E29="Distribution Rev.",VLOOKUP(G$4,'4. Billing Determinants'!$B$19:$Z$41,8,0)/'4. Billing Determinants'!$I$41*$D29, VLOOKUP(G$4,'4. Billing Determinants'!$B$19:$Z$41,3,0)/'4. Billing Determinants'!$D$41*$D29))))),0)</f>
        <v>0</v>
      </c>
      <c r="H29" s="58">
        <f>IFERROR(IF(H$4="",0,IF($E29="kWh",VLOOKUP(H$4,'4. Billing Determinants'!$B$19:$Z$41,4,0)/'4. Billing Determinants'!$E$41*$D29,IF($E29="kW",VLOOKUP(H$4,'4. Billing Determinants'!$B$19:$Z$41,5,0)/'4. Billing Determinants'!$F$41*$D29,IF($E29="Non-RPP kWh",VLOOKUP(H$4,'4. Billing Determinants'!$B$19:$Z$41,6,0)/'4. Billing Determinants'!$G$41*$D29,IF($E29="Distribution Rev.",VLOOKUP(H$4,'4. Billing Determinants'!$B$19:$Z$41,8,0)/'4. Billing Determinants'!$I$41*$D29, VLOOKUP(H$4,'4. Billing Determinants'!$B$19:$Z$41,3,0)/'4. Billing Determinants'!$D$41*$D29))))),0)</f>
        <v>0</v>
      </c>
      <c r="I29" s="58">
        <f>IFERROR(IF(I$4="",0,IF($E29="kWh",VLOOKUP(I$4,'4. Billing Determinants'!$B$19:$Z$41,4,0)/'4. Billing Determinants'!$E$41*$D29,IF($E29="kW",VLOOKUP(I$4,'4. Billing Determinants'!$B$19:$Z$41,5,0)/'4. Billing Determinants'!$F$41*$D29,IF($E29="Non-RPP kWh",VLOOKUP(I$4,'4. Billing Determinants'!$B$19:$Z$41,6,0)/'4. Billing Determinants'!$G$41*$D29,IF($E29="Distribution Rev.",VLOOKUP(I$4,'4. Billing Determinants'!$B$19:$Z$41,8,0)/'4. Billing Determinants'!$I$41*$D29, VLOOKUP(I$4,'4. Billing Determinants'!$B$19:$Z$41,3,0)/'4. Billing Determinants'!$D$41*$D29))))),0)</f>
        <v>0</v>
      </c>
      <c r="J29" s="58">
        <f>IFERROR(IF(J$4="",0,IF($E29="kWh",VLOOKUP(J$4,'4. Billing Determinants'!$B$19:$Z$41,4,0)/'4. Billing Determinants'!$E$41*$D29,IF($E29="kW",VLOOKUP(J$4,'4. Billing Determinants'!$B$19:$Z$41,5,0)/'4. Billing Determinants'!$F$41*$D29,IF($E29="Non-RPP kWh",VLOOKUP(J$4,'4. Billing Determinants'!$B$19:$Z$41,6,0)/'4. Billing Determinants'!$G$41*$D29,IF($E29="Distribution Rev.",VLOOKUP(J$4,'4. Billing Determinants'!$B$19:$Z$41,8,0)/'4. Billing Determinants'!$I$41*$D29, VLOOKUP(J$4,'4. Billing Determinants'!$B$19:$Z$41,3,0)/'4. Billing Determinants'!$D$41*$D29))))),0)</f>
        <v>0</v>
      </c>
      <c r="K29" s="58">
        <f>IFERROR(IF(K$4="",0,IF($E29="kWh",VLOOKUP(K$4,'4. Billing Determinants'!$B$19:$Z$41,4,0)/'4. Billing Determinants'!$E$41*$D29,IF($E29="kW",VLOOKUP(K$4,'4. Billing Determinants'!$B$19:$Z$41,5,0)/'4. Billing Determinants'!$F$41*$D29,IF($E29="Non-RPP kWh",VLOOKUP(K$4,'4. Billing Determinants'!$B$19:$Z$41,6,0)/'4. Billing Determinants'!$G$41*$D29,IF($E29="Distribution Rev.",VLOOKUP(K$4,'4. Billing Determinants'!$B$19:$Z$41,8,0)/'4. Billing Determinants'!$I$41*$D29, VLOOKUP(K$4,'4. Billing Determinants'!$B$19:$Z$41,3,0)/'4. Billing Determinants'!$D$41*$D29))))),0)</f>
        <v>0</v>
      </c>
      <c r="L29" s="58">
        <f>IFERROR(IF(L$4="",0,IF($E29="kWh",VLOOKUP(L$4,'4. Billing Determinants'!$B$19:$Z$41,4,0)/'4. Billing Determinants'!$E$41*$D29,IF($E29="kW",VLOOKUP(L$4,'4. Billing Determinants'!$B$19:$Z$41,5,0)/'4. Billing Determinants'!$F$41*$D29,IF($E29="Non-RPP kWh",VLOOKUP(L$4,'4. Billing Determinants'!$B$19:$Z$41,6,0)/'4. Billing Determinants'!$G$41*$D29,IF($E29="Distribution Rev.",VLOOKUP(L$4,'4. Billing Determinants'!$B$19:$Z$41,8,0)/'4. Billing Determinants'!$I$41*$D29, VLOOKUP(L$4,'4. Billing Determinants'!$B$19:$Z$41,3,0)/'4. Billing Determinants'!$D$41*$D29))))),0)</f>
        <v>0</v>
      </c>
      <c r="M29" s="58">
        <f>IFERROR(IF(M$4="",0,IF($E29="kWh",VLOOKUP(M$4,'4. Billing Determinants'!$B$19:$Z$41,4,0)/'4. Billing Determinants'!$E$41*$D29,IF($E29="kW",VLOOKUP(M$4,'4. Billing Determinants'!$B$19:$Z$41,5,0)/'4. Billing Determinants'!$F$41*$D29,IF($E29="Non-RPP kWh",VLOOKUP(M$4,'4. Billing Determinants'!$B$19:$Z$41,6,0)/'4. Billing Determinants'!$G$41*$D29,IF($E29="Distribution Rev.",VLOOKUP(M$4,'4. Billing Determinants'!$B$19:$Z$41,8,0)/'4. Billing Determinants'!$I$41*$D29, VLOOKUP(M$4,'4. Billing Determinants'!$B$19:$Z$41,3,0)/'4. Billing Determinants'!$D$41*$D29))))),0)</f>
        <v>0</v>
      </c>
      <c r="N29" s="58">
        <f>IFERROR(IF(N$4="",0,IF($E29="kWh",VLOOKUP(N$4,'4. Billing Determinants'!$B$19:$Z$41,4,0)/'4. Billing Determinants'!$E$41*$D29,IF($E29="kW",VLOOKUP(N$4,'4. Billing Determinants'!$B$19:$Z$41,5,0)/'4. Billing Determinants'!$F$41*$D29,IF($E29="Non-RPP kWh",VLOOKUP(N$4,'4. Billing Determinants'!$B$19:$Z$41,6,0)/'4. Billing Determinants'!$G$41*$D29,IF($E29="Distribution Rev.",VLOOKUP(N$4,'4. Billing Determinants'!$B$19:$Z$41,8,0)/'4. Billing Determinants'!$I$41*$D29, VLOOKUP(N$4,'4. Billing Determinants'!$B$19:$Z$41,3,0)/'4. Billing Determinants'!$D$41*$D29))))),0)</f>
        <v>0</v>
      </c>
      <c r="O29" s="58">
        <f>IFERROR(IF(O$4="",0,IF($E29="kWh",VLOOKUP(O$4,'4. Billing Determinants'!$B$19:$Z$41,4,0)/'4. Billing Determinants'!$E$41*$D29,IF($E29="kW",VLOOKUP(O$4,'4. Billing Determinants'!$B$19:$Z$41,5,0)/'4. Billing Determinants'!$F$41*$D29,IF($E29="Non-RPP kWh",VLOOKUP(O$4,'4. Billing Determinants'!$B$19:$Z$41,6,0)/'4. Billing Determinants'!$G$41*$D29,IF($E29="Distribution Rev.",VLOOKUP(O$4,'4. Billing Determinants'!$B$19:$Z$41,8,0)/'4. Billing Determinants'!$I$41*$D29, VLOOKUP(O$4,'4. Billing Determinants'!$B$19:$Z$41,3,0)/'4. Billing Determinants'!$D$41*$D29))))),0)</f>
        <v>0</v>
      </c>
      <c r="P29" s="58">
        <f>IFERROR(IF(P$4="",0,IF($E29="kWh",VLOOKUP(P$4,'4. Billing Determinants'!$B$19:$Z$41,4,0)/'4. Billing Determinants'!$E$41*$D29,IF($E29="kW",VLOOKUP(P$4,'4. Billing Determinants'!$B$19:$Z$41,5,0)/'4. Billing Determinants'!$F$41*$D29,IF($E29="Non-RPP kWh",VLOOKUP(P$4,'4. Billing Determinants'!$B$19:$Z$41,6,0)/'4. Billing Determinants'!$G$41*$D29,IF($E29="Distribution Rev.",VLOOKUP(P$4,'4. Billing Determinants'!$B$19:$Z$41,8,0)/'4. Billing Determinants'!$I$41*$D29, VLOOKUP(P$4,'4. Billing Determinants'!$B$19:$Z$41,3,0)/'4. Billing Determinants'!$D$41*$D29))))),0)</f>
        <v>0</v>
      </c>
      <c r="Q29" s="58">
        <f>IFERROR(IF(Q$4="",0,IF($E29="kWh",VLOOKUP(Q$4,'4. Billing Determinants'!$B$19:$Z$41,4,0)/'4. Billing Determinants'!$E$41*$D29,IF($E29="kW",VLOOKUP(Q$4,'4. Billing Determinants'!$B$19:$Z$41,5,0)/'4. Billing Determinants'!$F$41*$D29,IF($E29="Non-RPP kWh",VLOOKUP(Q$4,'4. Billing Determinants'!$B$19:$Z$41,6,0)/'4. Billing Determinants'!$G$41*$D29,IF($E29="Distribution Rev.",VLOOKUP(Q$4,'4. Billing Determinants'!$B$19:$Z$41,8,0)/'4. Billing Determinants'!$I$41*$D29, VLOOKUP(Q$4,'4. Billing Determinants'!$B$19:$Z$41,3,0)/'4. Billing Determinants'!$D$41*$D29))))),0)</f>
        <v>0</v>
      </c>
      <c r="R29" s="58">
        <f>IFERROR(IF(R$4="",0,IF($E29="kWh",VLOOKUP(R$4,'4. Billing Determinants'!$B$19:$Z$41,4,0)/'4. Billing Determinants'!$E$41*$D29,IF($E29="kW",VLOOKUP(R$4,'4. Billing Determinants'!$B$19:$Z$41,5,0)/'4. Billing Determinants'!$F$41*$D29,IF($E29="Non-RPP kWh",VLOOKUP(R$4,'4. Billing Determinants'!$B$19:$Z$41,6,0)/'4. Billing Determinants'!$G$41*$D29,IF($E29="Distribution Rev.",VLOOKUP(R$4,'4. Billing Determinants'!$B$19:$Z$41,8,0)/'4. Billing Determinants'!$I$41*$D29, VLOOKUP(R$4,'4. Billing Determinants'!$B$19:$Z$41,3,0)/'4. Billing Determinants'!$D$41*$D29))))),0)</f>
        <v>0</v>
      </c>
      <c r="S29" s="58">
        <f>IFERROR(IF(S$4="",0,IF($E29="kWh",VLOOKUP(S$4,'4. Billing Determinants'!$B$19:$Z$41,4,0)/'4. Billing Determinants'!$E$41*$D29,IF($E29="kW",VLOOKUP(S$4,'4. Billing Determinants'!$B$19:$Z$41,5,0)/'4. Billing Determinants'!$F$41*$D29,IF($E29="Non-RPP kWh",VLOOKUP(S$4,'4. Billing Determinants'!$B$19:$Z$41,6,0)/'4. Billing Determinants'!$G$41*$D29,IF($E29="Distribution Rev.",VLOOKUP(S$4,'4. Billing Determinants'!$B$19:$Z$41,8,0)/'4. Billing Determinants'!$I$41*$D29, VLOOKUP(S$4,'4. Billing Determinants'!$B$19:$Z$41,3,0)/'4. Billing Determinants'!$D$41*$D29))))),0)</f>
        <v>0</v>
      </c>
      <c r="T29" s="58">
        <f>IFERROR(IF(T$4="",0,IF($E29="kWh",VLOOKUP(T$4,'4. Billing Determinants'!$B$19:$Z$41,4,0)/'4. Billing Determinants'!$E$41*$D29,IF($E29="kW",VLOOKUP(T$4,'4. Billing Determinants'!$B$19:$Z$41,5,0)/'4. Billing Determinants'!$F$41*$D29,IF($E29="Non-RPP kWh",VLOOKUP(T$4,'4. Billing Determinants'!$B$19:$Z$41,6,0)/'4. Billing Determinants'!$G$41*$D29,IF($E29="Distribution Rev.",VLOOKUP(T$4,'4. Billing Determinants'!$B$19:$Z$41,8,0)/'4. Billing Determinants'!$I$41*$D29, VLOOKUP(T$4,'4. Billing Determinants'!$B$19:$Z$41,3,0)/'4. Billing Determinants'!$D$41*$D29))))),0)</f>
        <v>0</v>
      </c>
      <c r="U29" s="58">
        <f>IFERROR(IF(U$4="",0,IF($E29="kWh",VLOOKUP(U$4,'4. Billing Determinants'!$B$19:$Z$41,4,0)/'4. Billing Determinants'!$E$41*$D29,IF($E29="kW",VLOOKUP(U$4,'4. Billing Determinants'!$B$19:$Z$41,5,0)/'4. Billing Determinants'!$F$41*$D29,IF($E29="Non-RPP kWh",VLOOKUP(U$4,'4. Billing Determinants'!$B$19:$Z$41,6,0)/'4. Billing Determinants'!$G$41*$D29,IF($E29="Distribution Rev.",VLOOKUP(U$4,'4. Billing Determinants'!$B$19:$Z$41,8,0)/'4. Billing Determinants'!$I$41*$D29, VLOOKUP(U$4,'4. Billing Determinants'!$B$19:$Z$41,3,0)/'4. Billing Determinants'!$D$41*$D29))))),0)</f>
        <v>0</v>
      </c>
      <c r="V29" s="58">
        <f>IFERROR(IF(V$4="",0,IF($E29="kWh",VLOOKUP(V$4,'4. Billing Determinants'!$B$19:$Z$41,4,0)/'4. Billing Determinants'!$E$41*$D29,IF($E29="kW",VLOOKUP(V$4,'4. Billing Determinants'!$B$19:$Z$41,5,0)/'4. Billing Determinants'!$F$41*$D29,IF($E29="Non-RPP kWh",VLOOKUP(V$4,'4. Billing Determinants'!$B$19:$Z$41,6,0)/'4. Billing Determinants'!$G$41*$D29,IF($E29="Distribution Rev.",VLOOKUP(V$4,'4. Billing Determinants'!$B$19:$Z$41,8,0)/'4. Billing Determinants'!$I$41*$D29, VLOOKUP(V$4,'4. Billing Determinants'!$B$19:$Z$41,3,0)/'4. Billing Determinants'!$D$41*$D29))))),0)</f>
        <v>0</v>
      </c>
      <c r="W29" s="58">
        <f>IFERROR(IF(W$4="",0,IF($E29="kWh",VLOOKUP(W$4,'4. Billing Determinants'!$B$19:$Z$41,4,0)/'4. Billing Determinants'!$E$41*$D29,IF($E29="kW",VLOOKUP(W$4,'4. Billing Determinants'!$B$19:$Z$41,5,0)/'4. Billing Determinants'!$F$41*$D29,IF($E29="Non-RPP kWh",VLOOKUP(W$4,'4. Billing Determinants'!$B$19:$Z$41,6,0)/'4. Billing Determinants'!$G$41*$D29,IF($E29="Distribution Rev.",VLOOKUP(W$4,'4. Billing Determinants'!$B$19:$Z$41,8,0)/'4. Billing Determinants'!$I$41*$D29, VLOOKUP(W$4,'4. Billing Determinants'!$B$19:$Z$41,3,0)/'4. Billing Determinants'!$D$41*$D29))))),0)</f>
        <v>0</v>
      </c>
      <c r="X29" s="58">
        <f>IFERROR(IF(X$4="",0,IF($E29="kWh",VLOOKUP(X$4,'4. Billing Determinants'!$B$19:$Z$41,4,0)/'4. Billing Determinants'!$E$41*$D29,IF($E29="kW",VLOOKUP(X$4,'4. Billing Determinants'!$B$19:$Z$41,5,0)/'4. Billing Determinants'!$F$41*$D29,IF($E29="Non-RPP kWh",VLOOKUP(X$4,'4. Billing Determinants'!$B$19:$Z$41,6,0)/'4. Billing Determinants'!$G$41*$D29,IF($E29="Distribution Rev.",VLOOKUP(X$4,'4. Billing Determinants'!$B$19:$Z$41,8,0)/'4. Billing Determinants'!$I$41*$D29, VLOOKUP(X$4,'4. Billing Determinants'!$B$19:$Z$41,3,0)/'4. Billing Determinants'!$D$41*$D29))))),0)</f>
        <v>0</v>
      </c>
      <c r="Y29" s="58">
        <f>IFERROR(IF(Y$4="",0,IF($E29="kWh",VLOOKUP(Y$4,'4. Billing Determinants'!$B$19:$Z$41,4,0)/'4. Billing Determinants'!$E$41*$D29,IF($E29="kW",VLOOKUP(Y$4,'4. Billing Determinants'!$B$19:$Z$41,5,0)/'4. Billing Determinants'!$F$41*$D29,IF($E29="Non-RPP kWh",VLOOKUP(Y$4,'4. Billing Determinants'!$B$19:$Z$41,6,0)/'4. Billing Determinants'!$G$41*$D29,IF($E29="Distribution Rev.",VLOOKUP(Y$4,'4. Billing Determinants'!$B$19:$Z$41,8,0)/'4. Billing Determinants'!$I$41*$D29, VLOOKUP(Y$4,'4. Billing Determinants'!$B$19:$Z$41,3,0)/'4. Billing Determinants'!$D$41*$D29))))),0)</f>
        <v>0</v>
      </c>
    </row>
    <row r="30" spans="2:25" x14ac:dyDescent="0.25">
      <c r="B30" s="56" t="s">
        <v>6</v>
      </c>
      <c r="C30" s="57">
        <v>1574</v>
      </c>
      <c r="D30" s="58">
        <f>'2. 2015 Continuity Schedule'!BS72</f>
        <v>0</v>
      </c>
      <c r="E30" s="94" t="s">
        <v>224</v>
      </c>
      <c r="F30" s="58">
        <f>IFERROR(IF(F$4="",0,IF($E30="kWh",VLOOKUP(F$4,'4. Billing Determinants'!$B$19:$Z$41,4,0)/'4. Billing Determinants'!$E$41*$D30,IF($E30="kW",VLOOKUP(F$4,'4. Billing Determinants'!$B$19:$Z$41,5,0)/'4. Billing Determinants'!$F$41*$D30,IF($E30="Non-RPP kWh",VLOOKUP(F$4,'4. Billing Determinants'!$B$19:$Z$41,6,0)/'4. Billing Determinants'!$G$41*$D30,IF($E30="Distribution Rev.",VLOOKUP(F$4,'4. Billing Determinants'!$B$19:$Z$41,8,0)/'4. Billing Determinants'!$I$41*$D30, VLOOKUP(F$4,'4. Billing Determinants'!$B$19:$Z$41,3,0)/'4. Billing Determinants'!$D$41*$D30))))),0)</f>
        <v>0</v>
      </c>
      <c r="G30" s="58">
        <f>IFERROR(IF(G$4="",0,IF($E30="kWh",VLOOKUP(G$4,'4. Billing Determinants'!$B$19:$Z$41,4,0)/'4. Billing Determinants'!$E$41*$D30,IF($E30="kW",VLOOKUP(G$4,'4. Billing Determinants'!$B$19:$Z$41,5,0)/'4. Billing Determinants'!$F$41*$D30,IF($E30="Non-RPP kWh",VLOOKUP(G$4,'4. Billing Determinants'!$B$19:$Z$41,6,0)/'4. Billing Determinants'!$G$41*$D30,IF($E30="Distribution Rev.",VLOOKUP(G$4,'4. Billing Determinants'!$B$19:$Z$41,8,0)/'4. Billing Determinants'!$I$41*$D30, VLOOKUP(G$4,'4. Billing Determinants'!$B$19:$Z$41,3,0)/'4. Billing Determinants'!$D$41*$D30))))),0)</f>
        <v>0</v>
      </c>
      <c r="H30" s="58">
        <f>IFERROR(IF(H$4="",0,IF($E30="kWh",VLOOKUP(H$4,'4. Billing Determinants'!$B$19:$Z$41,4,0)/'4. Billing Determinants'!$E$41*$D30,IF($E30="kW",VLOOKUP(H$4,'4. Billing Determinants'!$B$19:$Z$41,5,0)/'4. Billing Determinants'!$F$41*$D30,IF($E30="Non-RPP kWh",VLOOKUP(H$4,'4. Billing Determinants'!$B$19:$Z$41,6,0)/'4. Billing Determinants'!$G$41*$D30,IF($E30="Distribution Rev.",VLOOKUP(H$4,'4. Billing Determinants'!$B$19:$Z$41,8,0)/'4. Billing Determinants'!$I$41*$D30, VLOOKUP(H$4,'4. Billing Determinants'!$B$19:$Z$41,3,0)/'4. Billing Determinants'!$D$41*$D30))))),0)</f>
        <v>0</v>
      </c>
      <c r="I30" s="58">
        <f>IFERROR(IF(I$4="",0,IF($E30="kWh",VLOOKUP(I$4,'4. Billing Determinants'!$B$19:$Z$41,4,0)/'4. Billing Determinants'!$E$41*$D30,IF($E30="kW",VLOOKUP(I$4,'4. Billing Determinants'!$B$19:$Z$41,5,0)/'4. Billing Determinants'!$F$41*$D30,IF($E30="Non-RPP kWh",VLOOKUP(I$4,'4. Billing Determinants'!$B$19:$Z$41,6,0)/'4. Billing Determinants'!$G$41*$D30,IF($E30="Distribution Rev.",VLOOKUP(I$4,'4. Billing Determinants'!$B$19:$Z$41,8,0)/'4. Billing Determinants'!$I$41*$D30, VLOOKUP(I$4,'4. Billing Determinants'!$B$19:$Z$41,3,0)/'4. Billing Determinants'!$D$41*$D30))))),0)</f>
        <v>0</v>
      </c>
      <c r="J30" s="58">
        <f>IFERROR(IF(J$4="",0,IF($E30="kWh",VLOOKUP(J$4,'4. Billing Determinants'!$B$19:$Z$41,4,0)/'4. Billing Determinants'!$E$41*$D30,IF($E30="kW",VLOOKUP(J$4,'4. Billing Determinants'!$B$19:$Z$41,5,0)/'4. Billing Determinants'!$F$41*$D30,IF($E30="Non-RPP kWh",VLOOKUP(J$4,'4. Billing Determinants'!$B$19:$Z$41,6,0)/'4. Billing Determinants'!$G$41*$D30,IF($E30="Distribution Rev.",VLOOKUP(J$4,'4. Billing Determinants'!$B$19:$Z$41,8,0)/'4. Billing Determinants'!$I$41*$D30, VLOOKUP(J$4,'4. Billing Determinants'!$B$19:$Z$41,3,0)/'4. Billing Determinants'!$D$41*$D30))))),0)</f>
        <v>0</v>
      </c>
      <c r="K30" s="58">
        <f>IFERROR(IF(K$4="",0,IF($E30="kWh",VLOOKUP(K$4,'4. Billing Determinants'!$B$19:$Z$41,4,0)/'4. Billing Determinants'!$E$41*$D30,IF($E30="kW",VLOOKUP(K$4,'4. Billing Determinants'!$B$19:$Z$41,5,0)/'4. Billing Determinants'!$F$41*$D30,IF($E30="Non-RPP kWh",VLOOKUP(K$4,'4. Billing Determinants'!$B$19:$Z$41,6,0)/'4. Billing Determinants'!$G$41*$D30,IF($E30="Distribution Rev.",VLOOKUP(K$4,'4. Billing Determinants'!$B$19:$Z$41,8,0)/'4. Billing Determinants'!$I$41*$D30, VLOOKUP(K$4,'4. Billing Determinants'!$B$19:$Z$41,3,0)/'4. Billing Determinants'!$D$41*$D30))))),0)</f>
        <v>0</v>
      </c>
      <c r="L30" s="58">
        <f>IFERROR(IF(L$4="",0,IF($E30="kWh",VLOOKUP(L$4,'4. Billing Determinants'!$B$19:$Z$41,4,0)/'4. Billing Determinants'!$E$41*$D30,IF($E30="kW",VLOOKUP(L$4,'4. Billing Determinants'!$B$19:$Z$41,5,0)/'4. Billing Determinants'!$F$41*$D30,IF($E30="Non-RPP kWh",VLOOKUP(L$4,'4. Billing Determinants'!$B$19:$Z$41,6,0)/'4. Billing Determinants'!$G$41*$D30,IF($E30="Distribution Rev.",VLOOKUP(L$4,'4. Billing Determinants'!$B$19:$Z$41,8,0)/'4. Billing Determinants'!$I$41*$D30, VLOOKUP(L$4,'4. Billing Determinants'!$B$19:$Z$41,3,0)/'4. Billing Determinants'!$D$41*$D30))))),0)</f>
        <v>0</v>
      </c>
      <c r="M30" s="58">
        <f>IFERROR(IF(M$4="",0,IF($E30="kWh",VLOOKUP(M$4,'4. Billing Determinants'!$B$19:$Z$41,4,0)/'4. Billing Determinants'!$E$41*$D30,IF($E30="kW",VLOOKUP(M$4,'4. Billing Determinants'!$B$19:$Z$41,5,0)/'4. Billing Determinants'!$F$41*$D30,IF($E30="Non-RPP kWh",VLOOKUP(M$4,'4. Billing Determinants'!$B$19:$Z$41,6,0)/'4. Billing Determinants'!$G$41*$D30,IF($E30="Distribution Rev.",VLOOKUP(M$4,'4. Billing Determinants'!$B$19:$Z$41,8,0)/'4. Billing Determinants'!$I$41*$D30, VLOOKUP(M$4,'4. Billing Determinants'!$B$19:$Z$41,3,0)/'4. Billing Determinants'!$D$41*$D30))))),0)</f>
        <v>0</v>
      </c>
      <c r="N30" s="58">
        <f>IFERROR(IF(N$4="",0,IF($E30="kWh",VLOOKUP(N$4,'4. Billing Determinants'!$B$19:$Z$41,4,0)/'4. Billing Determinants'!$E$41*$D30,IF($E30="kW",VLOOKUP(N$4,'4. Billing Determinants'!$B$19:$Z$41,5,0)/'4. Billing Determinants'!$F$41*$D30,IF($E30="Non-RPP kWh",VLOOKUP(N$4,'4. Billing Determinants'!$B$19:$Z$41,6,0)/'4. Billing Determinants'!$G$41*$D30,IF($E30="Distribution Rev.",VLOOKUP(N$4,'4. Billing Determinants'!$B$19:$Z$41,8,0)/'4. Billing Determinants'!$I$41*$D30, VLOOKUP(N$4,'4. Billing Determinants'!$B$19:$Z$41,3,0)/'4. Billing Determinants'!$D$41*$D30))))),0)</f>
        <v>0</v>
      </c>
      <c r="O30" s="58">
        <f>IFERROR(IF(O$4="",0,IF($E30="kWh",VLOOKUP(O$4,'4. Billing Determinants'!$B$19:$Z$41,4,0)/'4. Billing Determinants'!$E$41*$D30,IF($E30="kW",VLOOKUP(O$4,'4. Billing Determinants'!$B$19:$Z$41,5,0)/'4. Billing Determinants'!$F$41*$D30,IF($E30="Non-RPP kWh",VLOOKUP(O$4,'4. Billing Determinants'!$B$19:$Z$41,6,0)/'4. Billing Determinants'!$G$41*$D30,IF($E30="Distribution Rev.",VLOOKUP(O$4,'4. Billing Determinants'!$B$19:$Z$41,8,0)/'4. Billing Determinants'!$I$41*$D30, VLOOKUP(O$4,'4. Billing Determinants'!$B$19:$Z$41,3,0)/'4. Billing Determinants'!$D$41*$D30))))),0)</f>
        <v>0</v>
      </c>
      <c r="P30" s="58">
        <f>IFERROR(IF(P$4="",0,IF($E30="kWh",VLOOKUP(P$4,'4. Billing Determinants'!$B$19:$Z$41,4,0)/'4. Billing Determinants'!$E$41*$D30,IF($E30="kW",VLOOKUP(P$4,'4. Billing Determinants'!$B$19:$Z$41,5,0)/'4. Billing Determinants'!$F$41*$D30,IF($E30="Non-RPP kWh",VLOOKUP(P$4,'4. Billing Determinants'!$B$19:$Z$41,6,0)/'4. Billing Determinants'!$G$41*$D30,IF($E30="Distribution Rev.",VLOOKUP(P$4,'4. Billing Determinants'!$B$19:$Z$41,8,0)/'4. Billing Determinants'!$I$41*$D30, VLOOKUP(P$4,'4. Billing Determinants'!$B$19:$Z$41,3,0)/'4. Billing Determinants'!$D$41*$D30))))),0)</f>
        <v>0</v>
      </c>
      <c r="Q30" s="58">
        <f>IFERROR(IF(Q$4="",0,IF($E30="kWh",VLOOKUP(Q$4,'4. Billing Determinants'!$B$19:$Z$41,4,0)/'4. Billing Determinants'!$E$41*$D30,IF($E30="kW",VLOOKUP(Q$4,'4. Billing Determinants'!$B$19:$Z$41,5,0)/'4. Billing Determinants'!$F$41*$D30,IF($E30="Non-RPP kWh",VLOOKUP(Q$4,'4. Billing Determinants'!$B$19:$Z$41,6,0)/'4. Billing Determinants'!$G$41*$D30,IF($E30="Distribution Rev.",VLOOKUP(Q$4,'4. Billing Determinants'!$B$19:$Z$41,8,0)/'4. Billing Determinants'!$I$41*$D30, VLOOKUP(Q$4,'4. Billing Determinants'!$B$19:$Z$41,3,0)/'4. Billing Determinants'!$D$41*$D30))))),0)</f>
        <v>0</v>
      </c>
      <c r="R30" s="58">
        <f>IFERROR(IF(R$4="",0,IF($E30="kWh",VLOOKUP(R$4,'4. Billing Determinants'!$B$19:$Z$41,4,0)/'4. Billing Determinants'!$E$41*$D30,IF($E30="kW",VLOOKUP(R$4,'4. Billing Determinants'!$B$19:$Z$41,5,0)/'4. Billing Determinants'!$F$41*$D30,IF($E30="Non-RPP kWh",VLOOKUP(R$4,'4. Billing Determinants'!$B$19:$Z$41,6,0)/'4. Billing Determinants'!$G$41*$D30,IF($E30="Distribution Rev.",VLOOKUP(R$4,'4. Billing Determinants'!$B$19:$Z$41,8,0)/'4. Billing Determinants'!$I$41*$D30, VLOOKUP(R$4,'4. Billing Determinants'!$B$19:$Z$41,3,0)/'4. Billing Determinants'!$D$41*$D30))))),0)</f>
        <v>0</v>
      </c>
      <c r="S30" s="58">
        <f>IFERROR(IF(S$4="",0,IF($E30="kWh",VLOOKUP(S$4,'4. Billing Determinants'!$B$19:$Z$41,4,0)/'4. Billing Determinants'!$E$41*$D30,IF($E30="kW",VLOOKUP(S$4,'4. Billing Determinants'!$B$19:$Z$41,5,0)/'4. Billing Determinants'!$F$41*$D30,IF($E30="Non-RPP kWh",VLOOKUP(S$4,'4. Billing Determinants'!$B$19:$Z$41,6,0)/'4. Billing Determinants'!$G$41*$D30,IF($E30="Distribution Rev.",VLOOKUP(S$4,'4. Billing Determinants'!$B$19:$Z$41,8,0)/'4. Billing Determinants'!$I$41*$D30, VLOOKUP(S$4,'4. Billing Determinants'!$B$19:$Z$41,3,0)/'4. Billing Determinants'!$D$41*$D30))))),0)</f>
        <v>0</v>
      </c>
      <c r="T30" s="58">
        <f>IFERROR(IF(T$4="",0,IF($E30="kWh",VLOOKUP(T$4,'4. Billing Determinants'!$B$19:$Z$41,4,0)/'4. Billing Determinants'!$E$41*$D30,IF($E30="kW",VLOOKUP(T$4,'4. Billing Determinants'!$B$19:$Z$41,5,0)/'4. Billing Determinants'!$F$41*$D30,IF($E30="Non-RPP kWh",VLOOKUP(T$4,'4. Billing Determinants'!$B$19:$Z$41,6,0)/'4. Billing Determinants'!$G$41*$D30,IF($E30="Distribution Rev.",VLOOKUP(T$4,'4. Billing Determinants'!$B$19:$Z$41,8,0)/'4. Billing Determinants'!$I$41*$D30, VLOOKUP(T$4,'4. Billing Determinants'!$B$19:$Z$41,3,0)/'4. Billing Determinants'!$D$41*$D30))))),0)</f>
        <v>0</v>
      </c>
      <c r="U30" s="58">
        <f>IFERROR(IF(U$4="",0,IF($E30="kWh",VLOOKUP(U$4,'4. Billing Determinants'!$B$19:$Z$41,4,0)/'4. Billing Determinants'!$E$41*$D30,IF($E30="kW",VLOOKUP(U$4,'4. Billing Determinants'!$B$19:$Z$41,5,0)/'4. Billing Determinants'!$F$41*$D30,IF($E30="Non-RPP kWh",VLOOKUP(U$4,'4. Billing Determinants'!$B$19:$Z$41,6,0)/'4. Billing Determinants'!$G$41*$D30,IF($E30="Distribution Rev.",VLOOKUP(U$4,'4. Billing Determinants'!$B$19:$Z$41,8,0)/'4. Billing Determinants'!$I$41*$D30, VLOOKUP(U$4,'4. Billing Determinants'!$B$19:$Z$41,3,0)/'4. Billing Determinants'!$D$41*$D30))))),0)</f>
        <v>0</v>
      </c>
      <c r="V30" s="58">
        <f>IFERROR(IF(V$4="",0,IF($E30="kWh",VLOOKUP(V$4,'4. Billing Determinants'!$B$19:$Z$41,4,0)/'4. Billing Determinants'!$E$41*$D30,IF($E30="kW",VLOOKUP(V$4,'4. Billing Determinants'!$B$19:$Z$41,5,0)/'4. Billing Determinants'!$F$41*$D30,IF($E30="Non-RPP kWh",VLOOKUP(V$4,'4. Billing Determinants'!$B$19:$Z$41,6,0)/'4. Billing Determinants'!$G$41*$D30,IF($E30="Distribution Rev.",VLOOKUP(V$4,'4. Billing Determinants'!$B$19:$Z$41,8,0)/'4. Billing Determinants'!$I$41*$D30, VLOOKUP(V$4,'4. Billing Determinants'!$B$19:$Z$41,3,0)/'4. Billing Determinants'!$D$41*$D30))))),0)</f>
        <v>0</v>
      </c>
      <c r="W30" s="58">
        <f>IFERROR(IF(W$4="",0,IF($E30="kWh",VLOOKUP(W$4,'4. Billing Determinants'!$B$19:$Z$41,4,0)/'4. Billing Determinants'!$E$41*$D30,IF($E30="kW",VLOOKUP(W$4,'4. Billing Determinants'!$B$19:$Z$41,5,0)/'4. Billing Determinants'!$F$41*$D30,IF($E30="Non-RPP kWh",VLOOKUP(W$4,'4. Billing Determinants'!$B$19:$Z$41,6,0)/'4. Billing Determinants'!$G$41*$D30,IF($E30="Distribution Rev.",VLOOKUP(W$4,'4. Billing Determinants'!$B$19:$Z$41,8,0)/'4. Billing Determinants'!$I$41*$D30, VLOOKUP(W$4,'4. Billing Determinants'!$B$19:$Z$41,3,0)/'4. Billing Determinants'!$D$41*$D30))))),0)</f>
        <v>0</v>
      </c>
      <c r="X30" s="58">
        <f>IFERROR(IF(X$4="",0,IF($E30="kWh",VLOOKUP(X$4,'4. Billing Determinants'!$B$19:$Z$41,4,0)/'4. Billing Determinants'!$E$41*$D30,IF($E30="kW",VLOOKUP(X$4,'4. Billing Determinants'!$B$19:$Z$41,5,0)/'4. Billing Determinants'!$F$41*$D30,IF($E30="Non-RPP kWh",VLOOKUP(X$4,'4. Billing Determinants'!$B$19:$Z$41,6,0)/'4. Billing Determinants'!$G$41*$D30,IF($E30="Distribution Rev.",VLOOKUP(X$4,'4. Billing Determinants'!$B$19:$Z$41,8,0)/'4. Billing Determinants'!$I$41*$D30, VLOOKUP(X$4,'4. Billing Determinants'!$B$19:$Z$41,3,0)/'4. Billing Determinants'!$D$41*$D30))))),0)</f>
        <v>0</v>
      </c>
      <c r="Y30" s="58">
        <f>IFERROR(IF(Y$4="",0,IF($E30="kWh",VLOOKUP(Y$4,'4. Billing Determinants'!$B$19:$Z$41,4,0)/'4. Billing Determinants'!$E$41*$D30,IF($E30="kW",VLOOKUP(Y$4,'4. Billing Determinants'!$B$19:$Z$41,5,0)/'4. Billing Determinants'!$F$41*$D30,IF($E30="Non-RPP kWh",VLOOKUP(Y$4,'4. Billing Determinants'!$B$19:$Z$41,6,0)/'4. Billing Determinants'!$G$41*$D30,IF($E30="Distribution Rev.",VLOOKUP(Y$4,'4. Billing Determinants'!$B$19:$Z$41,8,0)/'4. Billing Determinants'!$I$41*$D30, VLOOKUP(Y$4,'4. Billing Determinants'!$B$19:$Z$41,3,0)/'4. Billing Determinants'!$D$41*$D30))))),0)</f>
        <v>0</v>
      </c>
    </row>
    <row r="31" spans="2:25" x14ac:dyDescent="0.25">
      <c r="B31" s="56" t="s">
        <v>36</v>
      </c>
      <c r="C31" s="57">
        <v>1582</v>
      </c>
      <c r="D31" s="58">
        <f>'2. 2015 Continuity Schedule'!BS73</f>
        <v>0</v>
      </c>
      <c r="E31" s="94" t="s">
        <v>224</v>
      </c>
      <c r="F31" s="58">
        <f>IFERROR(IF(F$4="",0,IF($E31="kWh",VLOOKUP(F$4,'4. Billing Determinants'!$B$19:$Z$41,4,0)/'4. Billing Determinants'!$E$41*$D31,IF($E31="kW",VLOOKUP(F$4,'4. Billing Determinants'!$B$19:$Z$41,5,0)/'4. Billing Determinants'!$F$41*$D31,IF($E31="Non-RPP kWh",VLOOKUP(F$4,'4. Billing Determinants'!$B$19:$Z$41,6,0)/'4. Billing Determinants'!$G$41*$D31,IF($E31="Distribution Rev.",VLOOKUP(F$4,'4. Billing Determinants'!$B$19:$Z$41,8,0)/'4. Billing Determinants'!$I$41*$D31, VLOOKUP(F$4,'4. Billing Determinants'!$B$19:$Z$41,3,0)/'4. Billing Determinants'!$D$41*$D31))))),0)</f>
        <v>0</v>
      </c>
      <c r="G31" s="58">
        <f>IFERROR(IF(G$4="",0,IF($E31="kWh",VLOOKUP(G$4,'4. Billing Determinants'!$B$19:$Z$41,4,0)/'4. Billing Determinants'!$E$41*$D31,IF($E31="kW",VLOOKUP(G$4,'4. Billing Determinants'!$B$19:$Z$41,5,0)/'4. Billing Determinants'!$F$41*$D31,IF($E31="Non-RPP kWh",VLOOKUP(G$4,'4. Billing Determinants'!$B$19:$Z$41,6,0)/'4. Billing Determinants'!$G$41*$D31,IF($E31="Distribution Rev.",VLOOKUP(G$4,'4. Billing Determinants'!$B$19:$Z$41,8,0)/'4. Billing Determinants'!$I$41*$D31, VLOOKUP(G$4,'4. Billing Determinants'!$B$19:$Z$41,3,0)/'4. Billing Determinants'!$D$41*$D31))))),0)</f>
        <v>0</v>
      </c>
      <c r="H31" s="58">
        <f>IFERROR(IF(H$4="",0,IF($E31="kWh",VLOOKUP(H$4,'4. Billing Determinants'!$B$19:$Z$41,4,0)/'4. Billing Determinants'!$E$41*$D31,IF($E31="kW",VLOOKUP(H$4,'4. Billing Determinants'!$B$19:$Z$41,5,0)/'4. Billing Determinants'!$F$41*$D31,IF($E31="Non-RPP kWh",VLOOKUP(H$4,'4. Billing Determinants'!$B$19:$Z$41,6,0)/'4. Billing Determinants'!$G$41*$D31,IF($E31="Distribution Rev.",VLOOKUP(H$4,'4. Billing Determinants'!$B$19:$Z$41,8,0)/'4. Billing Determinants'!$I$41*$D31, VLOOKUP(H$4,'4. Billing Determinants'!$B$19:$Z$41,3,0)/'4. Billing Determinants'!$D$41*$D31))))),0)</f>
        <v>0</v>
      </c>
      <c r="I31" s="58">
        <f>IFERROR(IF(I$4="",0,IF($E31="kWh",VLOOKUP(I$4,'4. Billing Determinants'!$B$19:$Z$41,4,0)/'4. Billing Determinants'!$E$41*$D31,IF($E31="kW",VLOOKUP(I$4,'4. Billing Determinants'!$B$19:$Z$41,5,0)/'4. Billing Determinants'!$F$41*$D31,IF($E31="Non-RPP kWh",VLOOKUP(I$4,'4. Billing Determinants'!$B$19:$Z$41,6,0)/'4. Billing Determinants'!$G$41*$D31,IF($E31="Distribution Rev.",VLOOKUP(I$4,'4. Billing Determinants'!$B$19:$Z$41,8,0)/'4. Billing Determinants'!$I$41*$D31, VLOOKUP(I$4,'4. Billing Determinants'!$B$19:$Z$41,3,0)/'4. Billing Determinants'!$D$41*$D31))))),0)</f>
        <v>0</v>
      </c>
      <c r="J31" s="58">
        <f>IFERROR(IF(J$4="",0,IF($E31="kWh",VLOOKUP(J$4,'4. Billing Determinants'!$B$19:$Z$41,4,0)/'4. Billing Determinants'!$E$41*$D31,IF($E31="kW",VLOOKUP(J$4,'4. Billing Determinants'!$B$19:$Z$41,5,0)/'4. Billing Determinants'!$F$41*$D31,IF($E31="Non-RPP kWh",VLOOKUP(J$4,'4. Billing Determinants'!$B$19:$Z$41,6,0)/'4. Billing Determinants'!$G$41*$D31,IF($E31="Distribution Rev.",VLOOKUP(J$4,'4. Billing Determinants'!$B$19:$Z$41,8,0)/'4. Billing Determinants'!$I$41*$D31, VLOOKUP(J$4,'4. Billing Determinants'!$B$19:$Z$41,3,0)/'4. Billing Determinants'!$D$41*$D31))))),0)</f>
        <v>0</v>
      </c>
      <c r="K31" s="58">
        <f>IFERROR(IF(K$4="",0,IF($E31="kWh",VLOOKUP(K$4,'4. Billing Determinants'!$B$19:$Z$41,4,0)/'4. Billing Determinants'!$E$41*$D31,IF($E31="kW",VLOOKUP(K$4,'4. Billing Determinants'!$B$19:$Z$41,5,0)/'4. Billing Determinants'!$F$41*$D31,IF($E31="Non-RPP kWh",VLOOKUP(K$4,'4. Billing Determinants'!$B$19:$Z$41,6,0)/'4. Billing Determinants'!$G$41*$D31,IF($E31="Distribution Rev.",VLOOKUP(K$4,'4. Billing Determinants'!$B$19:$Z$41,8,0)/'4. Billing Determinants'!$I$41*$D31, VLOOKUP(K$4,'4. Billing Determinants'!$B$19:$Z$41,3,0)/'4. Billing Determinants'!$D$41*$D31))))),0)</f>
        <v>0</v>
      </c>
      <c r="L31" s="58">
        <f>IFERROR(IF(L$4="",0,IF($E31="kWh",VLOOKUP(L$4,'4. Billing Determinants'!$B$19:$Z$41,4,0)/'4. Billing Determinants'!$E$41*$D31,IF($E31="kW",VLOOKUP(L$4,'4. Billing Determinants'!$B$19:$Z$41,5,0)/'4. Billing Determinants'!$F$41*$D31,IF($E31="Non-RPP kWh",VLOOKUP(L$4,'4. Billing Determinants'!$B$19:$Z$41,6,0)/'4. Billing Determinants'!$G$41*$D31,IF($E31="Distribution Rev.",VLOOKUP(L$4,'4. Billing Determinants'!$B$19:$Z$41,8,0)/'4. Billing Determinants'!$I$41*$D31, VLOOKUP(L$4,'4. Billing Determinants'!$B$19:$Z$41,3,0)/'4. Billing Determinants'!$D$41*$D31))))),0)</f>
        <v>0</v>
      </c>
      <c r="M31" s="58">
        <f>IFERROR(IF(M$4="",0,IF($E31="kWh",VLOOKUP(M$4,'4. Billing Determinants'!$B$19:$Z$41,4,0)/'4. Billing Determinants'!$E$41*$D31,IF($E31="kW",VLOOKUP(M$4,'4. Billing Determinants'!$B$19:$Z$41,5,0)/'4. Billing Determinants'!$F$41*$D31,IF($E31="Non-RPP kWh",VLOOKUP(M$4,'4. Billing Determinants'!$B$19:$Z$41,6,0)/'4. Billing Determinants'!$G$41*$D31,IF($E31="Distribution Rev.",VLOOKUP(M$4,'4. Billing Determinants'!$B$19:$Z$41,8,0)/'4. Billing Determinants'!$I$41*$D31, VLOOKUP(M$4,'4. Billing Determinants'!$B$19:$Z$41,3,0)/'4. Billing Determinants'!$D$41*$D31))))),0)</f>
        <v>0</v>
      </c>
      <c r="N31" s="58">
        <f>IFERROR(IF(N$4="",0,IF($E31="kWh",VLOOKUP(N$4,'4. Billing Determinants'!$B$19:$Z$41,4,0)/'4. Billing Determinants'!$E$41*$D31,IF($E31="kW",VLOOKUP(N$4,'4. Billing Determinants'!$B$19:$Z$41,5,0)/'4. Billing Determinants'!$F$41*$D31,IF($E31="Non-RPP kWh",VLOOKUP(N$4,'4. Billing Determinants'!$B$19:$Z$41,6,0)/'4. Billing Determinants'!$G$41*$D31,IF($E31="Distribution Rev.",VLOOKUP(N$4,'4. Billing Determinants'!$B$19:$Z$41,8,0)/'4. Billing Determinants'!$I$41*$D31, VLOOKUP(N$4,'4. Billing Determinants'!$B$19:$Z$41,3,0)/'4. Billing Determinants'!$D$41*$D31))))),0)</f>
        <v>0</v>
      </c>
      <c r="O31" s="58">
        <f>IFERROR(IF(O$4="",0,IF($E31="kWh",VLOOKUP(O$4,'4. Billing Determinants'!$B$19:$Z$41,4,0)/'4. Billing Determinants'!$E$41*$D31,IF($E31="kW",VLOOKUP(O$4,'4. Billing Determinants'!$B$19:$Z$41,5,0)/'4. Billing Determinants'!$F$41*$D31,IF($E31="Non-RPP kWh",VLOOKUP(O$4,'4. Billing Determinants'!$B$19:$Z$41,6,0)/'4. Billing Determinants'!$G$41*$D31,IF($E31="Distribution Rev.",VLOOKUP(O$4,'4. Billing Determinants'!$B$19:$Z$41,8,0)/'4. Billing Determinants'!$I$41*$D31, VLOOKUP(O$4,'4. Billing Determinants'!$B$19:$Z$41,3,0)/'4. Billing Determinants'!$D$41*$D31))))),0)</f>
        <v>0</v>
      </c>
      <c r="P31" s="58">
        <f>IFERROR(IF(P$4="",0,IF($E31="kWh",VLOOKUP(P$4,'4. Billing Determinants'!$B$19:$Z$41,4,0)/'4. Billing Determinants'!$E$41*$D31,IF($E31="kW",VLOOKUP(P$4,'4. Billing Determinants'!$B$19:$Z$41,5,0)/'4. Billing Determinants'!$F$41*$D31,IF($E31="Non-RPP kWh",VLOOKUP(P$4,'4. Billing Determinants'!$B$19:$Z$41,6,0)/'4. Billing Determinants'!$G$41*$D31,IF($E31="Distribution Rev.",VLOOKUP(P$4,'4. Billing Determinants'!$B$19:$Z$41,8,0)/'4. Billing Determinants'!$I$41*$D31, VLOOKUP(P$4,'4. Billing Determinants'!$B$19:$Z$41,3,0)/'4. Billing Determinants'!$D$41*$D31))))),0)</f>
        <v>0</v>
      </c>
      <c r="Q31" s="58">
        <f>IFERROR(IF(Q$4="",0,IF($E31="kWh",VLOOKUP(Q$4,'4. Billing Determinants'!$B$19:$Z$41,4,0)/'4. Billing Determinants'!$E$41*$D31,IF($E31="kW",VLOOKUP(Q$4,'4. Billing Determinants'!$B$19:$Z$41,5,0)/'4. Billing Determinants'!$F$41*$D31,IF($E31="Non-RPP kWh",VLOOKUP(Q$4,'4. Billing Determinants'!$B$19:$Z$41,6,0)/'4. Billing Determinants'!$G$41*$D31,IF($E31="Distribution Rev.",VLOOKUP(Q$4,'4. Billing Determinants'!$B$19:$Z$41,8,0)/'4. Billing Determinants'!$I$41*$D31, VLOOKUP(Q$4,'4. Billing Determinants'!$B$19:$Z$41,3,0)/'4. Billing Determinants'!$D$41*$D31))))),0)</f>
        <v>0</v>
      </c>
      <c r="R31" s="58">
        <f>IFERROR(IF(R$4="",0,IF($E31="kWh",VLOOKUP(R$4,'4. Billing Determinants'!$B$19:$Z$41,4,0)/'4. Billing Determinants'!$E$41*$D31,IF($E31="kW",VLOOKUP(R$4,'4. Billing Determinants'!$B$19:$Z$41,5,0)/'4. Billing Determinants'!$F$41*$D31,IF($E31="Non-RPP kWh",VLOOKUP(R$4,'4. Billing Determinants'!$B$19:$Z$41,6,0)/'4. Billing Determinants'!$G$41*$D31,IF($E31="Distribution Rev.",VLOOKUP(R$4,'4. Billing Determinants'!$B$19:$Z$41,8,0)/'4. Billing Determinants'!$I$41*$D31, VLOOKUP(R$4,'4. Billing Determinants'!$B$19:$Z$41,3,0)/'4. Billing Determinants'!$D$41*$D31))))),0)</f>
        <v>0</v>
      </c>
      <c r="S31" s="58">
        <f>IFERROR(IF(S$4="",0,IF($E31="kWh",VLOOKUP(S$4,'4. Billing Determinants'!$B$19:$Z$41,4,0)/'4. Billing Determinants'!$E$41*$D31,IF($E31="kW",VLOOKUP(S$4,'4. Billing Determinants'!$B$19:$Z$41,5,0)/'4. Billing Determinants'!$F$41*$D31,IF($E31="Non-RPP kWh",VLOOKUP(S$4,'4. Billing Determinants'!$B$19:$Z$41,6,0)/'4. Billing Determinants'!$G$41*$D31,IF($E31="Distribution Rev.",VLOOKUP(S$4,'4. Billing Determinants'!$B$19:$Z$41,8,0)/'4. Billing Determinants'!$I$41*$D31, VLOOKUP(S$4,'4. Billing Determinants'!$B$19:$Z$41,3,0)/'4. Billing Determinants'!$D$41*$D31))))),0)</f>
        <v>0</v>
      </c>
      <c r="T31" s="58">
        <f>IFERROR(IF(T$4="",0,IF($E31="kWh",VLOOKUP(T$4,'4. Billing Determinants'!$B$19:$Z$41,4,0)/'4. Billing Determinants'!$E$41*$D31,IF($E31="kW",VLOOKUP(T$4,'4. Billing Determinants'!$B$19:$Z$41,5,0)/'4. Billing Determinants'!$F$41*$D31,IF($E31="Non-RPP kWh",VLOOKUP(T$4,'4. Billing Determinants'!$B$19:$Z$41,6,0)/'4. Billing Determinants'!$G$41*$D31,IF($E31="Distribution Rev.",VLOOKUP(T$4,'4. Billing Determinants'!$B$19:$Z$41,8,0)/'4. Billing Determinants'!$I$41*$D31, VLOOKUP(T$4,'4. Billing Determinants'!$B$19:$Z$41,3,0)/'4. Billing Determinants'!$D$41*$D31))))),0)</f>
        <v>0</v>
      </c>
      <c r="U31" s="58">
        <f>IFERROR(IF(U$4="",0,IF($E31="kWh",VLOOKUP(U$4,'4. Billing Determinants'!$B$19:$Z$41,4,0)/'4. Billing Determinants'!$E$41*$D31,IF($E31="kW",VLOOKUP(U$4,'4. Billing Determinants'!$B$19:$Z$41,5,0)/'4. Billing Determinants'!$F$41*$D31,IF($E31="Non-RPP kWh",VLOOKUP(U$4,'4. Billing Determinants'!$B$19:$Z$41,6,0)/'4. Billing Determinants'!$G$41*$D31,IF($E31="Distribution Rev.",VLOOKUP(U$4,'4. Billing Determinants'!$B$19:$Z$41,8,0)/'4. Billing Determinants'!$I$41*$D31, VLOOKUP(U$4,'4. Billing Determinants'!$B$19:$Z$41,3,0)/'4. Billing Determinants'!$D$41*$D31))))),0)</f>
        <v>0</v>
      </c>
      <c r="V31" s="58">
        <f>IFERROR(IF(V$4="",0,IF($E31="kWh",VLOOKUP(V$4,'4. Billing Determinants'!$B$19:$Z$41,4,0)/'4. Billing Determinants'!$E$41*$D31,IF($E31="kW",VLOOKUP(V$4,'4. Billing Determinants'!$B$19:$Z$41,5,0)/'4. Billing Determinants'!$F$41*$D31,IF($E31="Non-RPP kWh",VLOOKUP(V$4,'4. Billing Determinants'!$B$19:$Z$41,6,0)/'4. Billing Determinants'!$G$41*$D31,IF($E31="Distribution Rev.",VLOOKUP(V$4,'4. Billing Determinants'!$B$19:$Z$41,8,0)/'4. Billing Determinants'!$I$41*$D31, VLOOKUP(V$4,'4. Billing Determinants'!$B$19:$Z$41,3,0)/'4. Billing Determinants'!$D$41*$D31))))),0)</f>
        <v>0</v>
      </c>
      <c r="W31" s="58">
        <f>IFERROR(IF(W$4="",0,IF($E31="kWh",VLOOKUP(W$4,'4. Billing Determinants'!$B$19:$Z$41,4,0)/'4. Billing Determinants'!$E$41*$D31,IF($E31="kW",VLOOKUP(W$4,'4. Billing Determinants'!$B$19:$Z$41,5,0)/'4. Billing Determinants'!$F$41*$D31,IF($E31="Non-RPP kWh",VLOOKUP(W$4,'4. Billing Determinants'!$B$19:$Z$41,6,0)/'4. Billing Determinants'!$G$41*$D31,IF($E31="Distribution Rev.",VLOOKUP(W$4,'4. Billing Determinants'!$B$19:$Z$41,8,0)/'4. Billing Determinants'!$I$41*$D31, VLOOKUP(W$4,'4. Billing Determinants'!$B$19:$Z$41,3,0)/'4. Billing Determinants'!$D$41*$D31))))),0)</f>
        <v>0</v>
      </c>
      <c r="X31" s="58">
        <f>IFERROR(IF(X$4="",0,IF($E31="kWh",VLOOKUP(X$4,'4. Billing Determinants'!$B$19:$Z$41,4,0)/'4. Billing Determinants'!$E$41*$D31,IF($E31="kW",VLOOKUP(X$4,'4. Billing Determinants'!$B$19:$Z$41,5,0)/'4. Billing Determinants'!$F$41*$D31,IF($E31="Non-RPP kWh",VLOOKUP(X$4,'4. Billing Determinants'!$B$19:$Z$41,6,0)/'4. Billing Determinants'!$G$41*$D31,IF($E31="Distribution Rev.",VLOOKUP(X$4,'4. Billing Determinants'!$B$19:$Z$41,8,0)/'4. Billing Determinants'!$I$41*$D31, VLOOKUP(X$4,'4. Billing Determinants'!$B$19:$Z$41,3,0)/'4. Billing Determinants'!$D$41*$D31))))),0)</f>
        <v>0</v>
      </c>
      <c r="Y31" s="58">
        <f>IFERROR(IF(Y$4="",0,IF($E31="kWh",VLOOKUP(Y$4,'4. Billing Determinants'!$B$19:$Z$41,4,0)/'4. Billing Determinants'!$E$41*$D31,IF($E31="kW",VLOOKUP(Y$4,'4. Billing Determinants'!$B$19:$Z$41,5,0)/'4. Billing Determinants'!$F$41*$D31,IF($E31="Non-RPP kWh",VLOOKUP(Y$4,'4. Billing Determinants'!$B$19:$Z$41,6,0)/'4. Billing Determinants'!$G$41*$D31,IF($E31="Distribution Rev.",VLOOKUP(Y$4,'4. Billing Determinants'!$B$19:$Z$41,8,0)/'4. Billing Determinants'!$I$41*$D31, VLOOKUP(Y$4,'4. Billing Determinants'!$B$19:$Z$41,3,0)/'4. Billing Determinants'!$D$41*$D31))))),0)</f>
        <v>0</v>
      </c>
    </row>
    <row r="32" spans="2:25" x14ac:dyDescent="0.25">
      <c r="B32" s="59" t="s">
        <v>7</v>
      </c>
      <c r="C32" s="57">
        <v>2425</v>
      </c>
      <c r="D32" s="58">
        <f>'2. 2015 Continuity Schedule'!BS74</f>
        <v>0</v>
      </c>
      <c r="E32" s="94" t="s">
        <v>224</v>
      </c>
      <c r="F32" s="58">
        <f>IFERROR(IF(F$4="",0,IF($E32="kWh",VLOOKUP(F$4,'4. Billing Determinants'!$B$19:$Z$41,4,0)/'4. Billing Determinants'!$E$41*$D32,IF($E32="kW",VLOOKUP(F$4,'4. Billing Determinants'!$B$19:$Z$41,5,0)/'4. Billing Determinants'!$F$41*$D32,IF($E32="Non-RPP kWh",VLOOKUP(F$4,'4. Billing Determinants'!$B$19:$Z$41,6,0)/'4. Billing Determinants'!$G$41*$D32,IF($E32="Distribution Rev.",VLOOKUP(F$4,'4. Billing Determinants'!$B$19:$Z$41,8,0)/'4. Billing Determinants'!$I$41*$D32, VLOOKUP(F$4,'4. Billing Determinants'!$B$19:$Z$41,3,0)/'4. Billing Determinants'!$D$41*$D32))))),0)</f>
        <v>0</v>
      </c>
      <c r="G32" s="58">
        <f>IFERROR(IF(G$4="",0,IF($E32="kWh",VLOOKUP(G$4,'4. Billing Determinants'!$B$19:$Z$41,4,0)/'4. Billing Determinants'!$E$41*$D32,IF($E32="kW",VLOOKUP(G$4,'4. Billing Determinants'!$B$19:$Z$41,5,0)/'4. Billing Determinants'!$F$41*$D32,IF($E32="Non-RPP kWh",VLOOKUP(G$4,'4. Billing Determinants'!$B$19:$Z$41,6,0)/'4. Billing Determinants'!$G$41*$D32,IF($E32="Distribution Rev.",VLOOKUP(G$4,'4. Billing Determinants'!$B$19:$Z$41,8,0)/'4. Billing Determinants'!$I$41*$D32, VLOOKUP(G$4,'4. Billing Determinants'!$B$19:$Z$41,3,0)/'4. Billing Determinants'!$D$41*$D32))))),0)</f>
        <v>0</v>
      </c>
      <c r="H32" s="58">
        <f>IFERROR(IF(H$4="",0,IF($E32="kWh",VLOOKUP(H$4,'4. Billing Determinants'!$B$19:$Z$41,4,0)/'4. Billing Determinants'!$E$41*$D32,IF($E32="kW",VLOOKUP(H$4,'4. Billing Determinants'!$B$19:$Z$41,5,0)/'4. Billing Determinants'!$F$41*$D32,IF($E32="Non-RPP kWh",VLOOKUP(H$4,'4. Billing Determinants'!$B$19:$Z$41,6,0)/'4. Billing Determinants'!$G$41*$D32,IF($E32="Distribution Rev.",VLOOKUP(H$4,'4. Billing Determinants'!$B$19:$Z$41,8,0)/'4. Billing Determinants'!$I$41*$D32, VLOOKUP(H$4,'4. Billing Determinants'!$B$19:$Z$41,3,0)/'4. Billing Determinants'!$D$41*$D32))))),0)</f>
        <v>0</v>
      </c>
      <c r="I32" s="58">
        <f>IFERROR(IF(I$4="",0,IF($E32="kWh",VLOOKUP(I$4,'4. Billing Determinants'!$B$19:$Z$41,4,0)/'4. Billing Determinants'!$E$41*$D32,IF($E32="kW",VLOOKUP(I$4,'4. Billing Determinants'!$B$19:$Z$41,5,0)/'4. Billing Determinants'!$F$41*$D32,IF($E32="Non-RPP kWh",VLOOKUP(I$4,'4. Billing Determinants'!$B$19:$Z$41,6,0)/'4. Billing Determinants'!$G$41*$D32,IF($E32="Distribution Rev.",VLOOKUP(I$4,'4. Billing Determinants'!$B$19:$Z$41,8,0)/'4. Billing Determinants'!$I$41*$D32, VLOOKUP(I$4,'4. Billing Determinants'!$B$19:$Z$41,3,0)/'4. Billing Determinants'!$D$41*$D32))))),0)</f>
        <v>0</v>
      </c>
      <c r="J32" s="58">
        <f>IFERROR(IF(J$4="",0,IF($E32="kWh",VLOOKUP(J$4,'4. Billing Determinants'!$B$19:$Z$41,4,0)/'4. Billing Determinants'!$E$41*$D32,IF($E32="kW",VLOOKUP(J$4,'4. Billing Determinants'!$B$19:$Z$41,5,0)/'4. Billing Determinants'!$F$41*$D32,IF($E32="Non-RPP kWh",VLOOKUP(J$4,'4. Billing Determinants'!$B$19:$Z$41,6,0)/'4. Billing Determinants'!$G$41*$D32,IF($E32="Distribution Rev.",VLOOKUP(J$4,'4. Billing Determinants'!$B$19:$Z$41,8,0)/'4. Billing Determinants'!$I$41*$D32, VLOOKUP(J$4,'4. Billing Determinants'!$B$19:$Z$41,3,0)/'4. Billing Determinants'!$D$41*$D32))))),0)</f>
        <v>0</v>
      </c>
      <c r="K32" s="58">
        <f>IFERROR(IF(K$4="",0,IF($E32="kWh",VLOOKUP(K$4,'4. Billing Determinants'!$B$19:$Z$41,4,0)/'4. Billing Determinants'!$E$41*$D32,IF($E32="kW",VLOOKUP(K$4,'4. Billing Determinants'!$B$19:$Z$41,5,0)/'4. Billing Determinants'!$F$41*$D32,IF($E32="Non-RPP kWh",VLOOKUP(K$4,'4. Billing Determinants'!$B$19:$Z$41,6,0)/'4. Billing Determinants'!$G$41*$D32,IF($E32="Distribution Rev.",VLOOKUP(K$4,'4. Billing Determinants'!$B$19:$Z$41,8,0)/'4. Billing Determinants'!$I$41*$D32, VLOOKUP(K$4,'4. Billing Determinants'!$B$19:$Z$41,3,0)/'4. Billing Determinants'!$D$41*$D32))))),0)</f>
        <v>0</v>
      </c>
      <c r="L32" s="58">
        <f>IFERROR(IF(L$4="",0,IF($E32="kWh",VLOOKUP(L$4,'4. Billing Determinants'!$B$19:$Z$41,4,0)/'4. Billing Determinants'!$E$41*$D32,IF($E32="kW",VLOOKUP(L$4,'4. Billing Determinants'!$B$19:$Z$41,5,0)/'4. Billing Determinants'!$F$41*$D32,IF($E32="Non-RPP kWh",VLOOKUP(L$4,'4. Billing Determinants'!$B$19:$Z$41,6,0)/'4. Billing Determinants'!$G$41*$D32,IF($E32="Distribution Rev.",VLOOKUP(L$4,'4. Billing Determinants'!$B$19:$Z$41,8,0)/'4. Billing Determinants'!$I$41*$D32, VLOOKUP(L$4,'4. Billing Determinants'!$B$19:$Z$41,3,0)/'4. Billing Determinants'!$D$41*$D32))))),0)</f>
        <v>0</v>
      </c>
      <c r="M32" s="58">
        <f>IFERROR(IF(M$4="",0,IF($E32="kWh",VLOOKUP(M$4,'4. Billing Determinants'!$B$19:$Z$41,4,0)/'4. Billing Determinants'!$E$41*$D32,IF($E32="kW",VLOOKUP(M$4,'4. Billing Determinants'!$B$19:$Z$41,5,0)/'4. Billing Determinants'!$F$41*$D32,IF($E32="Non-RPP kWh",VLOOKUP(M$4,'4. Billing Determinants'!$B$19:$Z$41,6,0)/'4. Billing Determinants'!$G$41*$D32,IF($E32="Distribution Rev.",VLOOKUP(M$4,'4. Billing Determinants'!$B$19:$Z$41,8,0)/'4. Billing Determinants'!$I$41*$D32, VLOOKUP(M$4,'4. Billing Determinants'!$B$19:$Z$41,3,0)/'4. Billing Determinants'!$D$41*$D32))))),0)</f>
        <v>0</v>
      </c>
      <c r="N32" s="58">
        <f>IFERROR(IF(N$4="",0,IF($E32="kWh",VLOOKUP(N$4,'4. Billing Determinants'!$B$19:$Z$41,4,0)/'4. Billing Determinants'!$E$41*$D32,IF($E32="kW",VLOOKUP(N$4,'4. Billing Determinants'!$B$19:$Z$41,5,0)/'4. Billing Determinants'!$F$41*$D32,IF($E32="Non-RPP kWh",VLOOKUP(N$4,'4. Billing Determinants'!$B$19:$Z$41,6,0)/'4. Billing Determinants'!$G$41*$D32,IF($E32="Distribution Rev.",VLOOKUP(N$4,'4. Billing Determinants'!$B$19:$Z$41,8,0)/'4. Billing Determinants'!$I$41*$D32, VLOOKUP(N$4,'4. Billing Determinants'!$B$19:$Z$41,3,0)/'4. Billing Determinants'!$D$41*$D32))))),0)</f>
        <v>0</v>
      </c>
      <c r="O32" s="58">
        <f>IFERROR(IF(O$4="",0,IF($E32="kWh",VLOOKUP(O$4,'4. Billing Determinants'!$B$19:$Z$41,4,0)/'4. Billing Determinants'!$E$41*$D32,IF($E32="kW",VLOOKUP(O$4,'4. Billing Determinants'!$B$19:$Z$41,5,0)/'4. Billing Determinants'!$F$41*$D32,IF($E32="Non-RPP kWh",VLOOKUP(O$4,'4. Billing Determinants'!$B$19:$Z$41,6,0)/'4. Billing Determinants'!$G$41*$D32,IF($E32="Distribution Rev.",VLOOKUP(O$4,'4. Billing Determinants'!$B$19:$Z$41,8,0)/'4. Billing Determinants'!$I$41*$D32, VLOOKUP(O$4,'4. Billing Determinants'!$B$19:$Z$41,3,0)/'4. Billing Determinants'!$D$41*$D32))))),0)</f>
        <v>0</v>
      </c>
      <c r="P32" s="58">
        <f>IFERROR(IF(P$4="",0,IF($E32="kWh",VLOOKUP(P$4,'4. Billing Determinants'!$B$19:$Z$41,4,0)/'4. Billing Determinants'!$E$41*$D32,IF($E32="kW",VLOOKUP(P$4,'4. Billing Determinants'!$B$19:$Z$41,5,0)/'4. Billing Determinants'!$F$41*$D32,IF($E32="Non-RPP kWh",VLOOKUP(P$4,'4. Billing Determinants'!$B$19:$Z$41,6,0)/'4. Billing Determinants'!$G$41*$D32,IF($E32="Distribution Rev.",VLOOKUP(P$4,'4. Billing Determinants'!$B$19:$Z$41,8,0)/'4. Billing Determinants'!$I$41*$D32, VLOOKUP(P$4,'4. Billing Determinants'!$B$19:$Z$41,3,0)/'4. Billing Determinants'!$D$41*$D32))))),0)</f>
        <v>0</v>
      </c>
      <c r="Q32" s="58">
        <f>IFERROR(IF(Q$4="",0,IF($E32="kWh",VLOOKUP(Q$4,'4. Billing Determinants'!$B$19:$Z$41,4,0)/'4. Billing Determinants'!$E$41*$D32,IF($E32="kW",VLOOKUP(Q$4,'4. Billing Determinants'!$B$19:$Z$41,5,0)/'4. Billing Determinants'!$F$41*$D32,IF($E32="Non-RPP kWh",VLOOKUP(Q$4,'4. Billing Determinants'!$B$19:$Z$41,6,0)/'4. Billing Determinants'!$G$41*$D32,IF($E32="Distribution Rev.",VLOOKUP(Q$4,'4. Billing Determinants'!$B$19:$Z$41,8,0)/'4. Billing Determinants'!$I$41*$D32, VLOOKUP(Q$4,'4. Billing Determinants'!$B$19:$Z$41,3,0)/'4. Billing Determinants'!$D$41*$D32))))),0)</f>
        <v>0</v>
      </c>
      <c r="R32" s="58">
        <f>IFERROR(IF(R$4="",0,IF($E32="kWh",VLOOKUP(R$4,'4. Billing Determinants'!$B$19:$Z$41,4,0)/'4. Billing Determinants'!$E$41*$D32,IF($E32="kW",VLOOKUP(R$4,'4. Billing Determinants'!$B$19:$Z$41,5,0)/'4. Billing Determinants'!$F$41*$D32,IF($E32="Non-RPP kWh",VLOOKUP(R$4,'4. Billing Determinants'!$B$19:$Z$41,6,0)/'4. Billing Determinants'!$G$41*$D32,IF($E32="Distribution Rev.",VLOOKUP(R$4,'4. Billing Determinants'!$B$19:$Z$41,8,0)/'4. Billing Determinants'!$I$41*$D32, VLOOKUP(R$4,'4. Billing Determinants'!$B$19:$Z$41,3,0)/'4. Billing Determinants'!$D$41*$D32))))),0)</f>
        <v>0</v>
      </c>
      <c r="S32" s="58">
        <f>IFERROR(IF(S$4="",0,IF($E32="kWh",VLOOKUP(S$4,'4. Billing Determinants'!$B$19:$Z$41,4,0)/'4. Billing Determinants'!$E$41*$D32,IF($E32="kW",VLOOKUP(S$4,'4. Billing Determinants'!$B$19:$Z$41,5,0)/'4. Billing Determinants'!$F$41*$D32,IF($E32="Non-RPP kWh",VLOOKUP(S$4,'4. Billing Determinants'!$B$19:$Z$41,6,0)/'4. Billing Determinants'!$G$41*$D32,IF($E32="Distribution Rev.",VLOOKUP(S$4,'4. Billing Determinants'!$B$19:$Z$41,8,0)/'4. Billing Determinants'!$I$41*$D32, VLOOKUP(S$4,'4. Billing Determinants'!$B$19:$Z$41,3,0)/'4. Billing Determinants'!$D$41*$D32))))),0)</f>
        <v>0</v>
      </c>
      <c r="T32" s="58">
        <f>IFERROR(IF(T$4="",0,IF($E32="kWh",VLOOKUP(T$4,'4. Billing Determinants'!$B$19:$Z$41,4,0)/'4. Billing Determinants'!$E$41*$D32,IF($E32="kW",VLOOKUP(T$4,'4. Billing Determinants'!$B$19:$Z$41,5,0)/'4. Billing Determinants'!$F$41*$D32,IF($E32="Non-RPP kWh",VLOOKUP(T$4,'4. Billing Determinants'!$B$19:$Z$41,6,0)/'4. Billing Determinants'!$G$41*$D32,IF($E32="Distribution Rev.",VLOOKUP(T$4,'4. Billing Determinants'!$B$19:$Z$41,8,0)/'4. Billing Determinants'!$I$41*$D32, VLOOKUP(T$4,'4. Billing Determinants'!$B$19:$Z$41,3,0)/'4. Billing Determinants'!$D$41*$D32))))),0)</f>
        <v>0</v>
      </c>
      <c r="U32" s="58">
        <f>IFERROR(IF(U$4="",0,IF($E32="kWh",VLOOKUP(U$4,'4. Billing Determinants'!$B$19:$Z$41,4,0)/'4. Billing Determinants'!$E$41*$D32,IF($E32="kW",VLOOKUP(U$4,'4. Billing Determinants'!$B$19:$Z$41,5,0)/'4. Billing Determinants'!$F$41*$D32,IF($E32="Non-RPP kWh",VLOOKUP(U$4,'4. Billing Determinants'!$B$19:$Z$41,6,0)/'4. Billing Determinants'!$G$41*$D32,IF($E32="Distribution Rev.",VLOOKUP(U$4,'4. Billing Determinants'!$B$19:$Z$41,8,0)/'4. Billing Determinants'!$I$41*$D32, VLOOKUP(U$4,'4. Billing Determinants'!$B$19:$Z$41,3,0)/'4. Billing Determinants'!$D$41*$D32))))),0)</f>
        <v>0</v>
      </c>
      <c r="V32" s="58">
        <f>IFERROR(IF(V$4="",0,IF($E32="kWh",VLOOKUP(V$4,'4. Billing Determinants'!$B$19:$Z$41,4,0)/'4. Billing Determinants'!$E$41*$D32,IF($E32="kW",VLOOKUP(V$4,'4. Billing Determinants'!$B$19:$Z$41,5,0)/'4. Billing Determinants'!$F$41*$D32,IF($E32="Non-RPP kWh",VLOOKUP(V$4,'4. Billing Determinants'!$B$19:$Z$41,6,0)/'4. Billing Determinants'!$G$41*$D32,IF($E32="Distribution Rev.",VLOOKUP(V$4,'4. Billing Determinants'!$B$19:$Z$41,8,0)/'4. Billing Determinants'!$I$41*$D32, VLOOKUP(V$4,'4. Billing Determinants'!$B$19:$Z$41,3,0)/'4. Billing Determinants'!$D$41*$D32))))),0)</f>
        <v>0</v>
      </c>
      <c r="W32" s="58">
        <f>IFERROR(IF(W$4="",0,IF($E32="kWh",VLOOKUP(W$4,'4. Billing Determinants'!$B$19:$Z$41,4,0)/'4. Billing Determinants'!$E$41*$D32,IF($E32="kW",VLOOKUP(W$4,'4. Billing Determinants'!$B$19:$Z$41,5,0)/'4. Billing Determinants'!$F$41*$D32,IF($E32="Non-RPP kWh",VLOOKUP(W$4,'4. Billing Determinants'!$B$19:$Z$41,6,0)/'4. Billing Determinants'!$G$41*$D32,IF($E32="Distribution Rev.",VLOOKUP(W$4,'4. Billing Determinants'!$B$19:$Z$41,8,0)/'4. Billing Determinants'!$I$41*$D32, VLOOKUP(W$4,'4. Billing Determinants'!$B$19:$Z$41,3,0)/'4. Billing Determinants'!$D$41*$D32))))),0)</f>
        <v>0</v>
      </c>
      <c r="X32" s="58">
        <f>IFERROR(IF(X$4="",0,IF($E32="kWh",VLOOKUP(X$4,'4. Billing Determinants'!$B$19:$Z$41,4,0)/'4. Billing Determinants'!$E$41*$D32,IF($E32="kW",VLOOKUP(X$4,'4. Billing Determinants'!$B$19:$Z$41,5,0)/'4. Billing Determinants'!$F$41*$D32,IF($E32="Non-RPP kWh",VLOOKUP(X$4,'4. Billing Determinants'!$B$19:$Z$41,6,0)/'4. Billing Determinants'!$G$41*$D32,IF($E32="Distribution Rev.",VLOOKUP(X$4,'4. Billing Determinants'!$B$19:$Z$41,8,0)/'4. Billing Determinants'!$I$41*$D32, VLOOKUP(X$4,'4. Billing Determinants'!$B$19:$Z$41,3,0)/'4. Billing Determinants'!$D$41*$D32))))),0)</f>
        <v>0</v>
      </c>
      <c r="Y32" s="58">
        <f>IFERROR(IF(Y$4="",0,IF($E32="kWh",VLOOKUP(Y$4,'4. Billing Determinants'!$B$19:$Z$41,4,0)/'4. Billing Determinants'!$E$41*$D32,IF($E32="kW",VLOOKUP(Y$4,'4. Billing Determinants'!$B$19:$Z$41,5,0)/'4. Billing Determinants'!$F$41*$D32,IF($E32="Non-RPP kWh",VLOOKUP(Y$4,'4. Billing Determinants'!$B$19:$Z$41,6,0)/'4. Billing Determinants'!$G$41*$D32,IF($E32="Distribution Rev.",VLOOKUP(Y$4,'4. Billing Determinants'!$B$19:$Z$41,8,0)/'4. Billing Determinants'!$I$41*$D32, VLOOKUP(Y$4,'4. Billing Determinants'!$B$19:$Z$41,3,0)/'4. Billing Determinants'!$D$41*$D32))))),0)</f>
        <v>0</v>
      </c>
    </row>
    <row r="33" spans="1:25" s="2" customFormat="1" ht="13" x14ac:dyDescent="0.3">
      <c r="A33" s="191"/>
      <c r="B33" s="71" t="s">
        <v>95</v>
      </c>
      <c r="C33" s="73"/>
      <c r="D33" s="72">
        <f>SUM(D21:D32)</f>
        <v>0</v>
      </c>
      <c r="E33" s="226"/>
      <c r="F33" s="72">
        <f t="shared" ref="F33:Y33" si="1">SUM(F21:F32)</f>
        <v>0</v>
      </c>
      <c r="G33" s="72">
        <f t="shared" si="1"/>
        <v>0</v>
      </c>
      <c r="H33" s="72">
        <f t="shared" si="1"/>
        <v>0</v>
      </c>
      <c r="I33" s="72">
        <f t="shared" si="1"/>
        <v>0</v>
      </c>
      <c r="J33" s="72">
        <f t="shared" si="1"/>
        <v>0</v>
      </c>
      <c r="K33" s="72">
        <f t="shared" si="1"/>
        <v>0</v>
      </c>
      <c r="L33" s="72">
        <f t="shared" si="1"/>
        <v>0</v>
      </c>
      <c r="M33" s="72">
        <f t="shared" si="1"/>
        <v>0</v>
      </c>
      <c r="N33" s="72">
        <f t="shared" si="1"/>
        <v>0</v>
      </c>
      <c r="O33" s="72">
        <f t="shared" si="1"/>
        <v>0</v>
      </c>
      <c r="P33" s="72">
        <f t="shared" si="1"/>
        <v>0</v>
      </c>
      <c r="Q33" s="72">
        <f t="shared" si="1"/>
        <v>0</v>
      </c>
      <c r="R33" s="72">
        <f t="shared" si="1"/>
        <v>0</v>
      </c>
      <c r="S33" s="72">
        <f t="shared" si="1"/>
        <v>0</v>
      </c>
      <c r="T33" s="72">
        <f t="shared" si="1"/>
        <v>0</v>
      </c>
      <c r="U33" s="72">
        <f t="shared" si="1"/>
        <v>0</v>
      </c>
      <c r="V33" s="72">
        <f t="shared" si="1"/>
        <v>0</v>
      </c>
      <c r="W33" s="72">
        <f t="shared" si="1"/>
        <v>0</v>
      </c>
      <c r="X33" s="72">
        <f t="shared" si="1"/>
        <v>0</v>
      </c>
      <c r="Y33" s="72">
        <f t="shared" si="1"/>
        <v>0</v>
      </c>
    </row>
    <row r="34" spans="1:25" s="67" customFormat="1" ht="13" x14ac:dyDescent="0.3">
      <c r="B34" s="64"/>
      <c r="C34" s="65"/>
      <c r="D34" s="66"/>
      <c r="E34" s="227"/>
      <c r="F34" s="66"/>
      <c r="G34" s="66"/>
      <c r="H34" s="66"/>
      <c r="I34" s="66"/>
      <c r="J34" s="66"/>
      <c r="K34" s="66"/>
      <c r="L34" s="66"/>
      <c r="M34" s="66"/>
      <c r="N34" s="66"/>
      <c r="O34" s="66"/>
      <c r="P34" s="66"/>
      <c r="Q34" s="66"/>
      <c r="R34" s="66"/>
      <c r="S34" s="66"/>
      <c r="T34" s="66"/>
      <c r="U34" s="66"/>
      <c r="V34" s="66"/>
      <c r="W34" s="66"/>
      <c r="X34" s="66"/>
      <c r="Y34" s="66"/>
    </row>
    <row r="35" spans="1:25" ht="25" x14ac:dyDescent="0.25">
      <c r="B35" s="70" t="s">
        <v>98</v>
      </c>
      <c r="C35" s="69">
        <v>1592</v>
      </c>
      <c r="D35" s="58">
        <f>'2. 2015 Continuity Schedule'!BS59</f>
        <v>0</v>
      </c>
      <c r="E35" s="94"/>
      <c r="F35" s="58">
        <f>IFERROR(IF(F$4="",0,IF($E35="kWh",VLOOKUP(F$4,'4. Billing Determinants'!$B$19:$Z$41,4,0)/'4. Billing Determinants'!$E$41*$D35,IF($E35="kW",VLOOKUP(F$4,'4. Billing Determinants'!$B$19:$Z$41,5,0)/'4. Billing Determinants'!$F$41*$D35,IF($E35="Non-RPP kWh",VLOOKUP(F$4,'4. Billing Determinants'!$B$19:$Z$41,6,0)/'4. Billing Determinants'!$G$41*$D35,IF($E35="Distribution Rev.",VLOOKUP(F$4,'4. Billing Determinants'!$B$19:$Z$41,8,0)/'4. Billing Determinants'!$I$41*$D35, VLOOKUP(F$4,'4. Billing Determinants'!$B$19:$Z$41,3,0)/'4. Billing Determinants'!$D$41*$D35))))),0)</f>
        <v>0</v>
      </c>
      <c r="G35" s="58">
        <f>IFERROR(IF(G$4="",0,IF($E35="kWh",VLOOKUP(G$4,'4. Billing Determinants'!$B$19:$Z$41,4,0)/'4. Billing Determinants'!$E$41*$D35,IF($E35="kW",VLOOKUP(G$4,'4. Billing Determinants'!$B$19:$Z$41,5,0)/'4. Billing Determinants'!$F$41*$D35,IF($E35="Non-RPP kWh",VLOOKUP(G$4,'4. Billing Determinants'!$B$19:$Z$41,6,0)/'4. Billing Determinants'!$G$41*$D35,IF($E35="Distribution Rev.",VLOOKUP(G$4,'4. Billing Determinants'!$B$19:$Z$41,8,0)/'4. Billing Determinants'!$I$41*$D35, VLOOKUP(G$4,'4. Billing Determinants'!$B$19:$Z$41,3,0)/'4. Billing Determinants'!$D$41*$D35))))),0)</f>
        <v>0</v>
      </c>
      <c r="H35" s="58">
        <f>IFERROR(IF(H$4="",0,IF($E35="kWh",VLOOKUP(H$4,'4. Billing Determinants'!$B$19:$Z$41,4,0)/'4. Billing Determinants'!$E$41*$D35,IF($E35="kW",VLOOKUP(H$4,'4. Billing Determinants'!$B$19:$Z$41,5,0)/'4. Billing Determinants'!$F$41*$D35,IF($E35="Non-RPP kWh",VLOOKUP(H$4,'4. Billing Determinants'!$B$19:$Z$41,6,0)/'4. Billing Determinants'!$G$41*$D35,IF($E35="Distribution Rev.",VLOOKUP(H$4,'4. Billing Determinants'!$B$19:$Z$41,8,0)/'4. Billing Determinants'!$I$41*$D35, VLOOKUP(H$4,'4. Billing Determinants'!$B$19:$Z$41,3,0)/'4. Billing Determinants'!$D$41*$D35))))),0)</f>
        <v>0</v>
      </c>
      <c r="I35" s="58">
        <f>IFERROR(IF(I$4="",0,IF($E35="kWh",VLOOKUP(I$4,'4. Billing Determinants'!$B$19:$Z$41,4,0)/'4. Billing Determinants'!$E$41*$D35,IF($E35="kW",VLOOKUP(I$4,'4. Billing Determinants'!$B$19:$Z$41,5,0)/'4. Billing Determinants'!$F$41*$D35,IF($E35="Non-RPP kWh",VLOOKUP(I$4,'4. Billing Determinants'!$B$19:$Z$41,6,0)/'4. Billing Determinants'!$G$41*$D35,IF($E35="Distribution Rev.",VLOOKUP(I$4,'4. Billing Determinants'!$B$19:$Z$41,8,0)/'4. Billing Determinants'!$I$41*$D35, VLOOKUP(I$4,'4. Billing Determinants'!$B$19:$Z$41,3,0)/'4. Billing Determinants'!$D$41*$D35))))),0)</f>
        <v>0</v>
      </c>
      <c r="J35" s="58">
        <f>IFERROR(IF(J$4="",0,IF($E35="kWh",VLOOKUP(J$4,'4. Billing Determinants'!$B$19:$Z$41,4,0)/'4. Billing Determinants'!$E$41*$D35,IF($E35="kW",VLOOKUP(J$4,'4. Billing Determinants'!$B$19:$Z$41,5,0)/'4. Billing Determinants'!$F$41*$D35,IF($E35="Non-RPP kWh",VLOOKUP(J$4,'4. Billing Determinants'!$B$19:$Z$41,6,0)/'4. Billing Determinants'!$G$41*$D35,IF($E35="Distribution Rev.",VLOOKUP(J$4,'4. Billing Determinants'!$B$19:$Z$41,8,0)/'4. Billing Determinants'!$I$41*$D35, VLOOKUP(J$4,'4. Billing Determinants'!$B$19:$Z$41,3,0)/'4. Billing Determinants'!$D$41*$D35))))),0)</f>
        <v>0</v>
      </c>
      <c r="K35" s="58">
        <f>IFERROR(IF(K$4="",0,IF($E35="kWh",VLOOKUP(K$4,'4. Billing Determinants'!$B$19:$Z$41,4,0)/'4. Billing Determinants'!$E$41*$D35,IF($E35="kW",VLOOKUP(K$4,'4. Billing Determinants'!$B$19:$Z$41,5,0)/'4. Billing Determinants'!$F$41*$D35,IF($E35="Non-RPP kWh",VLOOKUP(K$4,'4. Billing Determinants'!$B$19:$Z$41,6,0)/'4. Billing Determinants'!$G$41*$D35,IF($E35="Distribution Rev.",VLOOKUP(K$4,'4. Billing Determinants'!$B$19:$Z$41,8,0)/'4. Billing Determinants'!$I$41*$D35, VLOOKUP(K$4,'4. Billing Determinants'!$B$19:$Z$41,3,0)/'4. Billing Determinants'!$D$41*$D35))))),0)</f>
        <v>0</v>
      </c>
      <c r="L35" s="58">
        <f>IFERROR(IF(L$4="",0,IF($E35="kWh",VLOOKUP(L$4,'4. Billing Determinants'!$B$19:$Z$41,4,0)/'4. Billing Determinants'!$E$41*$D35,IF($E35="kW",VLOOKUP(L$4,'4. Billing Determinants'!$B$19:$Z$41,5,0)/'4. Billing Determinants'!$F$41*$D35,IF($E35="Non-RPP kWh",VLOOKUP(L$4,'4. Billing Determinants'!$B$19:$Z$41,6,0)/'4. Billing Determinants'!$G$41*$D35,IF($E35="Distribution Rev.",VLOOKUP(L$4,'4. Billing Determinants'!$B$19:$Z$41,8,0)/'4. Billing Determinants'!$I$41*$D35, VLOOKUP(L$4,'4. Billing Determinants'!$B$19:$Z$41,3,0)/'4. Billing Determinants'!$D$41*$D35))))),0)</f>
        <v>0</v>
      </c>
      <c r="M35" s="58">
        <f>IFERROR(IF(M$4="",0,IF($E35="kWh",VLOOKUP(M$4,'4. Billing Determinants'!$B$19:$Z$41,4,0)/'4. Billing Determinants'!$E$41*$D35,IF($E35="kW",VLOOKUP(M$4,'4. Billing Determinants'!$B$19:$Z$41,5,0)/'4. Billing Determinants'!$F$41*$D35,IF($E35="Non-RPP kWh",VLOOKUP(M$4,'4. Billing Determinants'!$B$19:$Z$41,6,0)/'4. Billing Determinants'!$G$41*$D35,IF($E35="Distribution Rev.",VLOOKUP(M$4,'4. Billing Determinants'!$B$19:$Z$41,8,0)/'4. Billing Determinants'!$I$41*$D35, VLOOKUP(M$4,'4. Billing Determinants'!$B$19:$Z$41,3,0)/'4. Billing Determinants'!$D$41*$D35))))),0)</f>
        <v>0</v>
      </c>
      <c r="N35" s="58">
        <f>IFERROR(IF(N$4="",0,IF($E35="kWh",VLOOKUP(N$4,'4. Billing Determinants'!$B$19:$Z$41,4,0)/'4. Billing Determinants'!$E$41*$D35,IF($E35="kW",VLOOKUP(N$4,'4. Billing Determinants'!$B$19:$Z$41,5,0)/'4. Billing Determinants'!$F$41*$D35,IF($E35="Non-RPP kWh",VLOOKUP(N$4,'4. Billing Determinants'!$B$19:$Z$41,6,0)/'4. Billing Determinants'!$G$41*$D35,IF($E35="Distribution Rev.",VLOOKUP(N$4,'4. Billing Determinants'!$B$19:$Z$41,8,0)/'4. Billing Determinants'!$I$41*$D35, VLOOKUP(N$4,'4. Billing Determinants'!$B$19:$Z$41,3,0)/'4. Billing Determinants'!$D$41*$D35))))),0)</f>
        <v>0</v>
      </c>
      <c r="O35" s="58">
        <f>IFERROR(IF(O$4="",0,IF($E35="kWh",VLOOKUP(O$4,'4. Billing Determinants'!$B$19:$Z$41,4,0)/'4. Billing Determinants'!$E$41*$D35,IF($E35="kW",VLOOKUP(O$4,'4. Billing Determinants'!$B$19:$Z$41,5,0)/'4. Billing Determinants'!$F$41*$D35,IF($E35="Non-RPP kWh",VLOOKUP(O$4,'4. Billing Determinants'!$B$19:$Z$41,6,0)/'4. Billing Determinants'!$G$41*$D35,IF($E35="Distribution Rev.",VLOOKUP(O$4,'4. Billing Determinants'!$B$19:$Z$41,8,0)/'4. Billing Determinants'!$I$41*$D35, VLOOKUP(O$4,'4. Billing Determinants'!$B$19:$Z$41,3,0)/'4. Billing Determinants'!$D$41*$D35))))),0)</f>
        <v>0</v>
      </c>
      <c r="P35" s="58">
        <f>IFERROR(IF(P$4="",0,IF($E35="kWh",VLOOKUP(P$4,'4. Billing Determinants'!$B$19:$Z$41,4,0)/'4. Billing Determinants'!$E$41*$D35,IF($E35="kW",VLOOKUP(P$4,'4. Billing Determinants'!$B$19:$Z$41,5,0)/'4. Billing Determinants'!$F$41*$D35,IF($E35="Non-RPP kWh",VLOOKUP(P$4,'4. Billing Determinants'!$B$19:$Z$41,6,0)/'4. Billing Determinants'!$G$41*$D35,IF($E35="Distribution Rev.",VLOOKUP(P$4,'4. Billing Determinants'!$B$19:$Z$41,8,0)/'4. Billing Determinants'!$I$41*$D35, VLOOKUP(P$4,'4. Billing Determinants'!$B$19:$Z$41,3,0)/'4. Billing Determinants'!$D$41*$D35))))),0)</f>
        <v>0</v>
      </c>
      <c r="Q35" s="58">
        <f>IFERROR(IF(Q$4="",0,IF($E35="kWh",VLOOKUP(Q$4,'4. Billing Determinants'!$B$19:$Z$41,4,0)/'4. Billing Determinants'!$E$41*$D35,IF($E35="kW",VLOOKUP(Q$4,'4. Billing Determinants'!$B$19:$Z$41,5,0)/'4. Billing Determinants'!$F$41*$D35,IF($E35="Non-RPP kWh",VLOOKUP(Q$4,'4. Billing Determinants'!$B$19:$Z$41,6,0)/'4. Billing Determinants'!$G$41*$D35,IF($E35="Distribution Rev.",VLOOKUP(Q$4,'4. Billing Determinants'!$B$19:$Z$41,8,0)/'4. Billing Determinants'!$I$41*$D35, VLOOKUP(Q$4,'4. Billing Determinants'!$B$19:$Z$41,3,0)/'4. Billing Determinants'!$D$41*$D35))))),0)</f>
        <v>0</v>
      </c>
      <c r="R35" s="58">
        <f>IFERROR(IF(R$4="",0,IF($E35="kWh",VLOOKUP(R$4,'4. Billing Determinants'!$B$19:$Z$41,4,0)/'4. Billing Determinants'!$E$41*$D35,IF($E35="kW",VLOOKUP(R$4,'4. Billing Determinants'!$B$19:$Z$41,5,0)/'4. Billing Determinants'!$F$41*$D35,IF($E35="Non-RPP kWh",VLOOKUP(R$4,'4. Billing Determinants'!$B$19:$Z$41,6,0)/'4. Billing Determinants'!$G$41*$D35,IF($E35="Distribution Rev.",VLOOKUP(R$4,'4. Billing Determinants'!$B$19:$Z$41,8,0)/'4. Billing Determinants'!$I$41*$D35, VLOOKUP(R$4,'4. Billing Determinants'!$B$19:$Z$41,3,0)/'4. Billing Determinants'!$D$41*$D35))))),0)</f>
        <v>0</v>
      </c>
      <c r="S35" s="58">
        <f>IFERROR(IF(S$4="",0,IF($E35="kWh",VLOOKUP(S$4,'4. Billing Determinants'!$B$19:$Z$41,4,0)/'4. Billing Determinants'!$E$41*$D35,IF($E35="kW",VLOOKUP(S$4,'4. Billing Determinants'!$B$19:$Z$41,5,0)/'4. Billing Determinants'!$F$41*$D35,IF($E35="Non-RPP kWh",VLOOKUP(S$4,'4. Billing Determinants'!$B$19:$Z$41,6,0)/'4. Billing Determinants'!$G$41*$D35,IF($E35="Distribution Rev.",VLOOKUP(S$4,'4. Billing Determinants'!$B$19:$Z$41,8,0)/'4. Billing Determinants'!$I$41*$D35, VLOOKUP(S$4,'4. Billing Determinants'!$B$19:$Z$41,3,0)/'4. Billing Determinants'!$D$41*$D35))))),0)</f>
        <v>0</v>
      </c>
      <c r="T35" s="58">
        <f>IFERROR(IF(T$4="",0,IF($E35="kWh",VLOOKUP(T$4,'4. Billing Determinants'!$B$19:$Z$41,4,0)/'4. Billing Determinants'!$E$41*$D35,IF($E35="kW",VLOOKUP(T$4,'4. Billing Determinants'!$B$19:$Z$41,5,0)/'4. Billing Determinants'!$F$41*$D35,IF($E35="Non-RPP kWh",VLOOKUP(T$4,'4. Billing Determinants'!$B$19:$Z$41,6,0)/'4. Billing Determinants'!$G$41*$D35,IF($E35="Distribution Rev.",VLOOKUP(T$4,'4. Billing Determinants'!$B$19:$Z$41,8,0)/'4. Billing Determinants'!$I$41*$D35, VLOOKUP(T$4,'4. Billing Determinants'!$B$19:$Z$41,3,0)/'4. Billing Determinants'!$D$41*$D35))))),0)</f>
        <v>0</v>
      </c>
      <c r="U35" s="58">
        <f>IFERROR(IF(U$4="",0,IF($E35="kWh",VLOOKUP(U$4,'4. Billing Determinants'!$B$19:$Z$41,4,0)/'4. Billing Determinants'!$E$41*$D35,IF($E35="kW",VLOOKUP(U$4,'4. Billing Determinants'!$B$19:$Z$41,5,0)/'4. Billing Determinants'!$F$41*$D35,IF($E35="Non-RPP kWh",VLOOKUP(U$4,'4. Billing Determinants'!$B$19:$Z$41,6,0)/'4. Billing Determinants'!$G$41*$D35,IF($E35="Distribution Rev.",VLOOKUP(U$4,'4. Billing Determinants'!$B$19:$Z$41,8,0)/'4. Billing Determinants'!$I$41*$D35, VLOOKUP(U$4,'4. Billing Determinants'!$B$19:$Z$41,3,0)/'4. Billing Determinants'!$D$41*$D35))))),0)</f>
        <v>0</v>
      </c>
      <c r="V35" s="58">
        <f>IFERROR(IF(V$4="",0,IF($E35="kWh",VLOOKUP(V$4,'4. Billing Determinants'!$B$19:$Z$41,4,0)/'4. Billing Determinants'!$E$41*$D35,IF($E35="kW",VLOOKUP(V$4,'4. Billing Determinants'!$B$19:$Z$41,5,0)/'4. Billing Determinants'!$F$41*$D35,IF($E35="Non-RPP kWh",VLOOKUP(V$4,'4. Billing Determinants'!$B$19:$Z$41,6,0)/'4. Billing Determinants'!$G$41*$D35,IF($E35="Distribution Rev.",VLOOKUP(V$4,'4. Billing Determinants'!$B$19:$Z$41,8,0)/'4. Billing Determinants'!$I$41*$D35, VLOOKUP(V$4,'4. Billing Determinants'!$B$19:$Z$41,3,0)/'4. Billing Determinants'!$D$41*$D35))))),0)</f>
        <v>0</v>
      </c>
      <c r="W35" s="58">
        <f>IFERROR(IF(W$4="",0,IF($E35="kWh",VLOOKUP(W$4,'4. Billing Determinants'!$B$19:$Z$41,4,0)/'4. Billing Determinants'!$E$41*$D35,IF($E35="kW",VLOOKUP(W$4,'4. Billing Determinants'!$B$19:$Z$41,5,0)/'4. Billing Determinants'!$F$41*$D35,IF($E35="Non-RPP kWh",VLOOKUP(W$4,'4. Billing Determinants'!$B$19:$Z$41,6,0)/'4. Billing Determinants'!$G$41*$D35,IF($E35="Distribution Rev.",VLOOKUP(W$4,'4. Billing Determinants'!$B$19:$Z$41,8,0)/'4. Billing Determinants'!$I$41*$D35, VLOOKUP(W$4,'4. Billing Determinants'!$B$19:$Z$41,3,0)/'4. Billing Determinants'!$D$41*$D35))))),0)</f>
        <v>0</v>
      </c>
      <c r="X35" s="58">
        <f>IFERROR(IF(X$4="",0,IF($E35="kWh",VLOOKUP(X$4,'4. Billing Determinants'!$B$19:$Z$41,4,0)/'4. Billing Determinants'!$E$41*$D35,IF($E35="kW",VLOOKUP(X$4,'4. Billing Determinants'!$B$19:$Z$41,5,0)/'4. Billing Determinants'!$F$41*$D35,IF($E35="Non-RPP kWh",VLOOKUP(X$4,'4. Billing Determinants'!$B$19:$Z$41,6,0)/'4. Billing Determinants'!$G$41*$D35,IF($E35="Distribution Rev.",VLOOKUP(X$4,'4. Billing Determinants'!$B$19:$Z$41,8,0)/'4. Billing Determinants'!$I$41*$D35, VLOOKUP(X$4,'4. Billing Determinants'!$B$19:$Z$41,3,0)/'4. Billing Determinants'!$D$41*$D35))))),0)</f>
        <v>0</v>
      </c>
      <c r="Y35" s="58">
        <f>IFERROR(IF(Y$4="",0,IF($E35="kWh",VLOOKUP(Y$4,'4. Billing Determinants'!$B$19:$Z$41,4,0)/'4. Billing Determinants'!$E$41*$D35,IF($E35="kW",VLOOKUP(Y$4,'4. Billing Determinants'!$B$19:$Z$41,5,0)/'4. Billing Determinants'!$F$41*$D35,IF($E35="Non-RPP kWh",VLOOKUP(Y$4,'4. Billing Determinants'!$B$19:$Z$41,6,0)/'4. Billing Determinants'!$G$41*$D35,IF($E35="Distribution Rev.",VLOOKUP(Y$4,'4. Billing Determinants'!$B$19:$Z$41,8,0)/'4. Billing Determinants'!$I$41*$D35, VLOOKUP(Y$4,'4. Billing Determinants'!$B$19:$Z$41,3,0)/'4. Billing Determinants'!$D$41*$D35))))),0)</f>
        <v>0</v>
      </c>
    </row>
    <row r="36" spans="1:25" ht="25" x14ac:dyDescent="0.25">
      <c r="B36" s="70" t="s">
        <v>93</v>
      </c>
      <c r="C36" s="69">
        <v>1592</v>
      </c>
      <c r="D36" s="58">
        <f>'2. 2015 Continuity Schedule'!BS60</f>
        <v>0</v>
      </c>
      <c r="E36" s="94"/>
      <c r="F36" s="58">
        <f>IFERROR(IF(F$4="",0,IF($E36="kWh",VLOOKUP(F$4,'4. Billing Determinants'!$B$19:$Z$41,4,0)/'4. Billing Determinants'!$E$41*$D36,IF($E36="kW",VLOOKUP(F$4,'4. Billing Determinants'!$B$19:$Z$41,5,0)/'4. Billing Determinants'!$F$41*$D36,IF($E36="Non-RPP kWh",VLOOKUP(F$4,'4. Billing Determinants'!$B$19:$Z$41,6,0)/'4. Billing Determinants'!$G$41*$D36,IF($E36="Distribution Rev.",VLOOKUP(F$4,'4. Billing Determinants'!$B$19:$Z$41,8,0)/'4. Billing Determinants'!$I$41*$D36, VLOOKUP(F$4,'4. Billing Determinants'!$B$19:$Z$41,3,0)/'4. Billing Determinants'!$D$41*$D36))))),0)</f>
        <v>0</v>
      </c>
      <c r="G36" s="58">
        <f>IFERROR(IF(G$4="",0,IF($E36="kWh",VLOOKUP(G$4,'4. Billing Determinants'!$B$19:$Z$41,4,0)/'4. Billing Determinants'!$E$41*$D36,IF($E36="kW",VLOOKUP(G$4,'4. Billing Determinants'!$B$19:$Z$41,5,0)/'4. Billing Determinants'!$F$41*$D36,IF($E36="Non-RPP kWh",VLOOKUP(G$4,'4. Billing Determinants'!$B$19:$Z$41,6,0)/'4. Billing Determinants'!$G$41*$D36,IF($E36="Distribution Rev.",VLOOKUP(G$4,'4. Billing Determinants'!$B$19:$Z$41,8,0)/'4. Billing Determinants'!$I$41*$D36, VLOOKUP(G$4,'4. Billing Determinants'!$B$19:$Z$41,3,0)/'4. Billing Determinants'!$D$41*$D36))))),0)</f>
        <v>0</v>
      </c>
      <c r="H36" s="58">
        <f>IFERROR(IF(H$4="",0,IF($E36="kWh",VLOOKUP(H$4,'4. Billing Determinants'!$B$19:$Z$41,4,0)/'4. Billing Determinants'!$E$41*$D36,IF($E36="kW",VLOOKUP(H$4,'4. Billing Determinants'!$B$19:$Z$41,5,0)/'4. Billing Determinants'!$F$41*$D36,IF($E36="Non-RPP kWh",VLOOKUP(H$4,'4. Billing Determinants'!$B$19:$Z$41,6,0)/'4. Billing Determinants'!$G$41*$D36,IF($E36="Distribution Rev.",VLOOKUP(H$4,'4. Billing Determinants'!$B$19:$Z$41,8,0)/'4. Billing Determinants'!$I$41*$D36, VLOOKUP(H$4,'4. Billing Determinants'!$B$19:$Z$41,3,0)/'4. Billing Determinants'!$D$41*$D36))))),0)</f>
        <v>0</v>
      </c>
      <c r="I36" s="58">
        <f>IFERROR(IF(I$4="",0,IF($E36="kWh",VLOOKUP(I$4,'4. Billing Determinants'!$B$19:$Z$41,4,0)/'4. Billing Determinants'!$E$41*$D36,IF($E36="kW",VLOOKUP(I$4,'4. Billing Determinants'!$B$19:$Z$41,5,0)/'4. Billing Determinants'!$F$41*$D36,IF($E36="Non-RPP kWh",VLOOKUP(I$4,'4. Billing Determinants'!$B$19:$Z$41,6,0)/'4. Billing Determinants'!$G$41*$D36,IF($E36="Distribution Rev.",VLOOKUP(I$4,'4. Billing Determinants'!$B$19:$Z$41,8,0)/'4. Billing Determinants'!$I$41*$D36, VLOOKUP(I$4,'4. Billing Determinants'!$B$19:$Z$41,3,0)/'4. Billing Determinants'!$D$41*$D36))))),0)</f>
        <v>0</v>
      </c>
      <c r="J36" s="58">
        <f>IFERROR(IF(J$4="",0,IF($E36="kWh",VLOOKUP(J$4,'4. Billing Determinants'!$B$19:$Z$41,4,0)/'4. Billing Determinants'!$E$41*$D36,IF($E36="kW",VLOOKUP(J$4,'4. Billing Determinants'!$B$19:$Z$41,5,0)/'4. Billing Determinants'!$F$41*$D36,IF($E36="Non-RPP kWh",VLOOKUP(J$4,'4. Billing Determinants'!$B$19:$Z$41,6,0)/'4. Billing Determinants'!$G$41*$D36,IF($E36="Distribution Rev.",VLOOKUP(J$4,'4. Billing Determinants'!$B$19:$Z$41,8,0)/'4. Billing Determinants'!$I$41*$D36, VLOOKUP(J$4,'4. Billing Determinants'!$B$19:$Z$41,3,0)/'4. Billing Determinants'!$D$41*$D36))))),0)</f>
        <v>0</v>
      </c>
      <c r="K36" s="58">
        <f>IFERROR(IF(K$4="",0,IF($E36="kWh",VLOOKUP(K$4,'4. Billing Determinants'!$B$19:$Z$41,4,0)/'4. Billing Determinants'!$E$41*$D36,IF($E36="kW",VLOOKUP(K$4,'4. Billing Determinants'!$B$19:$Z$41,5,0)/'4. Billing Determinants'!$F$41*$D36,IF($E36="Non-RPP kWh",VLOOKUP(K$4,'4. Billing Determinants'!$B$19:$Z$41,6,0)/'4. Billing Determinants'!$G$41*$D36,IF($E36="Distribution Rev.",VLOOKUP(K$4,'4. Billing Determinants'!$B$19:$Z$41,8,0)/'4. Billing Determinants'!$I$41*$D36, VLOOKUP(K$4,'4. Billing Determinants'!$B$19:$Z$41,3,0)/'4. Billing Determinants'!$D$41*$D36))))),0)</f>
        <v>0</v>
      </c>
      <c r="L36" s="58">
        <f>IFERROR(IF(L$4="",0,IF($E36="kWh",VLOOKUP(L$4,'4. Billing Determinants'!$B$19:$Z$41,4,0)/'4. Billing Determinants'!$E$41*$D36,IF($E36="kW",VLOOKUP(L$4,'4. Billing Determinants'!$B$19:$Z$41,5,0)/'4. Billing Determinants'!$F$41*$D36,IF($E36="Non-RPP kWh",VLOOKUP(L$4,'4. Billing Determinants'!$B$19:$Z$41,6,0)/'4. Billing Determinants'!$G$41*$D36,IF($E36="Distribution Rev.",VLOOKUP(L$4,'4. Billing Determinants'!$B$19:$Z$41,8,0)/'4. Billing Determinants'!$I$41*$D36, VLOOKUP(L$4,'4. Billing Determinants'!$B$19:$Z$41,3,0)/'4. Billing Determinants'!$D$41*$D36))))),0)</f>
        <v>0</v>
      </c>
      <c r="M36" s="58">
        <f>IFERROR(IF(M$4="",0,IF($E36="kWh",VLOOKUP(M$4,'4. Billing Determinants'!$B$19:$Z$41,4,0)/'4. Billing Determinants'!$E$41*$D36,IF($E36="kW",VLOOKUP(M$4,'4. Billing Determinants'!$B$19:$Z$41,5,0)/'4. Billing Determinants'!$F$41*$D36,IF($E36="Non-RPP kWh",VLOOKUP(M$4,'4. Billing Determinants'!$B$19:$Z$41,6,0)/'4. Billing Determinants'!$G$41*$D36,IF($E36="Distribution Rev.",VLOOKUP(M$4,'4. Billing Determinants'!$B$19:$Z$41,8,0)/'4. Billing Determinants'!$I$41*$D36, VLOOKUP(M$4,'4. Billing Determinants'!$B$19:$Z$41,3,0)/'4. Billing Determinants'!$D$41*$D36))))),0)</f>
        <v>0</v>
      </c>
      <c r="N36" s="58">
        <f>IFERROR(IF(N$4="",0,IF($E36="kWh",VLOOKUP(N$4,'4. Billing Determinants'!$B$19:$Z$41,4,0)/'4. Billing Determinants'!$E$41*$D36,IF($E36="kW",VLOOKUP(N$4,'4. Billing Determinants'!$B$19:$Z$41,5,0)/'4. Billing Determinants'!$F$41*$D36,IF($E36="Non-RPP kWh",VLOOKUP(N$4,'4. Billing Determinants'!$B$19:$Z$41,6,0)/'4. Billing Determinants'!$G$41*$D36,IF($E36="Distribution Rev.",VLOOKUP(N$4,'4. Billing Determinants'!$B$19:$Z$41,8,0)/'4. Billing Determinants'!$I$41*$D36, VLOOKUP(N$4,'4. Billing Determinants'!$B$19:$Z$41,3,0)/'4. Billing Determinants'!$D$41*$D36))))),0)</f>
        <v>0</v>
      </c>
      <c r="O36" s="58">
        <f>IFERROR(IF(O$4="",0,IF($E36="kWh",VLOOKUP(O$4,'4. Billing Determinants'!$B$19:$Z$41,4,0)/'4. Billing Determinants'!$E$41*$D36,IF($E36="kW",VLOOKUP(O$4,'4. Billing Determinants'!$B$19:$Z$41,5,0)/'4. Billing Determinants'!$F$41*$D36,IF($E36="Non-RPP kWh",VLOOKUP(O$4,'4. Billing Determinants'!$B$19:$Z$41,6,0)/'4. Billing Determinants'!$G$41*$D36,IF($E36="Distribution Rev.",VLOOKUP(O$4,'4. Billing Determinants'!$B$19:$Z$41,8,0)/'4. Billing Determinants'!$I$41*$D36, VLOOKUP(O$4,'4. Billing Determinants'!$B$19:$Z$41,3,0)/'4. Billing Determinants'!$D$41*$D36))))),0)</f>
        <v>0</v>
      </c>
      <c r="P36" s="58">
        <f>IFERROR(IF(P$4="",0,IF($E36="kWh",VLOOKUP(P$4,'4. Billing Determinants'!$B$19:$Z$41,4,0)/'4. Billing Determinants'!$E$41*$D36,IF($E36="kW",VLOOKUP(P$4,'4. Billing Determinants'!$B$19:$Z$41,5,0)/'4. Billing Determinants'!$F$41*$D36,IF($E36="Non-RPP kWh",VLOOKUP(P$4,'4. Billing Determinants'!$B$19:$Z$41,6,0)/'4. Billing Determinants'!$G$41*$D36,IF($E36="Distribution Rev.",VLOOKUP(P$4,'4. Billing Determinants'!$B$19:$Z$41,8,0)/'4. Billing Determinants'!$I$41*$D36, VLOOKUP(P$4,'4. Billing Determinants'!$B$19:$Z$41,3,0)/'4. Billing Determinants'!$D$41*$D36))))),0)</f>
        <v>0</v>
      </c>
      <c r="Q36" s="58">
        <f>IFERROR(IF(Q$4="",0,IF($E36="kWh",VLOOKUP(Q$4,'4. Billing Determinants'!$B$19:$Z$41,4,0)/'4. Billing Determinants'!$E$41*$D36,IF($E36="kW",VLOOKUP(Q$4,'4. Billing Determinants'!$B$19:$Z$41,5,0)/'4. Billing Determinants'!$F$41*$D36,IF($E36="Non-RPP kWh",VLOOKUP(Q$4,'4. Billing Determinants'!$B$19:$Z$41,6,0)/'4. Billing Determinants'!$G$41*$D36,IF($E36="Distribution Rev.",VLOOKUP(Q$4,'4. Billing Determinants'!$B$19:$Z$41,8,0)/'4. Billing Determinants'!$I$41*$D36, VLOOKUP(Q$4,'4. Billing Determinants'!$B$19:$Z$41,3,0)/'4. Billing Determinants'!$D$41*$D36))))),0)</f>
        <v>0</v>
      </c>
      <c r="R36" s="58">
        <f>IFERROR(IF(R$4="",0,IF($E36="kWh",VLOOKUP(R$4,'4. Billing Determinants'!$B$19:$Z$41,4,0)/'4. Billing Determinants'!$E$41*$D36,IF($E36="kW",VLOOKUP(R$4,'4. Billing Determinants'!$B$19:$Z$41,5,0)/'4. Billing Determinants'!$F$41*$D36,IF($E36="Non-RPP kWh",VLOOKUP(R$4,'4. Billing Determinants'!$B$19:$Z$41,6,0)/'4. Billing Determinants'!$G$41*$D36,IF($E36="Distribution Rev.",VLOOKUP(R$4,'4. Billing Determinants'!$B$19:$Z$41,8,0)/'4. Billing Determinants'!$I$41*$D36, VLOOKUP(R$4,'4. Billing Determinants'!$B$19:$Z$41,3,0)/'4. Billing Determinants'!$D$41*$D36))))),0)</f>
        <v>0</v>
      </c>
      <c r="S36" s="58">
        <f>IFERROR(IF(S$4="",0,IF($E36="kWh",VLOOKUP(S$4,'4. Billing Determinants'!$B$19:$Z$41,4,0)/'4. Billing Determinants'!$E$41*$D36,IF($E36="kW",VLOOKUP(S$4,'4. Billing Determinants'!$B$19:$Z$41,5,0)/'4. Billing Determinants'!$F$41*$D36,IF($E36="Non-RPP kWh",VLOOKUP(S$4,'4. Billing Determinants'!$B$19:$Z$41,6,0)/'4. Billing Determinants'!$G$41*$D36,IF($E36="Distribution Rev.",VLOOKUP(S$4,'4. Billing Determinants'!$B$19:$Z$41,8,0)/'4. Billing Determinants'!$I$41*$D36, VLOOKUP(S$4,'4. Billing Determinants'!$B$19:$Z$41,3,0)/'4. Billing Determinants'!$D$41*$D36))))),0)</f>
        <v>0</v>
      </c>
      <c r="T36" s="58">
        <f>IFERROR(IF(T$4="",0,IF($E36="kWh",VLOOKUP(T$4,'4. Billing Determinants'!$B$19:$Z$41,4,0)/'4. Billing Determinants'!$E$41*$D36,IF($E36="kW",VLOOKUP(T$4,'4. Billing Determinants'!$B$19:$Z$41,5,0)/'4. Billing Determinants'!$F$41*$D36,IF($E36="Non-RPP kWh",VLOOKUP(T$4,'4. Billing Determinants'!$B$19:$Z$41,6,0)/'4. Billing Determinants'!$G$41*$D36,IF($E36="Distribution Rev.",VLOOKUP(T$4,'4. Billing Determinants'!$B$19:$Z$41,8,0)/'4. Billing Determinants'!$I$41*$D36, VLOOKUP(T$4,'4. Billing Determinants'!$B$19:$Z$41,3,0)/'4. Billing Determinants'!$D$41*$D36))))),0)</f>
        <v>0</v>
      </c>
      <c r="U36" s="58">
        <f>IFERROR(IF(U$4="",0,IF($E36="kWh",VLOOKUP(U$4,'4. Billing Determinants'!$B$19:$Z$41,4,0)/'4. Billing Determinants'!$E$41*$D36,IF($E36="kW",VLOOKUP(U$4,'4. Billing Determinants'!$B$19:$Z$41,5,0)/'4. Billing Determinants'!$F$41*$D36,IF($E36="Non-RPP kWh",VLOOKUP(U$4,'4. Billing Determinants'!$B$19:$Z$41,6,0)/'4. Billing Determinants'!$G$41*$D36,IF($E36="Distribution Rev.",VLOOKUP(U$4,'4. Billing Determinants'!$B$19:$Z$41,8,0)/'4. Billing Determinants'!$I$41*$D36, VLOOKUP(U$4,'4. Billing Determinants'!$B$19:$Z$41,3,0)/'4. Billing Determinants'!$D$41*$D36))))),0)</f>
        <v>0</v>
      </c>
      <c r="V36" s="58">
        <f>IFERROR(IF(V$4="",0,IF($E36="kWh",VLOOKUP(V$4,'4. Billing Determinants'!$B$19:$Z$41,4,0)/'4. Billing Determinants'!$E$41*$D36,IF($E36="kW",VLOOKUP(V$4,'4. Billing Determinants'!$B$19:$Z$41,5,0)/'4. Billing Determinants'!$F$41*$D36,IF($E36="Non-RPP kWh",VLOOKUP(V$4,'4. Billing Determinants'!$B$19:$Z$41,6,0)/'4. Billing Determinants'!$G$41*$D36,IF($E36="Distribution Rev.",VLOOKUP(V$4,'4. Billing Determinants'!$B$19:$Z$41,8,0)/'4. Billing Determinants'!$I$41*$D36, VLOOKUP(V$4,'4. Billing Determinants'!$B$19:$Z$41,3,0)/'4. Billing Determinants'!$D$41*$D36))))),0)</f>
        <v>0</v>
      </c>
      <c r="W36" s="58">
        <f>IFERROR(IF(W$4="",0,IF($E36="kWh",VLOOKUP(W$4,'4. Billing Determinants'!$B$19:$Z$41,4,0)/'4. Billing Determinants'!$E$41*$D36,IF($E36="kW",VLOOKUP(W$4,'4. Billing Determinants'!$B$19:$Z$41,5,0)/'4. Billing Determinants'!$F$41*$D36,IF($E36="Non-RPP kWh",VLOOKUP(W$4,'4. Billing Determinants'!$B$19:$Z$41,6,0)/'4. Billing Determinants'!$G$41*$D36,IF($E36="Distribution Rev.",VLOOKUP(W$4,'4. Billing Determinants'!$B$19:$Z$41,8,0)/'4. Billing Determinants'!$I$41*$D36, VLOOKUP(W$4,'4. Billing Determinants'!$B$19:$Z$41,3,0)/'4. Billing Determinants'!$D$41*$D36))))),0)</f>
        <v>0</v>
      </c>
      <c r="X36" s="58">
        <f>IFERROR(IF(X$4="",0,IF($E36="kWh",VLOOKUP(X$4,'4. Billing Determinants'!$B$19:$Z$41,4,0)/'4. Billing Determinants'!$E$41*$D36,IF($E36="kW",VLOOKUP(X$4,'4. Billing Determinants'!$B$19:$Z$41,5,0)/'4. Billing Determinants'!$F$41*$D36,IF($E36="Non-RPP kWh",VLOOKUP(X$4,'4. Billing Determinants'!$B$19:$Z$41,6,0)/'4. Billing Determinants'!$G$41*$D36,IF($E36="Distribution Rev.",VLOOKUP(X$4,'4. Billing Determinants'!$B$19:$Z$41,8,0)/'4. Billing Determinants'!$I$41*$D36, VLOOKUP(X$4,'4. Billing Determinants'!$B$19:$Z$41,3,0)/'4. Billing Determinants'!$D$41*$D36))))),0)</f>
        <v>0</v>
      </c>
      <c r="Y36" s="58">
        <f>IFERROR(IF(Y$4="",0,IF($E36="kWh",VLOOKUP(Y$4,'4. Billing Determinants'!$B$19:$Z$41,4,0)/'4. Billing Determinants'!$E$41*$D36,IF($E36="kW",VLOOKUP(Y$4,'4. Billing Determinants'!$B$19:$Z$41,5,0)/'4. Billing Determinants'!$F$41*$D36,IF($E36="Non-RPP kWh",VLOOKUP(Y$4,'4. Billing Determinants'!$B$19:$Z$41,6,0)/'4. Billing Determinants'!$G$41*$D36,IF($E36="Distribution Rev.",VLOOKUP(Y$4,'4. Billing Determinants'!$B$19:$Z$41,8,0)/'4. Billing Determinants'!$I$41*$D36, VLOOKUP(Y$4,'4. Billing Determinants'!$B$19:$Z$41,3,0)/'4. Billing Determinants'!$D$41*$D36))))),0)</f>
        <v>0</v>
      </c>
    </row>
    <row r="37" spans="1:25" s="2" customFormat="1" ht="13" x14ac:dyDescent="0.3">
      <c r="A37" s="191"/>
      <c r="B37" s="71" t="s">
        <v>99</v>
      </c>
      <c r="C37" s="73"/>
      <c r="D37" s="72">
        <f>SUM(D35:D36)</f>
        <v>0</v>
      </c>
      <c r="E37" s="73"/>
      <c r="F37" s="72">
        <f t="shared" ref="F37:Y37" si="2">SUM(F35:F36)</f>
        <v>0</v>
      </c>
      <c r="G37" s="72">
        <f t="shared" si="2"/>
        <v>0</v>
      </c>
      <c r="H37" s="72">
        <f t="shared" si="2"/>
        <v>0</v>
      </c>
      <c r="I37" s="72">
        <f t="shared" si="2"/>
        <v>0</v>
      </c>
      <c r="J37" s="72">
        <f t="shared" si="2"/>
        <v>0</v>
      </c>
      <c r="K37" s="72">
        <f t="shared" si="2"/>
        <v>0</v>
      </c>
      <c r="L37" s="72">
        <f t="shared" si="2"/>
        <v>0</v>
      </c>
      <c r="M37" s="72">
        <f t="shared" si="2"/>
        <v>0</v>
      </c>
      <c r="N37" s="72">
        <f t="shared" si="2"/>
        <v>0</v>
      </c>
      <c r="O37" s="72">
        <f t="shared" si="2"/>
        <v>0</v>
      </c>
      <c r="P37" s="72">
        <f t="shared" si="2"/>
        <v>0</v>
      </c>
      <c r="Q37" s="72">
        <f t="shared" si="2"/>
        <v>0</v>
      </c>
      <c r="R37" s="72">
        <f t="shared" si="2"/>
        <v>0</v>
      </c>
      <c r="S37" s="72">
        <f t="shared" si="2"/>
        <v>0</v>
      </c>
      <c r="T37" s="72">
        <f t="shared" si="2"/>
        <v>0</v>
      </c>
      <c r="U37" s="72">
        <f t="shared" si="2"/>
        <v>0</v>
      </c>
      <c r="V37" s="72">
        <f t="shared" si="2"/>
        <v>0</v>
      </c>
      <c r="W37" s="72">
        <f t="shared" si="2"/>
        <v>0</v>
      </c>
      <c r="X37" s="72">
        <f t="shared" si="2"/>
        <v>0</v>
      </c>
      <c r="Y37" s="72">
        <f t="shared" si="2"/>
        <v>0</v>
      </c>
    </row>
    <row r="38" spans="1:25" ht="13" x14ac:dyDescent="0.3">
      <c r="B38" s="64"/>
      <c r="C38" s="67"/>
      <c r="D38" s="68"/>
      <c r="E38" s="67"/>
    </row>
    <row r="39" spans="1:25" ht="13" x14ac:dyDescent="0.25">
      <c r="B39" s="70" t="s">
        <v>100</v>
      </c>
      <c r="C39" s="69">
        <v>1568</v>
      </c>
      <c r="D39" s="176">
        <f>'2. 2015 Continuity Schedule'!BS65</f>
        <v>0</v>
      </c>
      <c r="E39" s="75"/>
      <c r="F39" s="215">
        <f>'4. Billing Determinants'!$Z21</f>
        <v>0</v>
      </c>
      <c r="G39" s="215">
        <f>'4. Billing Determinants'!$Z22</f>
        <v>0</v>
      </c>
      <c r="H39" s="215">
        <f>'4. Billing Determinants'!$Z23</f>
        <v>0</v>
      </c>
      <c r="I39" s="215">
        <f>'4. Billing Determinants'!$Z24</f>
        <v>0</v>
      </c>
      <c r="J39" s="215">
        <f>'4. Billing Determinants'!$Z25</f>
        <v>0</v>
      </c>
      <c r="K39" s="215">
        <f>'4. Billing Determinants'!$Z26</f>
        <v>0</v>
      </c>
      <c r="L39" s="215">
        <f>'4. Billing Determinants'!$Z27</f>
        <v>0</v>
      </c>
      <c r="M39" s="215">
        <f>'4. Billing Determinants'!$Z28</f>
        <v>0</v>
      </c>
      <c r="N39" s="215">
        <f>'4. Billing Determinants'!$Z29</f>
        <v>0</v>
      </c>
      <c r="O39" s="215">
        <f>'4. Billing Determinants'!$Z30</f>
        <v>0</v>
      </c>
      <c r="P39" s="215">
        <f>'4. Billing Determinants'!$Z31</f>
        <v>0</v>
      </c>
      <c r="Q39" s="215">
        <f>'4. Billing Determinants'!$Z32</f>
        <v>0</v>
      </c>
      <c r="R39" s="215">
        <f>'4. Billing Determinants'!$Z33</f>
        <v>0</v>
      </c>
      <c r="S39" s="215">
        <f>'4. Billing Determinants'!$Z34</f>
        <v>0</v>
      </c>
      <c r="T39" s="215">
        <f>'4. Billing Determinants'!$Z35</f>
        <v>0</v>
      </c>
      <c r="U39" s="215">
        <f>'4. Billing Determinants'!$Z36</f>
        <v>0</v>
      </c>
      <c r="V39" s="215">
        <f>'4. Billing Determinants'!$Z37</f>
        <v>0</v>
      </c>
      <c r="W39" s="215">
        <f>'4. Billing Determinants'!$Z38</f>
        <v>0</v>
      </c>
      <c r="X39" s="215">
        <f>'4. Billing Determinants'!$Z39</f>
        <v>0</v>
      </c>
      <c r="Y39" s="215">
        <f>'4. Billing Determinants'!$Z40</f>
        <v>0</v>
      </c>
    </row>
    <row r="40" spans="1:25" s="67" customFormat="1" x14ac:dyDescent="0.25">
      <c r="B40" s="302" t="s">
        <v>102</v>
      </c>
      <c r="C40" s="302"/>
      <c r="D40" s="216">
        <f>SUM(F39:Y39)</f>
        <v>0</v>
      </c>
    </row>
    <row r="41" spans="1:25" s="67" customFormat="1" ht="13" x14ac:dyDescent="0.25">
      <c r="B41" s="303" t="s">
        <v>89</v>
      </c>
      <c r="C41" s="303"/>
      <c r="D41" s="176">
        <f>D39-D40</f>
        <v>0</v>
      </c>
      <c r="E41" s="74"/>
    </row>
    <row r="42" spans="1:25" s="67" customFormat="1" x14ac:dyDescent="0.25"/>
    <row r="43" spans="1:25" s="217" customFormat="1" ht="13" x14ac:dyDescent="0.25">
      <c r="B43" s="301" t="s">
        <v>269</v>
      </c>
      <c r="C43" s="301"/>
      <c r="D43" s="77">
        <f>SUM(F43:Y43)</f>
        <v>6551069.531636579</v>
      </c>
      <c r="E43" s="78"/>
      <c r="F43" s="77">
        <f t="shared" ref="F43:Y43" si="3">SUM(F5,F6,F8,F9,F12:F18)</f>
        <v>1925731.587771243</v>
      </c>
      <c r="G43" s="77">
        <f t="shared" si="3"/>
        <v>700904.53937620146</v>
      </c>
      <c r="H43" s="77">
        <f t="shared" si="3"/>
        <v>2204726.434059028</v>
      </c>
      <c r="I43" s="77">
        <f t="shared" si="3"/>
        <v>318194.79439263651</v>
      </c>
      <c r="J43" s="77">
        <f t="shared" si="3"/>
        <v>1340753.5580156951</v>
      </c>
      <c r="K43" s="77">
        <f t="shared" si="3"/>
        <v>13261.56119245182</v>
      </c>
      <c r="L43" s="77">
        <f t="shared" si="3"/>
        <v>497.2408794178271</v>
      </c>
      <c r="M43" s="77">
        <f t="shared" si="3"/>
        <v>46999.815949905416</v>
      </c>
      <c r="N43" s="77">
        <f t="shared" si="3"/>
        <v>0</v>
      </c>
      <c r="O43" s="77">
        <f t="shared" si="3"/>
        <v>0</v>
      </c>
      <c r="P43" s="77">
        <f t="shared" si="3"/>
        <v>0</v>
      </c>
      <c r="Q43" s="77">
        <f t="shared" si="3"/>
        <v>0</v>
      </c>
      <c r="R43" s="77">
        <f t="shared" si="3"/>
        <v>0</v>
      </c>
      <c r="S43" s="77">
        <f t="shared" si="3"/>
        <v>0</v>
      </c>
      <c r="T43" s="77">
        <f t="shared" si="3"/>
        <v>0</v>
      </c>
      <c r="U43" s="77">
        <f t="shared" si="3"/>
        <v>0</v>
      </c>
      <c r="V43" s="77">
        <f t="shared" si="3"/>
        <v>0</v>
      </c>
      <c r="W43" s="77">
        <f t="shared" si="3"/>
        <v>0</v>
      </c>
      <c r="X43" s="77">
        <f t="shared" si="3"/>
        <v>0</v>
      </c>
      <c r="Y43" s="77">
        <f t="shared" si="3"/>
        <v>0</v>
      </c>
    </row>
    <row r="44" spans="1:25" s="67" customFormat="1" ht="13" x14ac:dyDescent="0.25">
      <c r="B44" s="301" t="s">
        <v>274</v>
      </c>
      <c r="C44" s="301"/>
      <c r="D44" s="77">
        <f>SUM(F44:Y44)</f>
        <v>-4020703.4563366338</v>
      </c>
      <c r="E44" s="77"/>
      <c r="F44" s="77">
        <f t="shared" ref="F44:Y44" si="4">SUM(F7,F10)</f>
        <v>-1388600.100576719</v>
      </c>
      <c r="G44" s="77">
        <f t="shared" si="4"/>
        <v>-501867.21915784385</v>
      </c>
      <c r="H44" s="77">
        <f t="shared" si="4"/>
        <v>-1568836.315575985</v>
      </c>
      <c r="I44" s="77">
        <f t="shared" si="4"/>
        <v>-194137.54097602941</v>
      </c>
      <c r="J44" s="77">
        <f t="shared" si="4"/>
        <v>-323848.31830849184</v>
      </c>
      <c r="K44" s="77">
        <f t="shared" si="4"/>
        <v>-9475.8065437924979</v>
      </c>
      <c r="L44" s="77">
        <f t="shared" si="4"/>
        <v>-355.29439638753911</v>
      </c>
      <c r="M44" s="77">
        <f t="shared" si="4"/>
        <v>-33582.86080138485</v>
      </c>
      <c r="N44" s="77">
        <f t="shared" si="4"/>
        <v>0</v>
      </c>
      <c r="O44" s="77">
        <f t="shared" si="4"/>
        <v>0</v>
      </c>
      <c r="P44" s="77">
        <f t="shared" si="4"/>
        <v>0</v>
      </c>
      <c r="Q44" s="77">
        <f t="shared" si="4"/>
        <v>0</v>
      </c>
      <c r="R44" s="77">
        <f t="shared" si="4"/>
        <v>0</v>
      </c>
      <c r="S44" s="77">
        <f t="shared" si="4"/>
        <v>0</v>
      </c>
      <c r="T44" s="77">
        <f t="shared" si="4"/>
        <v>0</v>
      </c>
      <c r="U44" s="77">
        <f t="shared" si="4"/>
        <v>0</v>
      </c>
      <c r="V44" s="77">
        <f t="shared" si="4"/>
        <v>0</v>
      </c>
      <c r="W44" s="77">
        <f t="shared" si="4"/>
        <v>0</v>
      </c>
      <c r="X44" s="77">
        <f t="shared" si="4"/>
        <v>0</v>
      </c>
      <c r="Y44" s="77">
        <f t="shared" si="4"/>
        <v>0</v>
      </c>
    </row>
    <row r="45" spans="1:25" s="218" customFormat="1" ht="13" x14ac:dyDescent="0.25">
      <c r="B45" s="301" t="s">
        <v>281</v>
      </c>
      <c r="C45" s="301"/>
      <c r="D45" s="77">
        <f>SUM(F45:Y45)</f>
        <v>6997091.608757142</v>
      </c>
      <c r="E45" s="77"/>
      <c r="F45" s="77">
        <f t="shared" ref="F45:Y45" si="5">F11</f>
        <v>535220.4440206174</v>
      </c>
      <c r="G45" s="77">
        <f t="shared" si="5"/>
        <v>314970.78702757269</v>
      </c>
      <c r="H45" s="77">
        <f t="shared" si="5"/>
        <v>5894449.4034804786</v>
      </c>
      <c r="I45" s="77">
        <f t="shared" si="5"/>
        <v>99302.179672058657</v>
      </c>
      <c r="J45" s="77">
        <f t="shared" si="5"/>
        <v>4.3911242453842499E-10</v>
      </c>
      <c r="K45" s="77">
        <f t="shared" si="5"/>
        <v>8097.3914247384264</v>
      </c>
      <c r="L45" s="77">
        <f t="shared" si="5"/>
        <v>14.193589928052688</v>
      </c>
      <c r="M45" s="77">
        <f t="shared" si="5"/>
        <v>145037.20954174799</v>
      </c>
      <c r="N45" s="77">
        <f t="shared" si="5"/>
        <v>0</v>
      </c>
      <c r="O45" s="77">
        <f t="shared" si="5"/>
        <v>0</v>
      </c>
      <c r="P45" s="77">
        <f t="shared" si="5"/>
        <v>0</v>
      </c>
      <c r="Q45" s="77">
        <f t="shared" si="5"/>
        <v>0</v>
      </c>
      <c r="R45" s="77">
        <f t="shared" si="5"/>
        <v>0</v>
      </c>
      <c r="S45" s="77">
        <f t="shared" si="5"/>
        <v>0</v>
      </c>
      <c r="T45" s="77">
        <f t="shared" si="5"/>
        <v>0</v>
      </c>
      <c r="U45" s="77">
        <f t="shared" si="5"/>
        <v>0</v>
      </c>
      <c r="V45" s="77">
        <f t="shared" si="5"/>
        <v>0</v>
      </c>
      <c r="W45" s="77">
        <f t="shared" si="5"/>
        <v>0</v>
      </c>
      <c r="X45" s="77">
        <f t="shared" si="5"/>
        <v>0</v>
      </c>
      <c r="Y45" s="77">
        <f t="shared" si="5"/>
        <v>0</v>
      </c>
    </row>
    <row r="46" spans="1:25" s="67" customFormat="1" x14ac:dyDescent="0.25"/>
    <row r="47" spans="1:25" s="218" customFormat="1" ht="13" x14ac:dyDescent="0.25">
      <c r="B47" s="301" t="s">
        <v>279</v>
      </c>
      <c r="C47" s="301"/>
      <c r="D47" s="77">
        <f>SUM(F47:Y47)</f>
        <v>0</v>
      </c>
      <c r="E47" s="77"/>
      <c r="F47" s="77">
        <f>'4. Billing Determinants'!$N21*'2. 2015 Continuity Schedule'!$BS$41</f>
        <v>0</v>
      </c>
      <c r="G47" s="77">
        <f>'4. Billing Determinants'!$N22*'2. 2015 Continuity Schedule'!$BS$41</f>
        <v>0</v>
      </c>
      <c r="H47" s="77">
        <f>'4. Billing Determinants'!$N23*'2. 2015 Continuity Schedule'!$BS$41</f>
        <v>0</v>
      </c>
      <c r="I47" s="77">
        <f>'4. Billing Determinants'!$N24*'2. 2015 Continuity Schedule'!$BS$41</f>
        <v>0</v>
      </c>
      <c r="J47" s="77">
        <f>'4. Billing Determinants'!$N25*'2. 2015 Continuity Schedule'!$BS$41</f>
        <v>0</v>
      </c>
      <c r="K47" s="77">
        <f>'4. Billing Determinants'!$N26*'2. 2015 Continuity Schedule'!$BS$41</f>
        <v>0</v>
      </c>
      <c r="L47" s="77">
        <f>'4. Billing Determinants'!$N27*'2. 2015 Continuity Schedule'!$BS$41</f>
        <v>0</v>
      </c>
      <c r="M47" s="77">
        <f>'4. Billing Determinants'!$N28*'2. 2015 Continuity Schedule'!$BS$41</f>
        <v>0</v>
      </c>
      <c r="N47" s="77">
        <f>'4. Billing Determinants'!$N29*'2. 2015 Continuity Schedule'!$BS$41</f>
        <v>0</v>
      </c>
      <c r="O47" s="77">
        <f>'4. Billing Determinants'!$N30*'2. 2015 Continuity Schedule'!$BS$41</f>
        <v>0</v>
      </c>
      <c r="P47" s="77">
        <f>'4. Billing Determinants'!$N31*'2. 2015 Continuity Schedule'!$BS$41</f>
        <v>0</v>
      </c>
      <c r="Q47" s="77">
        <f>'4. Billing Determinants'!$N32*'2. 2015 Continuity Schedule'!$BS$41</f>
        <v>0</v>
      </c>
      <c r="R47" s="77">
        <f>'4. Billing Determinants'!$N33*'2. 2015 Continuity Schedule'!$BS$41</f>
        <v>0</v>
      </c>
      <c r="S47" s="77">
        <f>'4. Billing Determinants'!$N34*'2. 2015 Continuity Schedule'!$BS$41</f>
        <v>0</v>
      </c>
      <c r="T47" s="77">
        <f>'4. Billing Determinants'!$N35*'2. 2015 Continuity Schedule'!$BS$41</f>
        <v>0</v>
      </c>
      <c r="U47" s="77">
        <f>'4. Billing Determinants'!$N36*'2. 2015 Continuity Schedule'!$BS$41</f>
        <v>0</v>
      </c>
      <c r="V47" s="77">
        <f>'4. Billing Determinants'!$N37*'2. 2015 Continuity Schedule'!$BS$41</f>
        <v>0</v>
      </c>
      <c r="W47" s="77">
        <f>'4. Billing Determinants'!$N38*'2. 2015 Continuity Schedule'!$BS$41</f>
        <v>0</v>
      </c>
      <c r="X47" s="77">
        <f>'4. Billing Determinants'!$N39*'2. 2015 Continuity Schedule'!$BS$41</f>
        <v>0</v>
      </c>
      <c r="Y47" s="77">
        <f>'4. Billing Determinants'!$N40*'2. 2015 Continuity Schedule'!$BS$41</f>
        <v>0</v>
      </c>
    </row>
    <row r="48" spans="1:25" s="67" customFormat="1" x14ac:dyDescent="0.25"/>
    <row r="49" spans="2:25" s="217" customFormat="1" ht="13" x14ac:dyDescent="0.25">
      <c r="B49" s="301" t="s">
        <v>270</v>
      </c>
      <c r="C49" s="301"/>
      <c r="D49" s="77">
        <f>SUM(F49:Y49)</f>
        <v>0</v>
      </c>
      <c r="E49" s="78"/>
      <c r="F49" s="77">
        <f>SUM(F21:F32)</f>
        <v>0</v>
      </c>
      <c r="G49" s="77">
        <f t="shared" ref="G49:Y49" si="6">SUM(G21:G32)</f>
        <v>0</v>
      </c>
      <c r="H49" s="77">
        <f t="shared" si="6"/>
        <v>0</v>
      </c>
      <c r="I49" s="77">
        <f t="shared" si="6"/>
        <v>0</v>
      </c>
      <c r="J49" s="77">
        <f t="shared" si="6"/>
        <v>0</v>
      </c>
      <c r="K49" s="77">
        <f t="shared" si="6"/>
        <v>0</v>
      </c>
      <c r="L49" s="77">
        <f t="shared" si="6"/>
        <v>0</v>
      </c>
      <c r="M49" s="77">
        <f t="shared" si="6"/>
        <v>0</v>
      </c>
      <c r="N49" s="77">
        <f t="shared" si="6"/>
        <v>0</v>
      </c>
      <c r="O49" s="77">
        <f t="shared" si="6"/>
        <v>0</v>
      </c>
      <c r="P49" s="77">
        <f t="shared" si="6"/>
        <v>0</v>
      </c>
      <c r="Q49" s="77">
        <f t="shared" si="6"/>
        <v>0</v>
      </c>
      <c r="R49" s="77">
        <f t="shared" si="6"/>
        <v>0</v>
      </c>
      <c r="S49" s="77">
        <f t="shared" si="6"/>
        <v>0</v>
      </c>
      <c r="T49" s="77">
        <f t="shared" si="6"/>
        <v>0</v>
      </c>
      <c r="U49" s="77">
        <f t="shared" si="6"/>
        <v>0</v>
      </c>
      <c r="V49" s="77">
        <f t="shared" si="6"/>
        <v>0</v>
      </c>
      <c r="W49" s="77">
        <f t="shared" si="6"/>
        <v>0</v>
      </c>
      <c r="X49" s="77">
        <f t="shared" si="6"/>
        <v>0</v>
      </c>
      <c r="Y49" s="77">
        <f t="shared" si="6"/>
        <v>0</v>
      </c>
    </row>
    <row r="50" spans="2:25" s="67" customFormat="1" x14ac:dyDescent="0.25"/>
    <row r="51" spans="2:25" x14ac:dyDescent="0.25">
      <c r="B51" s="59" t="s">
        <v>199</v>
      </c>
      <c r="C51" s="59">
        <v>1575</v>
      </c>
      <c r="D51" s="58">
        <f>'2. 2015 Continuity Schedule'!BS82</f>
        <v>0</v>
      </c>
      <c r="E51" s="94"/>
      <c r="F51" s="58">
        <f>IFERROR(IF(F$4="",0,IF($E51="kWh",VLOOKUP(F$4,'4. Billing Determinants'!$B$19:$Z$41,4,0)/'4. Billing Determinants'!$E$41*$D51,IF($E51="kW",VLOOKUP(F$4,'4. Billing Determinants'!$B$19:$Z$41,5,0)/'4. Billing Determinants'!$F$41*$D51,IF($E51="Non-RPP kWh",VLOOKUP(F$4,'4. Billing Determinants'!$B$19:$Z$41,6,0)/'4. Billing Determinants'!$G$41*$D51,IF($E51="Distribution Rev.",VLOOKUP(F$4,'4. Billing Determinants'!$B$19:$Z$41,8,0)/'4. Billing Determinants'!$I$41*$D51, VLOOKUP(F$4,'4. Billing Determinants'!$B$19:$Z$41,3,0)/'4. Billing Determinants'!$D$41*$D51))))),0)</f>
        <v>0</v>
      </c>
      <c r="G51" s="58">
        <f>IFERROR(IF(G$4="",0,IF($E51="kWh",VLOOKUP(G$4,'4. Billing Determinants'!$B$19:$Z$41,4,0)/'4. Billing Determinants'!$E$41*$D51,IF($E51="kW",VLOOKUP(G$4,'4. Billing Determinants'!$B$19:$Z$41,5,0)/'4. Billing Determinants'!$F$41*$D51,IF($E51="Non-RPP kWh",VLOOKUP(G$4,'4. Billing Determinants'!$B$19:$Z$41,6,0)/'4. Billing Determinants'!$G$41*$D51,IF($E51="Distribution Rev.",VLOOKUP(G$4,'4. Billing Determinants'!$B$19:$Z$41,8,0)/'4. Billing Determinants'!$I$41*$D51, VLOOKUP(G$4,'4. Billing Determinants'!$B$19:$Z$41,3,0)/'4. Billing Determinants'!$D$41*$D51))))),0)</f>
        <v>0</v>
      </c>
      <c r="H51" s="58">
        <f>IFERROR(IF(H$4="",0,IF($E51="kWh",VLOOKUP(H$4,'4. Billing Determinants'!$B$19:$Z$41,4,0)/'4. Billing Determinants'!$E$41*$D51,IF($E51="kW",VLOOKUP(H$4,'4. Billing Determinants'!$B$19:$Z$41,5,0)/'4. Billing Determinants'!$F$41*$D51,IF($E51="Non-RPP kWh",VLOOKUP(H$4,'4. Billing Determinants'!$B$19:$Z$41,6,0)/'4. Billing Determinants'!$G$41*$D51,IF($E51="Distribution Rev.",VLOOKUP(H$4,'4. Billing Determinants'!$B$19:$Z$41,8,0)/'4. Billing Determinants'!$I$41*$D51, VLOOKUP(H$4,'4. Billing Determinants'!$B$19:$Z$41,3,0)/'4. Billing Determinants'!$D$41*$D51))))),0)</f>
        <v>0</v>
      </c>
      <c r="I51" s="58">
        <f>IFERROR(IF(I$4="",0,IF($E51="kWh",VLOOKUP(I$4,'4. Billing Determinants'!$B$19:$Z$41,4,0)/'4. Billing Determinants'!$E$41*$D51,IF($E51="kW",VLOOKUP(I$4,'4. Billing Determinants'!$B$19:$Z$41,5,0)/'4. Billing Determinants'!$F$41*$D51,IF($E51="Non-RPP kWh",VLOOKUP(I$4,'4. Billing Determinants'!$B$19:$Z$41,6,0)/'4. Billing Determinants'!$G$41*$D51,IF($E51="Distribution Rev.",VLOOKUP(I$4,'4. Billing Determinants'!$B$19:$Z$41,8,0)/'4. Billing Determinants'!$I$41*$D51, VLOOKUP(I$4,'4. Billing Determinants'!$B$19:$Z$41,3,0)/'4. Billing Determinants'!$D$41*$D51))))),0)</f>
        <v>0</v>
      </c>
      <c r="J51" s="58">
        <f>IFERROR(IF(J$4="",0,IF($E51="kWh",VLOOKUP(J$4,'4. Billing Determinants'!$B$19:$Z$41,4,0)/'4. Billing Determinants'!$E$41*$D51,IF($E51="kW",VLOOKUP(J$4,'4. Billing Determinants'!$B$19:$Z$41,5,0)/'4. Billing Determinants'!$F$41*$D51,IF($E51="Non-RPP kWh",VLOOKUP(J$4,'4. Billing Determinants'!$B$19:$Z$41,6,0)/'4. Billing Determinants'!$G$41*$D51,IF($E51="Distribution Rev.",VLOOKUP(J$4,'4. Billing Determinants'!$B$19:$Z$41,8,0)/'4. Billing Determinants'!$I$41*$D51, VLOOKUP(J$4,'4. Billing Determinants'!$B$19:$Z$41,3,0)/'4. Billing Determinants'!$D$41*$D51))))),0)</f>
        <v>0</v>
      </c>
      <c r="K51" s="58">
        <f>IFERROR(IF(K$4="",0,IF($E51="kWh",VLOOKUP(K$4,'4. Billing Determinants'!$B$19:$Z$41,4,0)/'4. Billing Determinants'!$E$41*$D51,IF($E51="kW",VLOOKUP(K$4,'4. Billing Determinants'!$B$19:$Z$41,5,0)/'4. Billing Determinants'!$F$41*$D51,IF($E51="Non-RPP kWh",VLOOKUP(K$4,'4. Billing Determinants'!$B$19:$Z$41,6,0)/'4. Billing Determinants'!$G$41*$D51,IF($E51="Distribution Rev.",VLOOKUP(K$4,'4. Billing Determinants'!$B$19:$Z$41,8,0)/'4. Billing Determinants'!$I$41*$D51, VLOOKUP(K$4,'4. Billing Determinants'!$B$19:$Z$41,3,0)/'4. Billing Determinants'!$D$41*$D51))))),0)</f>
        <v>0</v>
      </c>
      <c r="L51" s="58">
        <f>IFERROR(IF(L$4="",0,IF($E51="kWh",VLOOKUP(L$4,'4. Billing Determinants'!$B$19:$Z$41,4,0)/'4. Billing Determinants'!$E$41*$D51,IF($E51="kW",VLOOKUP(L$4,'4. Billing Determinants'!$B$19:$Z$41,5,0)/'4. Billing Determinants'!$F$41*$D51,IF($E51="Non-RPP kWh",VLOOKUP(L$4,'4. Billing Determinants'!$B$19:$Z$41,6,0)/'4. Billing Determinants'!$G$41*$D51,IF($E51="Distribution Rev.",VLOOKUP(L$4,'4. Billing Determinants'!$B$19:$Z$41,8,0)/'4. Billing Determinants'!$I$41*$D51, VLOOKUP(L$4,'4. Billing Determinants'!$B$19:$Z$41,3,0)/'4. Billing Determinants'!$D$41*$D51))))),0)</f>
        <v>0</v>
      </c>
      <c r="M51" s="58">
        <f>IFERROR(IF(M$4="",0,IF($E51="kWh",VLOOKUP(M$4,'4. Billing Determinants'!$B$19:$Z$41,4,0)/'4. Billing Determinants'!$E$41*$D51,IF($E51="kW",VLOOKUP(M$4,'4. Billing Determinants'!$B$19:$Z$41,5,0)/'4. Billing Determinants'!$F$41*$D51,IF($E51="Non-RPP kWh",VLOOKUP(M$4,'4. Billing Determinants'!$B$19:$Z$41,6,0)/'4. Billing Determinants'!$G$41*$D51,IF($E51="Distribution Rev.",VLOOKUP(M$4,'4. Billing Determinants'!$B$19:$Z$41,8,0)/'4. Billing Determinants'!$I$41*$D51, VLOOKUP(M$4,'4. Billing Determinants'!$B$19:$Z$41,3,0)/'4. Billing Determinants'!$D$41*$D51))))),0)</f>
        <v>0</v>
      </c>
      <c r="N51" s="58">
        <f>IFERROR(IF(N$4="",0,IF($E51="kWh",VLOOKUP(N$4,'4. Billing Determinants'!$B$19:$Z$41,4,0)/'4. Billing Determinants'!$E$41*$D51,IF($E51="kW",VLOOKUP(N$4,'4. Billing Determinants'!$B$19:$Z$41,5,0)/'4. Billing Determinants'!$F$41*$D51,IF($E51="Non-RPP kWh",VLOOKUP(N$4,'4. Billing Determinants'!$B$19:$Z$41,6,0)/'4. Billing Determinants'!$G$41*$D51,IF($E51="Distribution Rev.",VLOOKUP(N$4,'4. Billing Determinants'!$B$19:$Z$41,8,0)/'4. Billing Determinants'!$I$41*$D51, VLOOKUP(N$4,'4. Billing Determinants'!$B$19:$Z$41,3,0)/'4. Billing Determinants'!$D$41*$D51))))),0)</f>
        <v>0</v>
      </c>
      <c r="O51" s="58">
        <f>IFERROR(IF(O$4="",0,IF($E51="kWh",VLOOKUP(O$4,'4. Billing Determinants'!$B$19:$Z$41,4,0)/'4. Billing Determinants'!$E$41*$D51,IF($E51="kW",VLOOKUP(O$4,'4. Billing Determinants'!$B$19:$Z$41,5,0)/'4. Billing Determinants'!$F$41*$D51,IF($E51="Non-RPP kWh",VLOOKUP(O$4,'4. Billing Determinants'!$B$19:$Z$41,6,0)/'4. Billing Determinants'!$G$41*$D51,IF($E51="Distribution Rev.",VLOOKUP(O$4,'4. Billing Determinants'!$B$19:$Z$41,8,0)/'4. Billing Determinants'!$I$41*$D51, VLOOKUP(O$4,'4. Billing Determinants'!$B$19:$Z$41,3,0)/'4. Billing Determinants'!$D$41*$D51))))),0)</f>
        <v>0</v>
      </c>
      <c r="P51" s="58">
        <f>IFERROR(IF(P$4="",0,IF($E51="kWh",VLOOKUP(P$4,'4. Billing Determinants'!$B$19:$Z$41,4,0)/'4. Billing Determinants'!$E$41*$D51,IF($E51="kW",VLOOKUP(P$4,'4. Billing Determinants'!$B$19:$Z$41,5,0)/'4. Billing Determinants'!$F$41*$D51,IF($E51="Non-RPP kWh",VLOOKUP(P$4,'4. Billing Determinants'!$B$19:$Z$41,6,0)/'4. Billing Determinants'!$G$41*$D51,IF($E51="Distribution Rev.",VLOOKUP(P$4,'4. Billing Determinants'!$B$19:$Z$41,8,0)/'4. Billing Determinants'!$I$41*$D51, VLOOKUP(P$4,'4. Billing Determinants'!$B$19:$Z$41,3,0)/'4. Billing Determinants'!$D$41*$D51))))),0)</f>
        <v>0</v>
      </c>
      <c r="Q51" s="58">
        <f>IFERROR(IF(Q$4="",0,IF($E51="kWh",VLOOKUP(Q$4,'4. Billing Determinants'!$B$19:$Z$41,4,0)/'4. Billing Determinants'!$E$41*$D51,IF($E51="kW",VLOOKUP(Q$4,'4. Billing Determinants'!$B$19:$Z$41,5,0)/'4. Billing Determinants'!$F$41*$D51,IF($E51="Non-RPP kWh",VLOOKUP(Q$4,'4. Billing Determinants'!$B$19:$Z$41,6,0)/'4. Billing Determinants'!$G$41*$D51,IF($E51="Distribution Rev.",VLOOKUP(Q$4,'4. Billing Determinants'!$B$19:$Z$41,8,0)/'4. Billing Determinants'!$I$41*$D51, VLOOKUP(Q$4,'4. Billing Determinants'!$B$19:$Z$41,3,0)/'4. Billing Determinants'!$D$41*$D51))))),0)</f>
        <v>0</v>
      </c>
      <c r="R51" s="58">
        <f>IFERROR(IF(R$4="",0,IF($E51="kWh",VLOOKUP(R$4,'4. Billing Determinants'!$B$19:$Z$41,4,0)/'4. Billing Determinants'!$E$41*$D51,IF($E51="kW",VLOOKUP(R$4,'4. Billing Determinants'!$B$19:$Z$41,5,0)/'4. Billing Determinants'!$F$41*$D51,IF($E51="Non-RPP kWh",VLOOKUP(R$4,'4. Billing Determinants'!$B$19:$Z$41,6,0)/'4. Billing Determinants'!$G$41*$D51,IF($E51="Distribution Rev.",VLOOKUP(R$4,'4. Billing Determinants'!$B$19:$Z$41,8,0)/'4. Billing Determinants'!$I$41*$D51, VLOOKUP(R$4,'4. Billing Determinants'!$B$19:$Z$41,3,0)/'4. Billing Determinants'!$D$41*$D51))))),0)</f>
        <v>0</v>
      </c>
      <c r="S51" s="58">
        <f>IFERROR(IF(S$4="",0,IF($E51="kWh",VLOOKUP(S$4,'4. Billing Determinants'!$B$19:$Z$41,4,0)/'4. Billing Determinants'!$E$41*$D51,IF($E51="kW",VLOOKUP(S$4,'4. Billing Determinants'!$B$19:$Z$41,5,0)/'4. Billing Determinants'!$F$41*$D51,IF($E51="Non-RPP kWh",VLOOKUP(S$4,'4. Billing Determinants'!$B$19:$Z$41,6,0)/'4. Billing Determinants'!$G$41*$D51,IF($E51="Distribution Rev.",VLOOKUP(S$4,'4. Billing Determinants'!$B$19:$Z$41,8,0)/'4. Billing Determinants'!$I$41*$D51, VLOOKUP(S$4,'4. Billing Determinants'!$B$19:$Z$41,3,0)/'4. Billing Determinants'!$D$41*$D51))))),0)</f>
        <v>0</v>
      </c>
      <c r="T51" s="58">
        <f>IFERROR(IF(T$4="",0,IF($E51="kWh",VLOOKUP(T$4,'4. Billing Determinants'!$B$19:$Z$41,4,0)/'4. Billing Determinants'!$E$41*$D51,IF($E51="kW",VLOOKUP(T$4,'4. Billing Determinants'!$B$19:$Z$41,5,0)/'4. Billing Determinants'!$F$41*$D51,IF($E51="Non-RPP kWh",VLOOKUP(T$4,'4. Billing Determinants'!$B$19:$Z$41,6,0)/'4. Billing Determinants'!$G$41*$D51,IF($E51="Distribution Rev.",VLOOKUP(T$4,'4. Billing Determinants'!$B$19:$Z$41,8,0)/'4. Billing Determinants'!$I$41*$D51, VLOOKUP(T$4,'4. Billing Determinants'!$B$19:$Z$41,3,0)/'4. Billing Determinants'!$D$41*$D51))))),0)</f>
        <v>0</v>
      </c>
      <c r="U51" s="58">
        <f>IFERROR(IF(U$4="",0,IF($E51="kWh",VLOOKUP(U$4,'4. Billing Determinants'!$B$19:$Z$41,4,0)/'4. Billing Determinants'!$E$41*$D51,IF($E51="kW",VLOOKUP(U$4,'4. Billing Determinants'!$B$19:$Z$41,5,0)/'4. Billing Determinants'!$F$41*$D51,IF($E51="Non-RPP kWh",VLOOKUP(U$4,'4. Billing Determinants'!$B$19:$Z$41,6,0)/'4. Billing Determinants'!$G$41*$D51,IF($E51="Distribution Rev.",VLOOKUP(U$4,'4. Billing Determinants'!$B$19:$Z$41,8,0)/'4. Billing Determinants'!$I$41*$D51, VLOOKUP(U$4,'4. Billing Determinants'!$B$19:$Z$41,3,0)/'4. Billing Determinants'!$D$41*$D51))))),0)</f>
        <v>0</v>
      </c>
      <c r="V51" s="58">
        <f>IFERROR(IF(V$4="",0,IF($E51="kWh",VLOOKUP(V$4,'4. Billing Determinants'!$B$19:$Z$41,4,0)/'4. Billing Determinants'!$E$41*$D51,IF($E51="kW",VLOOKUP(V$4,'4. Billing Determinants'!$B$19:$Z$41,5,0)/'4. Billing Determinants'!$F$41*$D51,IF($E51="Non-RPP kWh",VLOOKUP(V$4,'4. Billing Determinants'!$B$19:$Z$41,6,0)/'4. Billing Determinants'!$G$41*$D51,IF($E51="Distribution Rev.",VLOOKUP(V$4,'4. Billing Determinants'!$B$19:$Z$41,8,0)/'4. Billing Determinants'!$I$41*$D51, VLOOKUP(V$4,'4. Billing Determinants'!$B$19:$Z$41,3,0)/'4. Billing Determinants'!$D$41*$D51))))),0)</f>
        <v>0</v>
      </c>
      <c r="W51" s="58">
        <f>IFERROR(IF(W$4="",0,IF($E51="kWh",VLOOKUP(W$4,'4. Billing Determinants'!$B$19:$Z$41,4,0)/'4. Billing Determinants'!$E$41*$D51,IF($E51="kW",VLOOKUP(W$4,'4. Billing Determinants'!$B$19:$Z$41,5,0)/'4. Billing Determinants'!$F$41*$D51,IF($E51="Non-RPP kWh",VLOOKUP(W$4,'4. Billing Determinants'!$B$19:$Z$41,6,0)/'4. Billing Determinants'!$G$41*$D51,IF($E51="Distribution Rev.",VLOOKUP(W$4,'4. Billing Determinants'!$B$19:$Z$41,8,0)/'4. Billing Determinants'!$I$41*$D51, VLOOKUP(W$4,'4. Billing Determinants'!$B$19:$Z$41,3,0)/'4. Billing Determinants'!$D$41*$D51))))),0)</f>
        <v>0</v>
      </c>
      <c r="X51" s="58">
        <f>IFERROR(IF(X$4="",0,IF($E51="kWh",VLOOKUP(X$4,'4. Billing Determinants'!$B$19:$Z$41,4,0)/'4. Billing Determinants'!$E$41*$D51,IF($E51="kW",VLOOKUP(X$4,'4. Billing Determinants'!$B$19:$Z$41,5,0)/'4. Billing Determinants'!$F$41*$D51,IF($E51="Non-RPP kWh",VLOOKUP(X$4,'4. Billing Determinants'!$B$19:$Z$41,6,0)/'4. Billing Determinants'!$G$41*$D51,IF($E51="Distribution Rev.",VLOOKUP(X$4,'4. Billing Determinants'!$B$19:$Z$41,8,0)/'4. Billing Determinants'!$I$41*$D51, VLOOKUP(X$4,'4. Billing Determinants'!$B$19:$Z$41,3,0)/'4. Billing Determinants'!$D$41*$D51))))),0)</f>
        <v>0</v>
      </c>
      <c r="Y51" s="58">
        <f>IFERROR(IF(Y$4="",0,IF($E51="kWh",VLOOKUP(Y$4,'4. Billing Determinants'!$B$19:$Z$41,4,0)/'4. Billing Determinants'!$E$41*$D51,IF($E51="kW",VLOOKUP(Y$4,'4. Billing Determinants'!$B$19:$Z$41,5,0)/'4. Billing Determinants'!$F$41*$D51,IF($E51="Non-RPP kWh",VLOOKUP(Y$4,'4. Billing Determinants'!$B$19:$Z$41,6,0)/'4. Billing Determinants'!$G$41*$D51,IF($E51="Distribution Rev.",VLOOKUP(Y$4,'4. Billing Determinants'!$B$19:$Z$41,8,0)/'4. Billing Determinants'!$I$41*$D51, VLOOKUP(Y$4,'4. Billing Determinants'!$B$19:$Z$41,3,0)/'4. Billing Determinants'!$D$41*$D51))))),0)</f>
        <v>0</v>
      </c>
    </row>
    <row r="52" spans="2:25" x14ac:dyDescent="0.25">
      <c r="B52" s="59" t="s">
        <v>200</v>
      </c>
      <c r="C52" s="59">
        <v>1576</v>
      </c>
      <c r="D52" s="58">
        <f>'2. 2015 Continuity Schedule'!BS83</f>
        <v>0</v>
      </c>
      <c r="E52" s="94"/>
      <c r="F52" s="58">
        <f>IFERROR(IF(F$4="",0,IF($E52="kWh",VLOOKUP(F$4,'4. Billing Determinants'!$B$19:$Z$41,4,0)/'4. Billing Determinants'!$E$41*$D52,IF($E52="kW",VLOOKUP(F$4,'4. Billing Determinants'!$B$19:$Z$41,5,0)/'4. Billing Determinants'!$F$41*$D52,IF($E52="Non-RPP kWh",VLOOKUP(F$4,'4. Billing Determinants'!$B$19:$Z$41,6,0)/'4. Billing Determinants'!$G$41*$D52,IF($E52="Distribution Rev.",VLOOKUP(F$4,'4. Billing Determinants'!$B$19:$Z$41,8,0)/'4. Billing Determinants'!$I$41*$D52, VLOOKUP(F$4,'4. Billing Determinants'!$B$19:$Z$41,3,0)/'4. Billing Determinants'!$D$41*$D52))))),0)</f>
        <v>0</v>
      </c>
      <c r="G52" s="58">
        <f>IFERROR(IF(G$4="",0,IF($E52="kWh",VLOOKUP(G$4,'4. Billing Determinants'!$B$19:$Z$41,4,0)/'4. Billing Determinants'!$E$41*$D52,IF($E52="kW",VLOOKUP(G$4,'4. Billing Determinants'!$B$19:$Z$41,5,0)/'4. Billing Determinants'!$F$41*$D52,IF($E52="Non-RPP kWh",VLOOKUP(G$4,'4. Billing Determinants'!$B$19:$Z$41,6,0)/'4. Billing Determinants'!$G$41*$D52,IF($E52="Distribution Rev.",VLOOKUP(G$4,'4. Billing Determinants'!$B$19:$Z$41,8,0)/'4. Billing Determinants'!$I$41*$D52, VLOOKUP(G$4,'4. Billing Determinants'!$B$19:$Z$41,3,0)/'4. Billing Determinants'!$D$41*$D52))))),0)</f>
        <v>0</v>
      </c>
      <c r="H52" s="58">
        <f>IFERROR(IF(H$4="",0,IF($E52="kWh",VLOOKUP(H$4,'4. Billing Determinants'!$B$19:$Z$41,4,0)/'4. Billing Determinants'!$E$41*$D52,IF($E52="kW",VLOOKUP(H$4,'4. Billing Determinants'!$B$19:$Z$41,5,0)/'4. Billing Determinants'!$F$41*$D52,IF($E52="Non-RPP kWh",VLOOKUP(H$4,'4. Billing Determinants'!$B$19:$Z$41,6,0)/'4. Billing Determinants'!$G$41*$D52,IF($E52="Distribution Rev.",VLOOKUP(H$4,'4. Billing Determinants'!$B$19:$Z$41,8,0)/'4. Billing Determinants'!$I$41*$D52, VLOOKUP(H$4,'4. Billing Determinants'!$B$19:$Z$41,3,0)/'4. Billing Determinants'!$D$41*$D52))))),0)</f>
        <v>0</v>
      </c>
      <c r="I52" s="58">
        <f>IFERROR(IF(I$4="",0,IF($E52="kWh",VLOOKUP(I$4,'4. Billing Determinants'!$B$19:$Z$41,4,0)/'4. Billing Determinants'!$E$41*$D52,IF($E52="kW",VLOOKUP(I$4,'4. Billing Determinants'!$B$19:$Z$41,5,0)/'4. Billing Determinants'!$F$41*$D52,IF($E52="Non-RPP kWh",VLOOKUP(I$4,'4. Billing Determinants'!$B$19:$Z$41,6,0)/'4. Billing Determinants'!$G$41*$D52,IF($E52="Distribution Rev.",VLOOKUP(I$4,'4. Billing Determinants'!$B$19:$Z$41,8,0)/'4. Billing Determinants'!$I$41*$D52, VLOOKUP(I$4,'4. Billing Determinants'!$B$19:$Z$41,3,0)/'4. Billing Determinants'!$D$41*$D52))))),0)</f>
        <v>0</v>
      </c>
      <c r="J52" s="58">
        <f>IFERROR(IF(J$4="",0,IF($E52="kWh",VLOOKUP(J$4,'4. Billing Determinants'!$B$19:$Z$41,4,0)/'4. Billing Determinants'!$E$41*$D52,IF($E52="kW",VLOOKUP(J$4,'4. Billing Determinants'!$B$19:$Z$41,5,0)/'4. Billing Determinants'!$F$41*$D52,IF($E52="Non-RPP kWh",VLOOKUP(J$4,'4. Billing Determinants'!$B$19:$Z$41,6,0)/'4. Billing Determinants'!$G$41*$D52,IF($E52="Distribution Rev.",VLOOKUP(J$4,'4. Billing Determinants'!$B$19:$Z$41,8,0)/'4. Billing Determinants'!$I$41*$D52, VLOOKUP(J$4,'4. Billing Determinants'!$B$19:$Z$41,3,0)/'4. Billing Determinants'!$D$41*$D52))))),0)</f>
        <v>0</v>
      </c>
      <c r="K52" s="58">
        <f>IFERROR(IF(K$4="",0,IF($E52="kWh",VLOOKUP(K$4,'4. Billing Determinants'!$B$19:$Z$41,4,0)/'4. Billing Determinants'!$E$41*$D52,IF($E52="kW",VLOOKUP(K$4,'4. Billing Determinants'!$B$19:$Z$41,5,0)/'4. Billing Determinants'!$F$41*$D52,IF($E52="Non-RPP kWh",VLOOKUP(K$4,'4. Billing Determinants'!$B$19:$Z$41,6,0)/'4. Billing Determinants'!$G$41*$D52,IF($E52="Distribution Rev.",VLOOKUP(K$4,'4. Billing Determinants'!$B$19:$Z$41,8,0)/'4. Billing Determinants'!$I$41*$D52, VLOOKUP(K$4,'4. Billing Determinants'!$B$19:$Z$41,3,0)/'4. Billing Determinants'!$D$41*$D52))))),0)</f>
        <v>0</v>
      </c>
      <c r="L52" s="58">
        <f>IFERROR(IF(L$4="",0,IF($E52="kWh",VLOOKUP(L$4,'4. Billing Determinants'!$B$19:$Z$41,4,0)/'4. Billing Determinants'!$E$41*$D52,IF($E52="kW",VLOOKUP(L$4,'4. Billing Determinants'!$B$19:$Z$41,5,0)/'4. Billing Determinants'!$F$41*$D52,IF($E52="Non-RPP kWh",VLOOKUP(L$4,'4. Billing Determinants'!$B$19:$Z$41,6,0)/'4. Billing Determinants'!$G$41*$D52,IF($E52="Distribution Rev.",VLOOKUP(L$4,'4. Billing Determinants'!$B$19:$Z$41,8,0)/'4. Billing Determinants'!$I$41*$D52, VLOOKUP(L$4,'4. Billing Determinants'!$B$19:$Z$41,3,0)/'4. Billing Determinants'!$D$41*$D52))))),0)</f>
        <v>0</v>
      </c>
      <c r="M52" s="58">
        <f>IFERROR(IF(M$4="",0,IF($E52="kWh",VLOOKUP(M$4,'4. Billing Determinants'!$B$19:$Z$41,4,0)/'4. Billing Determinants'!$E$41*$D52,IF($E52="kW",VLOOKUP(M$4,'4. Billing Determinants'!$B$19:$Z$41,5,0)/'4. Billing Determinants'!$F$41*$D52,IF($E52="Non-RPP kWh",VLOOKUP(M$4,'4. Billing Determinants'!$B$19:$Z$41,6,0)/'4. Billing Determinants'!$G$41*$D52,IF($E52="Distribution Rev.",VLOOKUP(M$4,'4. Billing Determinants'!$B$19:$Z$41,8,0)/'4. Billing Determinants'!$I$41*$D52, VLOOKUP(M$4,'4. Billing Determinants'!$B$19:$Z$41,3,0)/'4. Billing Determinants'!$D$41*$D52))))),0)</f>
        <v>0</v>
      </c>
      <c r="N52" s="58">
        <f>IFERROR(IF(N$4="",0,IF($E52="kWh",VLOOKUP(N$4,'4. Billing Determinants'!$B$19:$Z$41,4,0)/'4. Billing Determinants'!$E$41*$D52,IF($E52="kW",VLOOKUP(N$4,'4. Billing Determinants'!$B$19:$Z$41,5,0)/'4. Billing Determinants'!$F$41*$D52,IF($E52="Non-RPP kWh",VLOOKUP(N$4,'4. Billing Determinants'!$B$19:$Z$41,6,0)/'4. Billing Determinants'!$G$41*$D52,IF($E52="Distribution Rev.",VLOOKUP(N$4,'4. Billing Determinants'!$B$19:$Z$41,8,0)/'4. Billing Determinants'!$I$41*$D52, VLOOKUP(N$4,'4. Billing Determinants'!$B$19:$Z$41,3,0)/'4. Billing Determinants'!$D$41*$D52))))),0)</f>
        <v>0</v>
      </c>
      <c r="O52" s="58">
        <f>IFERROR(IF(O$4="",0,IF($E52="kWh",VLOOKUP(O$4,'4. Billing Determinants'!$B$19:$Z$41,4,0)/'4. Billing Determinants'!$E$41*$D52,IF($E52="kW",VLOOKUP(O$4,'4. Billing Determinants'!$B$19:$Z$41,5,0)/'4. Billing Determinants'!$F$41*$D52,IF($E52="Non-RPP kWh",VLOOKUP(O$4,'4. Billing Determinants'!$B$19:$Z$41,6,0)/'4. Billing Determinants'!$G$41*$D52,IF($E52="Distribution Rev.",VLOOKUP(O$4,'4. Billing Determinants'!$B$19:$Z$41,8,0)/'4. Billing Determinants'!$I$41*$D52, VLOOKUP(O$4,'4. Billing Determinants'!$B$19:$Z$41,3,0)/'4. Billing Determinants'!$D$41*$D52))))),0)</f>
        <v>0</v>
      </c>
      <c r="P52" s="58">
        <f>IFERROR(IF(P$4="",0,IF($E52="kWh",VLOOKUP(P$4,'4. Billing Determinants'!$B$19:$Z$41,4,0)/'4. Billing Determinants'!$E$41*$D52,IF($E52="kW",VLOOKUP(P$4,'4. Billing Determinants'!$B$19:$Z$41,5,0)/'4. Billing Determinants'!$F$41*$D52,IF($E52="Non-RPP kWh",VLOOKUP(P$4,'4. Billing Determinants'!$B$19:$Z$41,6,0)/'4. Billing Determinants'!$G$41*$D52,IF($E52="Distribution Rev.",VLOOKUP(P$4,'4. Billing Determinants'!$B$19:$Z$41,8,0)/'4. Billing Determinants'!$I$41*$D52, VLOOKUP(P$4,'4. Billing Determinants'!$B$19:$Z$41,3,0)/'4. Billing Determinants'!$D$41*$D52))))),0)</f>
        <v>0</v>
      </c>
      <c r="Q52" s="58">
        <f>IFERROR(IF(Q$4="",0,IF($E52="kWh",VLOOKUP(Q$4,'4. Billing Determinants'!$B$19:$Z$41,4,0)/'4. Billing Determinants'!$E$41*$D52,IF($E52="kW",VLOOKUP(Q$4,'4. Billing Determinants'!$B$19:$Z$41,5,0)/'4. Billing Determinants'!$F$41*$D52,IF($E52="Non-RPP kWh",VLOOKUP(Q$4,'4. Billing Determinants'!$B$19:$Z$41,6,0)/'4. Billing Determinants'!$G$41*$D52,IF($E52="Distribution Rev.",VLOOKUP(Q$4,'4. Billing Determinants'!$B$19:$Z$41,8,0)/'4. Billing Determinants'!$I$41*$D52, VLOOKUP(Q$4,'4. Billing Determinants'!$B$19:$Z$41,3,0)/'4. Billing Determinants'!$D$41*$D52))))),0)</f>
        <v>0</v>
      </c>
      <c r="R52" s="58">
        <f>IFERROR(IF(R$4="",0,IF($E52="kWh",VLOOKUP(R$4,'4. Billing Determinants'!$B$19:$Z$41,4,0)/'4. Billing Determinants'!$E$41*$D52,IF($E52="kW",VLOOKUP(R$4,'4. Billing Determinants'!$B$19:$Z$41,5,0)/'4. Billing Determinants'!$F$41*$D52,IF($E52="Non-RPP kWh",VLOOKUP(R$4,'4. Billing Determinants'!$B$19:$Z$41,6,0)/'4. Billing Determinants'!$G$41*$D52,IF($E52="Distribution Rev.",VLOOKUP(R$4,'4. Billing Determinants'!$B$19:$Z$41,8,0)/'4. Billing Determinants'!$I$41*$D52, VLOOKUP(R$4,'4. Billing Determinants'!$B$19:$Z$41,3,0)/'4. Billing Determinants'!$D$41*$D52))))),0)</f>
        <v>0</v>
      </c>
      <c r="S52" s="58">
        <f>IFERROR(IF(S$4="",0,IF($E52="kWh",VLOOKUP(S$4,'4. Billing Determinants'!$B$19:$Z$41,4,0)/'4. Billing Determinants'!$E$41*$D52,IF($E52="kW",VLOOKUP(S$4,'4. Billing Determinants'!$B$19:$Z$41,5,0)/'4. Billing Determinants'!$F$41*$D52,IF($E52="Non-RPP kWh",VLOOKUP(S$4,'4. Billing Determinants'!$B$19:$Z$41,6,0)/'4. Billing Determinants'!$G$41*$D52,IF($E52="Distribution Rev.",VLOOKUP(S$4,'4. Billing Determinants'!$B$19:$Z$41,8,0)/'4. Billing Determinants'!$I$41*$D52, VLOOKUP(S$4,'4. Billing Determinants'!$B$19:$Z$41,3,0)/'4. Billing Determinants'!$D$41*$D52))))),0)</f>
        <v>0</v>
      </c>
      <c r="T52" s="58">
        <f>IFERROR(IF(T$4="",0,IF($E52="kWh",VLOOKUP(T$4,'4. Billing Determinants'!$B$19:$Z$41,4,0)/'4. Billing Determinants'!$E$41*$D52,IF($E52="kW",VLOOKUP(T$4,'4. Billing Determinants'!$B$19:$Z$41,5,0)/'4. Billing Determinants'!$F$41*$D52,IF($E52="Non-RPP kWh",VLOOKUP(T$4,'4. Billing Determinants'!$B$19:$Z$41,6,0)/'4. Billing Determinants'!$G$41*$D52,IF($E52="Distribution Rev.",VLOOKUP(T$4,'4. Billing Determinants'!$B$19:$Z$41,8,0)/'4. Billing Determinants'!$I$41*$D52, VLOOKUP(T$4,'4. Billing Determinants'!$B$19:$Z$41,3,0)/'4. Billing Determinants'!$D$41*$D52))))),0)</f>
        <v>0</v>
      </c>
      <c r="U52" s="58">
        <f>IFERROR(IF(U$4="",0,IF($E52="kWh",VLOOKUP(U$4,'4. Billing Determinants'!$B$19:$Z$41,4,0)/'4. Billing Determinants'!$E$41*$D52,IF($E52="kW",VLOOKUP(U$4,'4. Billing Determinants'!$B$19:$Z$41,5,0)/'4. Billing Determinants'!$F$41*$D52,IF($E52="Non-RPP kWh",VLOOKUP(U$4,'4. Billing Determinants'!$B$19:$Z$41,6,0)/'4. Billing Determinants'!$G$41*$D52,IF($E52="Distribution Rev.",VLOOKUP(U$4,'4. Billing Determinants'!$B$19:$Z$41,8,0)/'4. Billing Determinants'!$I$41*$D52, VLOOKUP(U$4,'4. Billing Determinants'!$B$19:$Z$41,3,0)/'4. Billing Determinants'!$D$41*$D52))))),0)</f>
        <v>0</v>
      </c>
      <c r="V52" s="58">
        <f>IFERROR(IF(V$4="",0,IF($E52="kWh",VLOOKUP(V$4,'4. Billing Determinants'!$B$19:$Z$41,4,0)/'4. Billing Determinants'!$E$41*$D52,IF($E52="kW",VLOOKUP(V$4,'4. Billing Determinants'!$B$19:$Z$41,5,0)/'4. Billing Determinants'!$F$41*$D52,IF($E52="Non-RPP kWh",VLOOKUP(V$4,'4. Billing Determinants'!$B$19:$Z$41,6,0)/'4. Billing Determinants'!$G$41*$D52,IF($E52="Distribution Rev.",VLOOKUP(V$4,'4. Billing Determinants'!$B$19:$Z$41,8,0)/'4. Billing Determinants'!$I$41*$D52, VLOOKUP(V$4,'4. Billing Determinants'!$B$19:$Z$41,3,0)/'4. Billing Determinants'!$D$41*$D52))))),0)</f>
        <v>0</v>
      </c>
      <c r="W52" s="58">
        <f>IFERROR(IF(W$4="",0,IF($E52="kWh",VLOOKUP(W$4,'4. Billing Determinants'!$B$19:$Z$41,4,0)/'4. Billing Determinants'!$E$41*$D52,IF($E52="kW",VLOOKUP(W$4,'4. Billing Determinants'!$B$19:$Z$41,5,0)/'4. Billing Determinants'!$F$41*$D52,IF($E52="Non-RPP kWh",VLOOKUP(W$4,'4. Billing Determinants'!$B$19:$Z$41,6,0)/'4. Billing Determinants'!$G$41*$D52,IF($E52="Distribution Rev.",VLOOKUP(W$4,'4. Billing Determinants'!$B$19:$Z$41,8,0)/'4. Billing Determinants'!$I$41*$D52, VLOOKUP(W$4,'4. Billing Determinants'!$B$19:$Z$41,3,0)/'4. Billing Determinants'!$D$41*$D52))))),0)</f>
        <v>0</v>
      </c>
      <c r="X52" s="58">
        <f>IFERROR(IF(X$4="",0,IF($E52="kWh",VLOOKUP(X$4,'4. Billing Determinants'!$B$19:$Z$41,4,0)/'4. Billing Determinants'!$E$41*$D52,IF($E52="kW",VLOOKUP(X$4,'4. Billing Determinants'!$B$19:$Z$41,5,0)/'4. Billing Determinants'!$F$41*$D52,IF($E52="Non-RPP kWh",VLOOKUP(X$4,'4. Billing Determinants'!$B$19:$Z$41,6,0)/'4. Billing Determinants'!$G$41*$D52,IF($E52="Distribution Rev.",VLOOKUP(X$4,'4. Billing Determinants'!$B$19:$Z$41,8,0)/'4. Billing Determinants'!$I$41*$D52, VLOOKUP(X$4,'4. Billing Determinants'!$B$19:$Z$41,3,0)/'4. Billing Determinants'!$D$41*$D52))))),0)</f>
        <v>0</v>
      </c>
      <c r="Y52" s="58">
        <f>IFERROR(IF(Y$4="",0,IF($E52="kWh",VLOOKUP(Y$4,'4. Billing Determinants'!$B$19:$Z$41,4,0)/'4. Billing Determinants'!$E$41*$D52,IF($E52="kW",VLOOKUP(Y$4,'4. Billing Determinants'!$B$19:$Z$41,5,0)/'4. Billing Determinants'!$F$41*$D52,IF($E52="Non-RPP kWh",VLOOKUP(Y$4,'4. Billing Determinants'!$B$19:$Z$41,6,0)/'4. Billing Determinants'!$G$41*$D52,IF($E52="Distribution Rev.",VLOOKUP(Y$4,'4. Billing Determinants'!$B$19:$Z$41,8,0)/'4. Billing Determinants'!$I$41*$D52, VLOOKUP(Y$4,'4. Billing Determinants'!$B$19:$Z$41,3,0)/'4. Billing Determinants'!$D$41*$D52))))),0)</f>
        <v>0</v>
      </c>
    </row>
    <row r="53" spans="2:25" ht="13" x14ac:dyDescent="0.3">
      <c r="B53" s="71" t="s">
        <v>125</v>
      </c>
      <c r="C53" s="71"/>
      <c r="D53" s="72">
        <f>SUM(D51:D52)</f>
        <v>0</v>
      </c>
      <c r="E53" s="72"/>
      <c r="F53" s="72">
        <f>SUM(F51:F52)</f>
        <v>0</v>
      </c>
      <c r="G53" s="72">
        <f t="shared" ref="G53:Y53" si="7">SUM(G51:G52)</f>
        <v>0</v>
      </c>
      <c r="H53" s="72">
        <f t="shared" si="7"/>
        <v>0</v>
      </c>
      <c r="I53" s="72">
        <f t="shared" si="7"/>
        <v>0</v>
      </c>
      <c r="J53" s="72">
        <f t="shared" si="7"/>
        <v>0</v>
      </c>
      <c r="K53" s="72">
        <f t="shared" si="7"/>
        <v>0</v>
      </c>
      <c r="L53" s="72">
        <f t="shared" si="7"/>
        <v>0</v>
      </c>
      <c r="M53" s="72">
        <f t="shared" si="7"/>
        <v>0</v>
      </c>
      <c r="N53" s="72">
        <f t="shared" si="7"/>
        <v>0</v>
      </c>
      <c r="O53" s="72">
        <f t="shared" si="7"/>
        <v>0</v>
      </c>
      <c r="P53" s="72">
        <f t="shared" si="7"/>
        <v>0</v>
      </c>
      <c r="Q53" s="72">
        <f t="shared" si="7"/>
        <v>0</v>
      </c>
      <c r="R53" s="72">
        <f t="shared" si="7"/>
        <v>0</v>
      </c>
      <c r="S53" s="72">
        <f t="shared" si="7"/>
        <v>0</v>
      </c>
      <c r="T53" s="72">
        <f t="shared" si="7"/>
        <v>0</v>
      </c>
      <c r="U53" s="72">
        <f t="shared" si="7"/>
        <v>0</v>
      </c>
      <c r="V53" s="72">
        <f t="shared" si="7"/>
        <v>0</v>
      </c>
      <c r="W53" s="72">
        <f t="shared" si="7"/>
        <v>0</v>
      </c>
      <c r="X53" s="72">
        <f t="shared" si="7"/>
        <v>0</v>
      </c>
      <c r="Y53" s="72">
        <f t="shared" si="7"/>
        <v>0</v>
      </c>
    </row>
    <row r="55" spans="2:25" ht="13" x14ac:dyDescent="0.25">
      <c r="B55" s="219" t="s">
        <v>278</v>
      </c>
      <c r="C55" s="219"/>
    </row>
    <row r="56" spans="2:25" ht="13" x14ac:dyDescent="0.3">
      <c r="B56" s="220" t="s">
        <v>280</v>
      </c>
      <c r="C56" s="221">
        <f>IF(ISERROR('2. 2015 Continuity Schedule'!BS41/'4. Billing Determinants'!D41), 0, '2. 2015 Continuity Schedule'!BS41/'4. Billing Determinants'!D41)</f>
        <v>28.546093130906669</v>
      </c>
    </row>
    <row r="57" spans="2:25" ht="13" x14ac:dyDescent="0.3">
      <c r="B57" s="220" t="s">
        <v>277</v>
      </c>
      <c r="C57" s="222">
        <f>IF(ISERROR('2. 2015 Continuity Schedule'!BS41/'4. Billing Determinants'!E41), 0, '2. 2015 Continuity Schedule'!BS41/'4. Billing Determinants'!E41)</f>
        <v>1.2639027768688411E-3</v>
      </c>
    </row>
    <row r="58" spans="2:25" x14ac:dyDescent="0.25">
      <c r="B58" s="218"/>
      <c r="C58" s="218"/>
    </row>
  </sheetData>
  <sheetProtection password="F8BD" sheet="1" objects="1" scenarios="1"/>
  <mergeCells count="7">
    <mergeCell ref="B49:C49"/>
    <mergeCell ref="B47:C47"/>
    <mergeCell ref="B40:C40"/>
    <mergeCell ref="B41:C41"/>
    <mergeCell ref="B45:C45"/>
    <mergeCell ref="B43:C43"/>
    <mergeCell ref="B44:C44"/>
  </mergeCells>
  <dataValidations count="5">
    <dataValidation type="list" allowBlank="1" showInputMessage="1" showErrorMessage="1" sqref="E5 E8:E11">
      <formula1>"kWh, kW, Non-RPP kWh"</formula1>
    </dataValidation>
    <dataValidation type="list" allowBlank="1" showInputMessage="1" showErrorMessage="1" sqref="E33 E51:E52 E35:E37">
      <formula1>"kWh, kW, Non-RPP kWh, Distribution Rev."</formula1>
    </dataValidation>
    <dataValidation type="list" allowBlank="1" showInputMessage="1" showErrorMessage="1" sqref="E21:E32">
      <formula1>"kWh, kW, Non-RPP kWh, Distribution Rev., # of Customers"</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201"/>
  <sheetViews>
    <sheetView showGridLines="0" tabSelected="1" zoomScaleNormal="100" workbookViewId="0">
      <selection activeCell="F27" sqref="F27"/>
    </sheetView>
  </sheetViews>
  <sheetFormatPr defaultColWidth="9.1796875" defaultRowHeight="12.5" x14ac:dyDescent="0.25"/>
  <cols>
    <col min="1" max="1" width="9.1796875" style="1"/>
    <col min="2" max="2" width="35.7265625" style="1" customWidth="1"/>
    <col min="3" max="3" width="17.453125" style="1" customWidth="1"/>
    <col min="4" max="4" width="18.81640625" style="1" customWidth="1"/>
    <col min="5" max="5" width="18.26953125" style="1" customWidth="1"/>
    <col min="6" max="6" width="16.7265625" style="1" customWidth="1"/>
    <col min="7" max="7" width="4.54296875" style="1" customWidth="1"/>
    <col min="8" max="8" width="11.26953125" style="1" bestFit="1" customWidth="1"/>
    <col min="9" max="9" width="21" style="1" customWidth="1"/>
    <col min="10" max="10" width="21.26953125" style="1" customWidth="1"/>
    <col min="11" max="16384" width="9.1796875" style="1"/>
  </cols>
  <sheetData>
    <row r="13" spans="2:4" ht="13" x14ac:dyDescent="0.3">
      <c r="B13" s="79" t="s">
        <v>104</v>
      </c>
      <c r="C13" s="80"/>
      <c r="D13" s="81">
        <v>1</v>
      </c>
    </row>
    <row r="16" spans="2:4" ht="18" x14ac:dyDescent="0.4">
      <c r="B16" s="198" t="s">
        <v>106</v>
      </c>
    </row>
    <row r="17" spans="2:7" x14ac:dyDescent="0.25">
      <c r="B17" s="199" t="s">
        <v>288</v>
      </c>
    </row>
    <row r="18" spans="2:7" ht="12.75" customHeight="1" x14ac:dyDescent="0.25">
      <c r="B18" s="299" t="s">
        <v>97</v>
      </c>
      <c r="C18" s="298" t="s">
        <v>86</v>
      </c>
      <c r="D18" s="304" t="s">
        <v>105</v>
      </c>
      <c r="E18" s="304" t="s">
        <v>124</v>
      </c>
      <c r="F18" s="306" t="s">
        <v>103</v>
      </c>
    </row>
    <row r="19" spans="2:7" ht="27" customHeight="1" x14ac:dyDescent="0.25">
      <c r="B19" s="300"/>
      <c r="C19" s="298"/>
      <c r="D19" s="305"/>
      <c r="E19" s="305"/>
      <c r="F19" s="306"/>
    </row>
    <row r="20" spans="2:7" ht="13" x14ac:dyDescent="0.3">
      <c r="B20" s="200" t="str">
        <f>IF(ISBLANK('4. Billing Determinants'!$B21), "", '4. Billing Determinants'!$B21)</f>
        <v>RESIDENTIAL</v>
      </c>
      <c r="C20" s="94" t="str">
        <f>IF(ISBLANK('4. Billing Determinants'!C21), "", '4. Billing Determinants'!C21)</f>
        <v>kWh</v>
      </c>
      <c r="D20" s="201">
        <f>IF(C20="", 0, IF(C20="kWh", '4. Billing Determinants'!E21, IF(C20="kW", '4. Billing Determinants'!F21, '4. Billing Determinants'!D21)))</f>
        <v>1637504595.5259821</v>
      </c>
      <c r="E20" s="202">
        <f>HLOOKUP($B20, '5. Allocation of Balances'!$D$4:$Z$53, 40,FALSE)</f>
        <v>1925731.587771243</v>
      </c>
      <c r="F20" s="203">
        <f>IF(ISERROR(E20/D20), 0, IF(C20="# of Customers", E20/D20/12/$D$13, E20/D20/$D$13))</f>
        <v>1.1760159898376833E-3</v>
      </c>
      <c r="G20" s="204" t="str">
        <f>IF(C20="", "", IF(C20="# of Customers", "per customer per month", "$/"&amp;C20))</f>
        <v>$/kWh</v>
      </c>
    </row>
    <row r="21" spans="2:7" ht="13" x14ac:dyDescent="0.3">
      <c r="B21" s="200" t="str">
        <f>IF(ISBLANK('4. Billing Determinants'!$B22), "", '4. Billing Determinants'!$B22)</f>
        <v>GENERAL SERVICE LESS THAN 50 KW</v>
      </c>
      <c r="C21" s="94" t="str">
        <f>IF(ISBLANK('4. Billing Determinants'!C22), "", '4. Billing Determinants'!C22)</f>
        <v>kWh</v>
      </c>
      <c r="D21" s="201">
        <f>IF(C21="", 0, IF(C21="kWh", '4. Billing Determinants'!E22, IF(C21="kW", '4. Billing Determinants'!F22, '4. Billing Determinants'!D22)))</f>
        <v>591826168.94057333</v>
      </c>
      <c r="E21" s="202">
        <f>HLOOKUP($B21, '5. Allocation of Balances'!$D$4:$Z$53, 40,FALSE)</f>
        <v>700904.53937620146</v>
      </c>
      <c r="F21" s="203">
        <f t="shared" ref="F21:F39" si="0">IF(ISERROR(E21/D21), 0, IF(C21="# of Customers", E21/D21/12/$D$13, E21/D21/$D$13))</f>
        <v>1.184308123162058E-3</v>
      </c>
      <c r="G21" s="204" t="str">
        <f t="shared" ref="G21:G39" si="1">IF(C21="", "", IF(C21="# of Customers", "per customer per month", "$/"&amp;C21))</f>
        <v>$/kWh</v>
      </c>
    </row>
    <row r="22" spans="2:7" ht="13" x14ac:dyDescent="0.3">
      <c r="B22" s="200" t="str">
        <f>IF(ISBLANK('4. Billing Determinants'!$B23), "", '4. Billing Determinants'!$B23)</f>
        <v>GENERAL SERVICE 50 TO 4,999 KW</v>
      </c>
      <c r="C22" s="94" t="str">
        <f>IF(ISBLANK('4. Billing Determinants'!C23), "", '4. Billing Determinants'!C23)</f>
        <v>kW</v>
      </c>
      <c r="D22" s="201">
        <f>IF(C22="", 0, IF(C22="kWh", '4. Billing Determinants'!E23, IF(C22="kW", '4. Billing Determinants'!F23, '4. Billing Determinants'!D23)))</f>
        <v>5099311.3147127545</v>
      </c>
      <c r="E22" s="202">
        <f>HLOOKUP($B22, '5. Allocation of Balances'!$D$4:$Z$53, 40,FALSE)</f>
        <v>2204726.434059028</v>
      </c>
      <c r="F22" s="203">
        <f t="shared" si="0"/>
        <v>0.43235768479124925</v>
      </c>
      <c r="G22" s="204" t="str">
        <f t="shared" si="1"/>
        <v>$/kW</v>
      </c>
    </row>
    <row r="23" spans="2:7" ht="13" x14ac:dyDescent="0.3">
      <c r="B23" s="200" t="str">
        <f>IF(ISBLANK('4. Billing Determinants'!$B24), "", '4. Billing Determinants'!$B24)</f>
        <v>LARGE USE (1)</v>
      </c>
      <c r="C23" s="94" t="str">
        <f>IF(ISBLANK('4. Billing Determinants'!C24), "", '4. Billing Determinants'!C24)</f>
        <v>kW</v>
      </c>
      <c r="D23" s="201">
        <f>IF(C23="", 0, IF(C23="kWh", '4. Billing Determinants'!E24, IF(C23="kW", '4. Billing Determinants'!F24, '4. Billing Determinants'!D24)))</f>
        <v>538661.30172098242</v>
      </c>
      <c r="E23" s="202">
        <f>HLOOKUP($B23, '5. Allocation of Balances'!$D$4:$Z$53, 40,FALSE)</f>
        <v>318194.79439263651</v>
      </c>
      <c r="F23" s="203">
        <f t="shared" si="0"/>
        <v>0.59071404122781423</v>
      </c>
      <c r="G23" s="204" t="str">
        <f t="shared" si="1"/>
        <v>$/kW</v>
      </c>
    </row>
    <row r="24" spans="2:7" ht="13" x14ac:dyDescent="0.3">
      <c r="B24" s="200" t="str">
        <f>IF(ISBLANK('4. Billing Determinants'!$B25), "", '4. Billing Determinants'!$B25)</f>
        <v>LARGE USE (2)</v>
      </c>
      <c r="C24" s="94" t="str">
        <f>IF(ISBLANK('4. Billing Determinants'!C25), "", '4. Billing Determinants'!C25)</f>
        <v>kW</v>
      </c>
      <c r="D24" s="201">
        <f>IF(C24="", 0, IF(C24="kWh", '4. Billing Determinants'!E25, IF(C24="kW", '4. Billing Determinants'!F25, '4. Billing Determinants'!D25)))</f>
        <v>2021163.209658579</v>
      </c>
      <c r="E24" s="202">
        <f>HLOOKUP($B24, '5. Allocation of Balances'!$D$4:$Z$53, 40,FALSE)</f>
        <v>1340753.5580156951</v>
      </c>
      <c r="F24" s="203">
        <f t="shared" si="0"/>
        <v>0.66335739321228748</v>
      </c>
      <c r="G24" s="204" t="str">
        <f t="shared" si="1"/>
        <v>$/kW</v>
      </c>
    </row>
    <row r="25" spans="2:7" ht="13" x14ac:dyDescent="0.3">
      <c r="B25" s="200" t="str">
        <f>IF(ISBLANK('4. Billing Determinants'!$B26), "", '4. Billing Determinants'!$B26)</f>
        <v>UNMETERED SCATTERED LOAD</v>
      </c>
      <c r="C25" s="94" t="str">
        <f>IF(ISBLANK('4. Billing Determinants'!C26), "", '4. Billing Determinants'!C26)</f>
        <v>kWh</v>
      </c>
      <c r="D25" s="201">
        <f>IF(C25="", 0, IF(C25="kWh", '4. Billing Determinants'!E26, IF(C25="kW", '4. Billing Determinants'!F26, '4. Billing Determinants'!D26)))</f>
        <v>11174330.720076239</v>
      </c>
      <c r="E25" s="202">
        <f>HLOOKUP($B25, '5. Allocation of Balances'!$D$4:$Z$53, 40,FALSE)</f>
        <v>13261.56119245182</v>
      </c>
      <c r="F25" s="203">
        <f t="shared" si="0"/>
        <v>1.186787962935944E-3</v>
      </c>
      <c r="G25" s="204" t="str">
        <f t="shared" si="1"/>
        <v>$/kWh</v>
      </c>
    </row>
    <row r="26" spans="2:7" ht="13" x14ac:dyDescent="0.3">
      <c r="B26" s="200" t="str">
        <f>IF(ISBLANK('4. Billing Determinants'!$B27), "", '4. Billing Determinants'!$B27)</f>
        <v>SENTINEL LIGHTING</v>
      </c>
      <c r="C26" s="94" t="str">
        <f>IF(ISBLANK('4. Billing Determinants'!C27), "", '4. Billing Determinants'!C27)</f>
        <v>kW</v>
      </c>
      <c r="D26" s="201">
        <f>IF(C26="", 0, IF(C26="kWh", '4. Billing Determinants'!E27, IF(C26="kW", '4. Billing Determinants'!F27, '4. Billing Determinants'!D27)))</f>
        <v>1185.4190801856691</v>
      </c>
      <c r="E26" s="202">
        <f>HLOOKUP($B26, '5. Allocation of Balances'!$D$4:$Z$53, 40,FALSE)</f>
        <v>497.2408794178271</v>
      </c>
      <c r="F26" s="203">
        <f t="shared" si="0"/>
        <v>0.41946421120532795</v>
      </c>
      <c r="G26" s="204" t="str">
        <f t="shared" si="1"/>
        <v>$/kW</v>
      </c>
    </row>
    <row r="27" spans="2:7" ht="13" x14ac:dyDescent="0.3">
      <c r="B27" s="200" t="str">
        <f>IF(ISBLANK('4. Billing Determinants'!$B28), "", '4. Billing Determinants'!$B28)</f>
        <v>STREET LIGHTING</v>
      </c>
      <c r="C27" s="94" t="str">
        <f>IF(ISBLANK('4. Billing Determinants'!C28), "", '4. Billing Determinants'!C28)</f>
        <v>kW</v>
      </c>
      <c r="D27" s="201">
        <f>IF(C27="", 0, IF(C27="kWh", '4. Billing Determinants'!E28, IF(C27="kW", '4. Billing Determinants'!F28, '4. Billing Determinants'!D28)))</f>
        <v>109947.98480445624</v>
      </c>
      <c r="E27" s="202">
        <f>HLOOKUP($B27, '5. Allocation of Balances'!$D$4:$Z$53, 40,FALSE)</f>
        <v>46999.815949905416</v>
      </c>
      <c r="F27" s="203">
        <f t="shared" si="0"/>
        <v>0.42747319137767859</v>
      </c>
      <c r="G27" s="204" t="str">
        <f t="shared" si="1"/>
        <v>$/kW</v>
      </c>
    </row>
    <row r="28" spans="2:7" ht="13" x14ac:dyDescent="0.3">
      <c r="B28" s="200" t="str">
        <f>IF(ISBLANK('4. Billing Determinants'!$B29), "", '4. Billing Determinants'!$B29)</f>
        <v>STANDBY POWER</v>
      </c>
      <c r="C28" s="94" t="str">
        <f>IF(ISBLANK('4. Billing Determinants'!C29), "", '4. Billing Determinants'!C29)</f>
        <v>kW</v>
      </c>
      <c r="D28" s="201">
        <f>IF(C28="", 0, IF(C28="kWh", '4. Billing Determinants'!E29, IF(C28="kW", '4. Billing Determinants'!F29, '4. Billing Determinants'!D29)))</f>
        <v>300137.41770060419</v>
      </c>
      <c r="E28" s="202">
        <f>HLOOKUP($B28, '5. Allocation of Balances'!$D$4:$Z$53, 40,FALSE)</f>
        <v>0</v>
      </c>
      <c r="F28" s="203">
        <f t="shared" si="0"/>
        <v>0</v>
      </c>
      <c r="G28" s="204" t="str">
        <f t="shared" si="1"/>
        <v>$/kW</v>
      </c>
    </row>
    <row r="29" spans="2:7" ht="13" x14ac:dyDescent="0.3">
      <c r="B29" s="200" t="str">
        <f>IF(ISBLANK('4. Billing Determinants'!$B30), "", '4. Billing Determinants'!$B30)</f>
        <v/>
      </c>
      <c r="C29" s="94" t="str">
        <f>IF(ISBLANK('4. Billing Determinants'!C30), "", '4. Billing Determinants'!C30)</f>
        <v/>
      </c>
      <c r="D29" s="201">
        <f>IF(C29="", 0, IF(C29="kWh", '4. Billing Determinants'!E30, IF(C29="kW", '4. Billing Determinants'!F30, '4. Billing Determinants'!D30)))</f>
        <v>0</v>
      </c>
      <c r="E29" s="202">
        <f>HLOOKUP($B29, '5. Allocation of Balances'!$D$4:$Z$53, 40,FALSE)</f>
        <v>0</v>
      </c>
      <c r="F29" s="203">
        <f t="shared" si="0"/>
        <v>0</v>
      </c>
      <c r="G29" s="204" t="str">
        <f t="shared" si="1"/>
        <v/>
      </c>
    </row>
    <row r="30" spans="2:7" ht="13" x14ac:dyDescent="0.3">
      <c r="B30" s="200" t="str">
        <f>IF(ISBLANK('4. Billing Determinants'!$B31), "", '4. Billing Determinants'!$B31)</f>
        <v/>
      </c>
      <c r="C30" s="94" t="str">
        <f>IF(ISBLANK('4. Billing Determinants'!C31), "", '4. Billing Determinants'!C31)</f>
        <v/>
      </c>
      <c r="D30" s="201">
        <f>IF(C30="", 0, IF(C30="kWh", '4. Billing Determinants'!E31, IF(C30="kW", '4. Billing Determinants'!F31, '4. Billing Determinants'!D31)))</f>
        <v>0</v>
      </c>
      <c r="E30" s="202">
        <f>HLOOKUP($B30, '5. Allocation of Balances'!$D$4:$Z$53, 40,FALSE)</f>
        <v>0</v>
      </c>
      <c r="F30" s="203">
        <f t="shared" si="0"/>
        <v>0</v>
      </c>
      <c r="G30" s="204" t="str">
        <f t="shared" si="1"/>
        <v/>
      </c>
    </row>
    <row r="31" spans="2:7" ht="13" x14ac:dyDescent="0.3">
      <c r="B31" s="200" t="str">
        <f>IF(ISBLANK('4. Billing Determinants'!$B32), "", '4. Billing Determinants'!$B32)</f>
        <v/>
      </c>
      <c r="C31" s="94" t="str">
        <f>IF(ISBLANK('4. Billing Determinants'!C32), "", '4. Billing Determinants'!C32)</f>
        <v/>
      </c>
      <c r="D31" s="201">
        <f>IF(C31="", 0, IF(C31="kWh", '4. Billing Determinants'!E32, IF(C31="kW", '4. Billing Determinants'!F32, '4. Billing Determinants'!D32)))</f>
        <v>0</v>
      </c>
      <c r="E31" s="202">
        <f>HLOOKUP($B31, '5. Allocation of Balances'!$D$4:$Z$53, 40,FALSE)</f>
        <v>0</v>
      </c>
      <c r="F31" s="203">
        <f t="shared" si="0"/>
        <v>0</v>
      </c>
      <c r="G31" s="204" t="str">
        <f t="shared" si="1"/>
        <v/>
      </c>
    </row>
    <row r="32" spans="2:7" ht="13" x14ac:dyDescent="0.3">
      <c r="B32" s="200" t="str">
        <f>IF(ISBLANK('4. Billing Determinants'!$B33), "", '4. Billing Determinants'!$B33)</f>
        <v/>
      </c>
      <c r="C32" s="94" t="str">
        <f>IF(ISBLANK('4. Billing Determinants'!C33), "", '4. Billing Determinants'!C33)</f>
        <v/>
      </c>
      <c r="D32" s="201">
        <f>IF(C32="", 0, IF(C32="kWh", '4. Billing Determinants'!E33, IF(C32="kW", '4. Billing Determinants'!F33, '4. Billing Determinants'!D33)))</f>
        <v>0</v>
      </c>
      <c r="E32" s="202">
        <f>HLOOKUP($B32, '5. Allocation of Balances'!$D$4:$Z$53, 40,FALSE)</f>
        <v>0</v>
      </c>
      <c r="F32" s="203">
        <f t="shared" si="0"/>
        <v>0</v>
      </c>
      <c r="G32" s="204" t="str">
        <f t="shared" si="1"/>
        <v/>
      </c>
    </row>
    <row r="33" spans="2:9" ht="13" x14ac:dyDescent="0.3">
      <c r="B33" s="200" t="str">
        <f>IF(ISBLANK('4. Billing Determinants'!$B34), "", '4. Billing Determinants'!$B34)</f>
        <v/>
      </c>
      <c r="C33" s="94" t="str">
        <f>IF(ISBLANK('4. Billing Determinants'!C34), "", '4. Billing Determinants'!C34)</f>
        <v/>
      </c>
      <c r="D33" s="201">
        <f>IF(C33="", 0, IF(C33="kWh", '4. Billing Determinants'!E34, IF(C33="kW", '4. Billing Determinants'!F34, '4. Billing Determinants'!D34)))</f>
        <v>0</v>
      </c>
      <c r="E33" s="202">
        <f>HLOOKUP($B33, '5. Allocation of Balances'!$D$4:$Z$53, 40,FALSE)</f>
        <v>0</v>
      </c>
      <c r="F33" s="203">
        <f t="shared" si="0"/>
        <v>0</v>
      </c>
      <c r="G33" s="204" t="str">
        <f t="shared" si="1"/>
        <v/>
      </c>
    </row>
    <row r="34" spans="2:9" ht="13" x14ac:dyDescent="0.3">
      <c r="B34" s="200" t="str">
        <f>IF(ISBLANK('4. Billing Determinants'!$B35), "", '4. Billing Determinants'!$B35)</f>
        <v/>
      </c>
      <c r="C34" s="94" t="str">
        <f>IF(ISBLANK('4. Billing Determinants'!C35), "", '4. Billing Determinants'!C35)</f>
        <v/>
      </c>
      <c r="D34" s="201">
        <f>IF(C34="", 0, IF(C34="kWh", '4. Billing Determinants'!E35, IF(C34="kW", '4. Billing Determinants'!F35, '4. Billing Determinants'!D35)))</f>
        <v>0</v>
      </c>
      <c r="E34" s="202">
        <f>HLOOKUP($B34, '5. Allocation of Balances'!$D$4:$Z$53, 40,FALSE)</f>
        <v>0</v>
      </c>
      <c r="F34" s="203">
        <f t="shared" si="0"/>
        <v>0</v>
      </c>
      <c r="G34" s="204" t="str">
        <f t="shared" si="1"/>
        <v/>
      </c>
    </row>
    <row r="35" spans="2:9" ht="13" x14ac:dyDescent="0.3">
      <c r="B35" s="200" t="str">
        <f>IF(ISBLANK('4. Billing Determinants'!$B36), "", '4. Billing Determinants'!$B36)</f>
        <v/>
      </c>
      <c r="C35" s="94" t="str">
        <f>IF(ISBLANK('4. Billing Determinants'!C36), "", '4. Billing Determinants'!C36)</f>
        <v/>
      </c>
      <c r="D35" s="201">
        <f>IF(C35="", 0, IF(C35="kWh", '4. Billing Determinants'!E36, IF(C35="kW", '4. Billing Determinants'!F36, '4. Billing Determinants'!D36)))</f>
        <v>0</v>
      </c>
      <c r="E35" s="202">
        <f>HLOOKUP($B35, '5. Allocation of Balances'!$D$4:$Z$53, 40,FALSE)</f>
        <v>0</v>
      </c>
      <c r="F35" s="203">
        <f t="shared" si="0"/>
        <v>0</v>
      </c>
      <c r="G35" s="204" t="str">
        <f t="shared" si="1"/>
        <v/>
      </c>
    </row>
    <row r="36" spans="2:9" ht="13" x14ac:dyDescent="0.3">
      <c r="B36" s="200" t="str">
        <f>IF(ISBLANK('4. Billing Determinants'!$B37), "", '4. Billing Determinants'!$B37)</f>
        <v/>
      </c>
      <c r="C36" s="94" t="str">
        <f>IF(ISBLANK('4. Billing Determinants'!C37), "", '4. Billing Determinants'!C37)</f>
        <v/>
      </c>
      <c r="D36" s="201">
        <f>IF(C36="", 0, IF(C36="kWh", '4. Billing Determinants'!E37, IF(C36="kW", '4. Billing Determinants'!F37, '4. Billing Determinants'!D37)))</f>
        <v>0</v>
      </c>
      <c r="E36" s="202">
        <f>HLOOKUP($B36, '5. Allocation of Balances'!$D$4:$Z$53, 40,FALSE)</f>
        <v>0</v>
      </c>
      <c r="F36" s="203">
        <f t="shared" si="0"/>
        <v>0</v>
      </c>
      <c r="G36" s="204" t="str">
        <f t="shared" si="1"/>
        <v/>
      </c>
    </row>
    <row r="37" spans="2:9" ht="13" x14ac:dyDescent="0.3">
      <c r="B37" s="200" t="str">
        <f>IF(ISBLANK('4. Billing Determinants'!$B38), "", '4. Billing Determinants'!$B38)</f>
        <v/>
      </c>
      <c r="C37" s="94" t="str">
        <f>IF(ISBLANK('4. Billing Determinants'!C38), "", '4. Billing Determinants'!C38)</f>
        <v/>
      </c>
      <c r="D37" s="201">
        <f>IF(C37="", 0, IF(C37="kWh", '4. Billing Determinants'!E38, IF(C37="kW", '4. Billing Determinants'!F38, '4. Billing Determinants'!D38)))</f>
        <v>0</v>
      </c>
      <c r="E37" s="202">
        <f>HLOOKUP($B37, '5. Allocation of Balances'!$D$4:$Z$53, 40,FALSE)</f>
        <v>0</v>
      </c>
      <c r="F37" s="203">
        <f t="shared" si="0"/>
        <v>0</v>
      </c>
      <c r="G37" s="204" t="str">
        <f t="shared" si="1"/>
        <v/>
      </c>
    </row>
    <row r="38" spans="2:9" ht="13" x14ac:dyDescent="0.3">
      <c r="B38" s="200" t="str">
        <f>IF(ISBLANK('4. Billing Determinants'!$B39), "", '4. Billing Determinants'!$B39)</f>
        <v/>
      </c>
      <c r="C38" s="94" t="str">
        <f>IF(ISBLANK('4. Billing Determinants'!C39), "", '4. Billing Determinants'!C39)</f>
        <v/>
      </c>
      <c r="D38" s="201">
        <f>IF(C38="", 0, IF(C38="kWh", '4. Billing Determinants'!E39, IF(C38="kW", '4. Billing Determinants'!F39, '4. Billing Determinants'!D39)))</f>
        <v>0</v>
      </c>
      <c r="E38" s="202">
        <f>HLOOKUP($B38, '5. Allocation of Balances'!$D$4:$Z$53, 40,FALSE)</f>
        <v>0</v>
      </c>
      <c r="F38" s="203">
        <f t="shared" si="0"/>
        <v>0</v>
      </c>
      <c r="G38" s="204" t="str">
        <f t="shared" si="1"/>
        <v/>
      </c>
      <c r="I38" s="205"/>
    </row>
    <row r="39" spans="2:9" ht="13" x14ac:dyDescent="0.3">
      <c r="B39" s="200" t="str">
        <f>IF(ISBLANK('4. Billing Determinants'!$B40), "", '4. Billing Determinants'!$B40)</f>
        <v/>
      </c>
      <c r="C39" s="94" t="str">
        <f>IF(ISBLANK('4. Billing Determinants'!C40), "", '4. Billing Determinants'!C40)</f>
        <v/>
      </c>
      <c r="D39" s="201">
        <f>IF(C39="", 0, IF(C39="kWh", '4. Billing Determinants'!E40, IF(C39="kW", '4. Billing Determinants'!F40, '4. Billing Determinants'!D40)))</f>
        <v>0</v>
      </c>
      <c r="E39" s="202">
        <f>HLOOKUP($B39, '5. Allocation of Balances'!$D$4:$Z$53, 40,FALSE)</f>
        <v>0</v>
      </c>
      <c r="F39" s="203">
        <f t="shared" si="0"/>
        <v>0</v>
      </c>
      <c r="G39" s="204" t="str">
        <f t="shared" si="1"/>
        <v/>
      </c>
    </row>
    <row r="40" spans="2:9" ht="13" x14ac:dyDescent="0.3">
      <c r="B40" s="206" t="s">
        <v>87</v>
      </c>
      <c r="C40" s="207"/>
      <c r="D40" s="208"/>
      <c r="E40" s="209">
        <f>SUM(E20:E39)</f>
        <v>6551069.531636579</v>
      </c>
      <c r="F40" s="206"/>
    </row>
    <row r="42" spans="2:9" ht="15.5" x14ac:dyDescent="0.35">
      <c r="B42" s="210" t="s">
        <v>287</v>
      </c>
    </row>
    <row r="43" spans="2:9" x14ac:dyDescent="0.25">
      <c r="B43" s="199" t="s">
        <v>271</v>
      </c>
    </row>
    <row r="44" spans="2:9" ht="12.75" customHeight="1" x14ac:dyDescent="0.25">
      <c r="B44" s="299" t="s">
        <v>97</v>
      </c>
      <c r="C44" s="298" t="s">
        <v>86</v>
      </c>
      <c r="D44" s="304" t="s">
        <v>105</v>
      </c>
      <c r="E44" s="304" t="s">
        <v>124</v>
      </c>
      <c r="F44" s="306" t="s">
        <v>103</v>
      </c>
    </row>
    <row r="45" spans="2:9" ht="27" customHeight="1" x14ac:dyDescent="0.25">
      <c r="B45" s="300"/>
      <c r="C45" s="298"/>
      <c r="D45" s="305"/>
      <c r="E45" s="305"/>
      <c r="F45" s="306"/>
    </row>
    <row r="46" spans="2:9" ht="13" x14ac:dyDescent="0.3">
      <c r="B46" s="200" t="str">
        <f>IF(ISBLANK('4. Billing Determinants'!B21), "", '4. Billing Determinants'!B21)</f>
        <v>RESIDENTIAL</v>
      </c>
      <c r="C46" s="94" t="str">
        <f>IF(ISBLANK('4. Billing Determinants'!C21), "", '4. Billing Determinants'!C21)</f>
        <v>kWh</v>
      </c>
      <c r="D46" s="201">
        <f>IF(C46="", 0, IF(C46="kWh", '4. Billing Determinants'!L21, IF(C46="kW", '4. Billing Determinants'!M21, '4. Billing Determinants'!D21)))</f>
        <v>1637504595.5259821</v>
      </c>
      <c r="E46" s="202">
        <f>HLOOKUP($B46, '5. Allocation of Balances'!$D$4:$Z$53, 41,FALSE)</f>
        <v>-1388600.100576719</v>
      </c>
      <c r="F46" s="203">
        <f>IF(ISERROR(E46/D46), 0, IF(C46="# of Customers", E46/D46/12/$D$13, E46/D46/$D$13))</f>
        <v>-8.4799768157639121E-4</v>
      </c>
      <c r="G46" s="204" t="str">
        <f>IF(C46="", "", IF(C46="# of Customers", "per customer per month", "$/"&amp;C46))</f>
        <v>$/kWh</v>
      </c>
    </row>
    <row r="47" spans="2:9" ht="13" x14ac:dyDescent="0.3">
      <c r="B47" s="200" t="str">
        <f>IF(ISBLANK('4. Billing Determinants'!B22), "", '4. Billing Determinants'!B22)</f>
        <v>GENERAL SERVICE LESS THAN 50 KW</v>
      </c>
      <c r="C47" s="94" t="str">
        <f>IF(ISBLANK('4. Billing Determinants'!C22), "", '4. Billing Determinants'!C22)</f>
        <v>kWh</v>
      </c>
      <c r="D47" s="201">
        <f>IF(C47="", 0, IF(C47="kWh", '4. Billing Determinants'!L22, IF(C47="kW", '4. Billing Determinants'!M22, '4. Billing Determinants'!D22)))</f>
        <v>591826168.94057333</v>
      </c>
      <c r="E47" s="202">
        <f>HLOOKUP($B47, '5. Allocation of Balances'!$D$4:$Z$53, 41,FALSE)</f>
        <v>-501867.21915784385</v>
      </c>
      <c r="F47" s="203">
        <f t="shared" ref="F47:F65" si="2">IF(ISERROR(E47/D47), 0, IF(C47="# of Customers", E47/D47/12/$D$13, E47/D47/$D$13))</f>
        <v>-8.4799768157639132E-4</v>
      </c>
      <c r="G47" s="204" t="str">
        <f t="shared" ref="G47:G65" si="3">IF(C47="", "", IF(C47="# of Customers", "per customer per month", "$/"&amp;C47))</f>
        <v>$/kWh</v>
      </c>
    </row>
    <row r="48" spans="2:9" ht="13" x14ac:dyDescent="0.3">
      <c r="B48" s="200" t="str">
        <f>IF(ISBLANK('4. Billing Determinants'!B23), "", '4. Billing Determinants'!B23)</f>
        <v>GENERAL SERVICE 50 TO 4,999 KW</v>
      </c>
      <c r="C48" s="94" t="str">
        <f>IF(ISBLANK('4. Billing Determinants'!C23), "", '4. Billing Determinants'!C23)</f>
        <v>kW</v>
      </c>
      <c r="D48" s="201">
        <f>IF(C48="", 0, IF(C48="kWh", '4. Billing Determinants'!L23, IF(C48="kW", '4. Billing Determinants'!M23, '4. Billing Determinants'!D23)))</f>
        <v>5078236.4593356587</v>
      </c>
      <c r="E48" s="202">
        <f>HLOOKUP($B48, '5. Allocation of Balances'!$D$4:$Z$53, 41,FALSE)</f>
        <v>-1568836.315575985</v>
      </c>
      <c r="F48" s="203">
        <f t="shared" si="2"/>
        <v>-0.30893329370118028</v>
      </c>
      <c r="G48" s="204" t="str">
        <f t="shared" si="3"/>
        <v>$/kW</v>
      </c>
    </row>
    <row r="49" spans="2:9" ht="13" x14ac:dyDescent="0.3">
      <c r="B49" s="200" t="str">
        <f>IF(ISBLANK('4. Billing Determinants'!B24), "", '4. Billing Determinants'!B24)</f>
        <v>LARGE USE (1)</v>
      </c>
      <c r="C49" s="94" t="str">
        <f>IF(ISBLANK('4. Billing Determinants'!C24), "", '4. Billing Determinants'!C24)</f>
        <v>kW</v>
      </c>
      <c r="D49" s="201">
        <f>IF(C49="", 0, IF(C49="kWh", '4. Billing Determinants'!L24, IF(C49="kW", '4. Billing Determinants'!M24, '4. Billing Determinants'!D24)))</f>
        <v>431903.36616456014</v>
      </c>
      <c r="E49" s="202">
        <f>HLOOKUP($B49, '5. Allocation of Balances'!$D$4:$Z$53, 41,FALSE)</f>
        <v>-194137.54097602941</v>
      </c>
      <c r="F49" s="203">
        <f t="shared" si="2"/>
        <v>-0.44949300279836391</v>
      </c>
      <c r="G49" s="204" t="str">
        <f t="shared" si="3"/>
        <v>$/kW</v>
      </c>
    </row>
    <row r="50" spans="2:9" ht="13" x14ac:dyDescent="0.3">
      <c r="B50" s="200" t="str">
        <f>IF(ISBLANK('4. Billing Determinants'!B25), "", '4. Billing Determinants'!B25)</f>
        <v>LARGE USE (2)</v>
      </c>
      <c r="C50" s="94" t="str">
        <f>IF(ISBLANK('4. Billing Determinants'!C25), "", '4. Billing Determinants'!C25)</f>
        <v>kW</v>
      </c>
      <c r="D50" s="201">
        <f>IF(C50="", 0, IF(C50="kWh", '4. Billing Determinants'!L25, IF(C50="kW", '4. Billing Determinants'!M25, '4. Billing Determinants'!D25)))</f>
        <v>809583.12468861276</v>
      </c>
      <c r="E50" s="202">
        <f>HLOOKUP($B50, '5. Allocation of Balances'!$D$4:$Z$53, 41,FALSE)</f>
        <v>-323848.31830849184</v>
      </c>
      <c r="F50" s="203">
        <f t="shared" si="2"/>
        <v>-0.4000186125829297</v>
      </c>
      <c r="G50" s="204" t="str">
        <f t="shared" si="3"/>
        <v>$/kW</v>
      </c>
    </row>
    <row r="51" spans="2:9" ht="13" x14ac:dyDescent="0.3">
      <c r="B51" s="200" t="str">
        <f>IF(ISBLANK('4. Billing Determinants'!B26), "", '4. Billing Determinants'!B26)</f>
        <v>UNMETERED SCATTERED LOAD</v>
      </c>
      <c r="C51" s="94" t="str">
        <f>IF(ISBLANK('4. Billing Determinants'!C26), "", '4. Billing Determinants'!C26)</f>
        <v>kWh</v>
      </c>
      <c r="D51" s="201">
        <f>IF(C51="", 0, IF(C51="kWh", '4. Billing Determinants'!L26, IF(C51="kW", '4. Billing Determinants'!M26, '4. Billing Determinants'!D26)))</f>
        <v>11174330.720076239</v>
      </c>
      <c r="E51" s="202">
        <f>HLOOKUP($B51, '5. Allocation of Balances'!$D$4:$Z$53, 41,FALSE)</f>
        <v>-9475.8065437924979</v>
      </c>
      <c r="F51" s="203">
        <f t="shared" si="2"/>
        <v>-8.4799768157639132E-4</v>
      </c>
      <c r="G51" s="204" t="str">
        <f t="shared" si="3"/>
        <v>$/kWh</v>
      </c>
    </row>
    <row r="52" spans="2:9" ht="13" x14ac:dyDescent="0.3">
      <c r="B52" s="200" t="str">
        <f>IF(ISBLANK('4. Billing Determinants'!B27), "", '4. Billing Determinants'!B27)</f>
        <v>SENTINEL LIGHTING</v>
      </c>
      <c r="C52" s="94" t="str">
        <f>IF(ISBLANK('4. Billing Determinants'!C27), "", '4. Billing Determinants'!C27)</f>
        <v>kW</v>
      </c>
      <c r="D52" s="201">
        <f>IF(C52="", 0, IF(C52="kWh", '4. Billing Determinants'!L27, IF(C52="kW", '4. Billing Determinants'!M27, '4. Billing Determinants'!D27)))</f>
        <v>1185.4190801856691</v>
      </c>
      <c r="E52" s="202">
        <f>HLOOKUP($B52, '5. Allocation of Balances'!$D$4:$Z$53, 41,FALSE)</f>
        <v>-355.29439638753911</v>
      </c>
      <c r="F52" s="203">
        <f t="shared" si="2"/>
        <v>-0.29972049743951334</v>
      </c>
      <c r="G52" s="204" t="str">
        <f t="shared" si="3"/>
        <v>$/kW</v>
      </c>
    </row>
    <row r="53" spans="2:9" ht="13" x14ac:dyDescent="0.3">
      <c r="B53" s="200" t="str">
        <f>IF(ISBLANK('4. Billing Determinants'!B28), "", '4. Billing Determinants'!B28)</f>
        <v>STREET LIGHTING</v>
      </c>
      <c r="C53" s="94" t="str">
        <f>IF(ISBLANK('4. Billing Determinants'!C28), "", '4. Billing Determinants'!C28)</f>
        <v>kW</v>
      </c>
      <c r="D53" s="201">
        <f>IF(C53="", 0, IF(C53="kWh", '4. Billing Determinants'!L28, IF(C53="kW", '4. Billing Determinants'!M28, '4. Billing Determinants'!D28)))</f>
        <v>109947.98480445624</v>
      </c>
      <c r="E53" s="202">
        <f>HLOOKUP($B53, '5. Allocation of Balances'!$D$4:$Z$53, 41,FALSE)</f>
        <v>-33582.86080138485</v>
      </c>
      <c r="F53" s="203">
        <f t="shared" si="2"/>
        <v>-0.30544316806817656</v>
      </c>
      <c r="G53" s="204" t="str">
        <f t="shared" si="3"/>
        <v>$/kW</v>
      </c>
    </row>
    <row r="54" spans="2:9" ht="13" x14ac:dyDescent="0.3">
      <c r="B54" s="200" t="str">
        <f>IF(ISBLANK('4. Billing Determinants'!B29), "", '4. Billing Determinants'!B29)</f>
        <v>STANDBY POWER</v>
      </c>
      <c r="C54" s="94" t="str">
        <f>IF(ISBLANK('4. Billing Determinants'!C29), "", '4. Billing Determinants'!C29)</f>
        <v>kW</v>
      </c>
      <c r="D54" s="201">
        <f>IF(C54="", 0, IF(C54="kWh", '4. Billing Determinants'!L29, IF(C54="kW", '4. Billing Determinants'!M29, '4. Billing Determinants'!D29)))</f>
        <v>300137.41770060419</v>
      </c>
      <c r="E54" s="202">
        <f>HLOOKUP($B54, '5. Allocation of Balances'!$D$4:$Z$53, 41,FALSE)</f>
        <v>0</v>
      </c>
      <c r="F54" s="203">
        <f t="shared" si="2"/>
        <v>0</v>
      </c>
      <c r="G54" s="204" t="str">
        <f t="shared" si="3"/>
        <v>$/kW</v>
      </c>
    </row>
    <row r="55" spans="2:9" ht="13" x14ac:dyDescent="0.3">
      <c r="B55" s="200" t="str">
        <f>IF(ISBLANK('4. Billing Determinants'!B30), "", '4. Billing Determinants'!B30)</f>
        <v/>
      </c>
      <c r="C55" s="94" t="str">
        <f>IF(ISBLANK('4. Billing Determinants'!C30), "", '4. Billing Determinants'!C30)</f>
        <v/>
      </c>
      <c r="D55" s="201">
        <f>IF(C55="", 0, IF(C55="kWh", '4. Billing Determinants'!L30, IF(C55="kW", '4. Billing Determinants'!M30, '4. Billing Determinants'!D30)))</f>
        <v>0</v>
      </c>
      <c r="E55" s="202">
        <f>HLOOKUP($B55, '5. Allocation of Balances'!$D$4:$Z$53, 41,FALSE)</f>
        <v>0</v>
      </c>
      <c r="F55" s="203">
        <f t="shared" si="2"/>
        <v>0</v>
      </c>
      <c r="G55" s="204" t="str">
        <f t="shared" si="3"/>
        <v/>
      </c>
    </row>
    <row r="56" spans="2:9" ht="13" x14ac:dyDescent="0.3">
      <c r="B56" s="200" t="str">
        <f>IF(ISBLANK('4. Billing Determinants'!B31), "", '4. Billing Determinants'!B31)</f>
        <v/>
      </c>
      <c r="C56" s="94" t="str">
        <f>IF(ISBLANK('4. Billing Determinants'!C31), "", '4. Billing Determinants'!C31)</f>
        <v/>
      </c>
      <c r="D56" s="201">
        <f>IF(C56="", 0, IF(C56="kWh", '4. Billing Determinants'!L31, IF(C56="kW", '4. Billing Determinants'!M31, '4. Billing Determinants'!D31)))</f>
        <v>0</v>
      </c>
      <c r="E56" s="202">
        <f>HLOOKUP($B56, '5. Allocation of Balances'!$D$4:$Z$53, 41,FALSE)</f>
        <v>0</v>
      </c>
      <c r="F56" s="203">
        <f t="shared" si="2"/>
        <v>0</v>
      </c>
      <c r="G56" s="204" t="str">
        <f t="shared" si="3"/>
        <v/>
      </c>
    </row>
    <row r="57" spans="2:9" ht="13" x14ac:dyDescent="0.3">
      <c r="B57" s="200" t="str">
        <f>IF(ISBLANK('4. Billing Determinants'!B32), "", '4. Billing Determinants'!B32)</f>
        <v/>
      </c>
      <c r="C57" s="94" t="str">
        <f>IF(ISBLANK('4. Billing Determinants'!C32), "", '4. Billing Determinants'!C32)</f>
        <v/>
      </c>
      <c r="D57" s="201">
        <f>IF(C57="", 0, IF(C57="kWh", '4. Billing Determinants'!L32, IF(C57="kW", '4. Billing Determinants'!M32, '4. Billing Determinants'!D32)))</f>
        <v>0</v>
      </c>
      <c r="E57" s="202">
        <f>HLOOKUP($B57, '5. Allocation of Balances'!$D$4:$Z$53, 41,FALSE)</f>
        <v>0</v>
      </c>
      <c r="F57" s="203">
        <f t="shared" si="2"/>
        <v>0</v>
      </c>
      <c r="G57" s="204" t="str">
        <f t="shared" si="3"/>
        <v/>
      </c>
    </row>
    <row r="58" spans="2:9" ht="13" x14ac:dyDescent="0.3">
      <c r="B58" s="200" t="str">
        <f>IF(ISBLANK('4. Billing Determinants'!B33), "", '4. Billing Determinants'!B33)</f>
        <v/>
      </c>
      <c r="C58" s="94" t="str">
        <f>IF(ISBLANK('4. Billing Determinants'!C33), "", '4. Billing Determinants'!C33)</f>
        <v/>
      </c>
      <c r="D58" s="201">
        <f>IF(C58="", 0, IF(C58="kWh", '4. Billing Determinants'!L33, IF(C58="kW", '4. Billing Determinants'!M33, '4. Billing Determinants'!D33)))</f>
        <v>0</v>
      </c>
      <c r="E58" s="202">
        <f>HLOOKUP($B58, '5. Allocation of Balances'!$D$4:$Z$53, 41,FALSE)</f>
        <v>0</v>
      </c>
      <c r="F58" s="203">
        <f t="shared" si="2"/>
        <v>0</v>
      </c>
      <c r="G58" s="204" t="str">
        <f t="shared" si="3"/>
        <v/>
      </c>
    </row>
    <row r="59" spans="2:9" ht="13" x14ac:dyDescent="0.3">
      <c r="B59" s="200" t="str">
        <f>IF(ISBLANK('4. Billing Determinants'!B34), "", '4. Billing Determinants'!B34)</f>
        <v/>
      </c>
      <c r="C59" s="94" t="str">
        <f>IF(ISBLANK('4. Billing Determinants'!C34), "", '4. Billing Determinants'!C34)</f>
        <v/>
      </c>
      <c r="D59" s="201">
        <f>IF(C59="", 0, IF(C59="kWh", '4. Billing Determinants'!L34, IF(C59="kW", '4. Billing Determinants'!M34, '4. Billing Determinants'!D34)))</f>
        <v>0</v>
      </c>
      <c r="E59" s="202">
        <f>HLOOKUP($B59, '5. Allocation of Balances'!$D$4:$Z$53, 41,FALSE)</f>
        <v>0</v>
      </c>
      <c r="F59" s="203">
        <f t="shared" si="2"/>
        <v>0</v>
      </c>
      <c r="G59" s="204" t="str">
        <f t="shared" si="3"/>
        <v/>
      </c>
    </row>
    <row r="60" spans="2:9" ht="13" x14ac:dyDescent="0.3">
      <c r="B60" s="200" t="str">
        <f>IF(ISBLANK('4. Billing Determinants'!B35), "", '4. Billing Determinants'!B35)</f>
        <v/>
      </c>
      <c r="C60" s="94" t="str">
        <f>IF(ISBLANK('4. Billing Determinants'!C35), "", '4. Billing Determinants'!C35)</f>
        <v/>
      </c>
      <c r="D60" s="201">
        <f>IF(C60="", 0, IF(C60="kWh", '4. Billing Determinants'!L35, IF(C60="kW", '4. Billing Determinants'!M35, '4. Billing Determinants'!D35)))</f>
        <v>0</v>
      </c>
      <c r="E60" s="202">
        <f>HLOOKUP($B60, '5. Allocation of Balances'!$D$4:$Z$53, 41,FALSE)</f>
        <v>0</v>
      </c>
      <c r="F60" s="203">
        <f t="shared" si="2"/>
        <v>0</v>
      </c>
      <c r="G60" s="204" t="str">
        <f t="shared" si="3"/>
        <v/>
      </c>
    </row>
    <row r="61" spans="2:9" ht="13" x14ac:dyDescent="0.3">
      <c r="B61" s="200" t="str">
        <f>IF(ISBLANK('4. Billing Determinants'!B36), "", '4. Billing Determinants'!B36)</f>
        <v/>
      </c>
      <c r="C61" s="94" t="str">
        <f>IF(ISBLANK('4. Billing Determinants'!C36), "", '4. Billing Determinants'!C36)</f>
        <v/>
      </c>
      <c r="D61" s="201">
        <f>IF(C61="", 0, IF(C61="kWh", '4. Billing Determinants'!L36, IF(C61="kW", '4. Billing Determinants'!M36, '4. Billing Determinants'!D36)))</f>
        <v>0</v>
      </c>
      <c r="E61" s="202">
        <f>HLOOKUP($B61, '5. Allocation of Balances'!$D$4:$Z$53, 41,FALSE)</f>
        <v>0</v>
      </c>
      <c r="F61" s="203">
        <f t="shared" si="2"/>
        <v>0</v>
      </c>
      <c r="G61" s="204" t="str">
        <f t="shared" si="3"/>
        <v/>
      </c>
    </row>
    <row r="62" spans="2:9" ht="13" x14ac:dyDescent="0.3">
      <c r="B62" s="200" t="str">
        <f>IF(ISBLANK('4. Billing Determinants'!B37), "", '4. Billing Determinants'!B37)</f>
        <v/>
      </c>
      <c r="C62" s="94" t="str">
        <f>IF(ISBLANK('4. Billing Determinants'!C37), "", '4. Billing Determinants'!C37)</f>
        <v/>
      </c>
      <c r="D62" s="201">
        <f>IF(C62="", 0, IF(C62="kWh", '4. Billing Determinants'!L37, IF(C62="kW", '4. Billing Determinants'!M37, '4. Billing Determinants'!D37)))</f>
        <v>0</v>
      </c>
      <c r="E62" s="202">
        <f>HLOOKUP($B62, '5. Allocation of Balances'!$D$4:$Z$53, 41,FALSE)</f>
        <v>0</v>
      </c>
      <c r="F62" s="203">
        <f t="shared" si="2"/>
        <v>0</v>
      </c>
      <c r="G62" s="204" t="str">
        <f t="shared" si="3"/>
        <v/>
      </c>
    </row>
    <row r="63" spans="2:9" ht="13" x14ac:dyDescent="0.3">
      <c r="B63" s="200" t="str">
        <f>IF(ISBLANK('4. Billing Determinants'!B38), "", '4. Billing Determinants'!B38)</f>
        <v/>
      </c>
      <c r="C63" s="94" t="str">
        <f>IF(ISBLANK('4. Billing Determinants'!C38), "", '4. Billing Determinants'!C38)</f>
        <v/>
      </c>
      <c r="D63" s="201">
        <f>IF(C63="", 0, IF(C63="kWh", '4. Billing Determinants'!L38, IF(C63="kW", '4. Billing Determinants'!M38, '4. Billing Determinants'!D38)))</f>
        <v>0</v>
      </c>
      <c r="E63" s="202">
        <f>HLOOKUP($B63, '5. Allocation of Balances'!$D$4:$Z$53, 41,FALSE)</f>
        <v>0</v>
      </c>
      <c r="F63" s="203">
        <f t="shared" si="2"/>
        <v>0</v>
      </c>
      <c r="G63" s="204" t="str">
        <f t="shared" si="3"/>
        <v/>
      </c>
    </row>
    <row r="64" spans="2:9" ht="13" x14ac:dyDescent="0.3">
      <c r="B64" s="200" t="str">
        <f>IF(ISBLANK('4. Billing Determinants'!B39), "", '4. Billing Determinants'!B39)</f>
        <v/>
      </c>
      <c r="C64" s="94" t="str">
        <f>IF(ISBLANK('4. Billing Determinants'!C39), "", '4. Billing Determinants'!C39)</f>
        <v/>
      </c>
      <c r="D64" s="201">
        <f>IF(C64="", 0, IF(C64="kWh", '4. Billing Determinants'!L39, IF(C64="kW", '4. Billing Determinants'!M39, '4. Billing Determinants'!D39)))</f>
        <v>0</v>
      </c>
      <c r="E64" s="202">
        <f>HLOOKUP($B64, '5. Allocation of Balances'!$D$4:$Z$53, 41,FALSE)</f>
        <v>0</v>
      </c>
      <c r="F64" s="203">
        <f t="shared" si="2"/>
        <v>0</v>
      </c>
      <c r="G64" s="204" t="str">
        <f t="shared" si="3"/>
        <v/>
      </c>
      <c r="I64" s="205"/>
    </row>
    <row r="65" spans="2:9" ht="13" x14ac:dyDescent="0.3">
      <c r="B65" s="200" t="str">
        <f>IF(ISBLANK('4. Billing Determinants'!B40), "", '4. Billing Determinants'!B40)</f>
        <v/>
      </c>
      <c r="C65" s="94" t="str">
        <f>IF(ISBLANK('4. Billing Determinants'!C40), "", '4. Billing Determinants'!C40)</f>
        <v/>
      </c>
      <c r="D65" s="201">
        <f>IF(C65="", 0, IF(C65="kWh", '4. Billing Determinants'!L40, IF(C65="kW", '4. Billing Determinants'!M40, '4. Billing Determinants'!D40)))</f>
        <v>0</v>
      </c>
      <c r="E65" s="202">
        <f>HLOOKUP($B65, '5. Allocation of Balances'!$D$4:$Z$53, 41,FALSE)</f>
        <v>0</v>
      </c>
      <c r="F65" s="203">
        <f t="shared" si="2"/>
        <v>0</v>
      </c>
      <c r="G65" s="204" t="str">
        <f t="shared" si="3"/>
        <v/>
      </c>
    </row>
    <row r="66" spans="2:9" ht="13" x14ac:dyDescent="0.3">
      <c r="B66" s="206" t="s">
        <v>87</v>
      </c>
      <c r="C66" s="207"/>
      <c r="D66" s="208"/>
      <c r="E66" s="209">
        <f>SUM(E46:E65)</f>
        <v>-4020703.4563366338</v>
      </c>
      <c r="F66" s="206"/>
    </row>
    <row r="68" spans="2:9" ht="18" x14ac:dyDescent="0.4">
      <c r="B68" s="198" t="s">
        <v>201</v>
      </c>
    </row>
    <row r="69" spans="2:9" x14ac:dyDescent="0.25">
      <c r="B69" s="199" t="s">
        <v>281</v>
      </c>
    </row>
    <row r="70" spans="2:9" x14ac:dyDescent="0.25">
      <c r="B70" s="299" t="s">
        <v>97</v>
      </c>
      <c r="C70" s="298" t="s">
        <v>86</v>
      </c>
      <c r="D70" s="304" t="s">
        <v>204</v>
      </c>
      <c r="E70" s="304" t="s">
        <v>202</v>
      </c>
      <c r="F70" s="306" t="s">
        <v>203</v>
      </c>
    </row>
    <row r="71" spans="2:9" ht="54.75" customHeight="1" x14ac:dyDescent="0.25">
      <c r="B71" s="300"/>
      <c r="C71" s="298"/>
      <c r="D71" s="305"/>
      <c r="E71" s="305"/>
      <c r="F71" s="306"/>
      <c r="H71" s="211"/>
      <c r="I71" s="211"/>
    </row>
    <row r="72" spans="2:9" ht="13" x14ac:dyDescent="0.3">
      <c r="B72" s="200" t="str">
        <f t="shared" ref="B72:B91" si="4">B20</f>
        <v>RESIDENTIAL</v>
      </c>
      <c r="C72" s="94" t="str">
        <f>IF(ISBLANK('4. Billing Determinants'!C21), "", '4. Billing Determinants'!C21)</f>
        <v>kWh</v>
      </c>
      <c r="D72" s="201">
        <f>IF(C72="", 0, IF(C72="kWh", '4. Billing Determinants'!Q21, IF(C72="kW", '4. Billing Determinants'!R21, '4. Billing Determinants'!D21)))</f>
        <v>145300486.43423963</v>
      </c>
      <c r="E72" s="202">
        <f>HLOOKUP($B72, '5. Allocation of Balances'!$D$4:$Z$53, 42,FALSE)</f>
        <v>535220.4440206174</v>
      </c>
      <c r="F72" s="203">
        <f>IF(ISERROR(E72/D72), 0, IF(C72="# of Customers", E72/D72/12/$D$13, E72/D72/$D$13))</f>
        <v>3.6835419973824278E-3</v>
      </c>
      <c r="G72" s="204" t="str">
        <f>IF(C72="", "", IF(C72="# of Customers", "per customer per month", "$/"&amp;C72))</f>
        <v>$/kWh</v>
      </c>
    </row>
    <row r="73" spans="2:9" ht="13" x14ac:dyDescent="0.3">
      <c r="B73" s="200" t="str">
        <f t="shared" si="4"/>
        <v>GENERAL SERVICE LESS THAN 50 KW</v>
      </c>
      <c r="C73" s="94" t="str">
        <f>IF(ISBLANK('4. Billing Determinants'!C22), "", '4. Billing Determinants'!C22)</f>
        <v>kWh</v>
      </c>
      <c r="D73" s="201">
        <f>IF(C73="", 0, IF(C73="kWh", '4. Billing Determinants'!Q22, IF(C73="kW", '4. Billing Determinants'!R22, '4. Billing Determinants'!D22)))</f>
        <v>85507586.787769735</v>
      </c>
      <c r="E73" s="202">
        <f>HLOOKUP($B73, '5. Allocation of Balances'!$D$4:$Z$53, 42,FALSE)</f>
        <v>314970.78702757269</v>
      </c>
      <c r="F73" s="203">
        <f t="shared" ref="F73:F91" si="5">IF(ISERROR(E73/D73), 0, IF(C73="# of Customers", E73/D73/12/$D$13, E73/D73/$D$13))</f>
        <v>3.6835419973824286E-3</v>
      </c>
      <c r="G73" s="204" t="str">
        <f t="shared" ref="G73:G91" si="6">IF(C73="", "", IF(C73="# of Customers", "per customer per month", "$/"&amp;C73))</f>
        <v>$/kWh</v>
      </c>
    </row>
    <row r="74" spans="2:9" ht="13" x14ac:dyDescent="0.3">
      <c r="B74" s="200" t="str">
        <f t="shared" si="4"/>
        <v>GENERAL SERVICE 50 TO 4,999 KW</v>
      </c>
      <c r="C74" s="94" t="str">
        <f>IF(ISBLANK('4. Billing Determinants'!C23), "", '4. Billing Determinants'!C23)</f>
        <v>kW</v>
      </c>
      <c r="D74" s="201">
        <f>IF(C74="", 0, IF(C74="kWh", '4. Billing Determinants'!Q23, IF(C74="kW", '4. Billing Determinants'!R23, '4. Billing Determinants'!D23)))</f>
        <v>4409898.5263198037</v>
      </c>
      <c r="E74" s="202">
        <f>HLOOKUP($B74, '5. Allocation of Balances'!$D$4:$Z$53, 42,FALSE)</f>
        <v>5894449.4034804786</v>
      </c>
      <c r="F74" s="203">
        <f t="shared" si="5"/>
        <v>1.3366405980319866</v>
      </c>
      <c r="G74" s="204" t="str">
        <f t="shared" si="6"/>
        <v>$/kW</v>
      </c>
    </row>
    <row r="75" spans="2:9" ht="13" x14ac:dyDescent="0.3">
      <c r="B75" s="200" t="str">
        <f t="shared" si="4"/>
        <v>LARGE USE (1)</v>
      </c>
      <c r="C75" s="94" t="str">
        <f>IF(ISBLANK('4. Billing Determinants'!C24), "", '4. Billing Determinants'!C24)</f>
        <v>kW</v>
      </c>
      <c r="D75" s="201">
        <f>IF(C75="", 0, IF(C75="kWh", '4. Billing Determinants'!Q24, IF(C75="kW", '4. Billing Determinants'!R24, '4. Billing Determinants'!D24)))</f>
        <v>48301.635930266406</v>
      </c>
      <c r="E75" s="202">
        <f>HLOOKUP($B75, '5. Allocation of Balances'!$D$4:$Z$53, 42,FALSE)</f>
        <v>99302.179672058657</v>
      </c>
      <c r="F75" s="203">
        <f t="shared" si="5"/>
        <v>2.0558761159854355</v>
      </c>
      <c r="G75" s="204" t="str">
        <f t="shared" si="6"/>
        <v>$/kW</v>
      </c>
    </row>
    <row r="76" spans="2:9" ht="13" x14ac:dyDescent="0.3">
      <c r="B76" s="200" t="str">
        <f t="shared" si="4"/>
        <v>LARGE USE (2)</v>
      </c>
      <c r="C76" s="94" t="str">
        <f>IF(ISBLANK('4. Billing Determinants'!C25), "", '4. Billing Determinants'!C25)</f>
        <v>kW</v>
      </c>
      <c r="D76" s="201">
        <f>IF(C76="", 0, IF(C76="kWh", '4. Billing Determinants'!Q25, IF(C76="kW", '4. Billing Determinants'!R25, '4. Billing Determinants'!D25)))</f>
        <v>0</v>
      </c>
      <c r="E76" s="202">
        <f>HLOOKUP($B76, '5. Allocation of Balances'!$D$4:$Z$53, 42,FALSE)</f>
        <v>4.3911242453842499E-10</v>
      </c>
      <c r="F76" s="203">
        <f t="shared" si="5"/>
        <v>0</v>
      </c>
      <c r="G76" s="204" t="str">
        <f t="shared" si="6"/>
        <v>$/kW</v>
      </c>
    </row>
    <row r="77" spans="2:9" ht="13" x14ac:dyDescent="0.3">
      <c r="B77" s="200" t="str">
        <f t="shared" si="4"/>
        <v>UNMETERED SCATTERED LOAD</v>
      </c>
      <c r="C77" s="94" t="str">
        <f>IF(ISBLANK('4. Billing Determinants'!C26), "", '4. Billing Determinants'!C26)</f>
        <v>kWh</v>
      </c>
      <c r="D77" s="201">
        <f>IF(C77="", 0, IF(C77="kWh", '4. Billing Determinants'!Q26, IF(C77="kW", '4. Billing Determinants'!R26, '4. Billing Determinants'!D26)))</f>
        <v>2198262.2786688833</v>
      </c>
      <c r="E77" s="202">
        <f>HLOOKUP($B77, '5. Allocation of Balances'!$D$4:$Z$53, 42,FALSE)</f>
        <v>8097.3914247384264</v>
      </c>
      <c r="F77" s="203">
        <f t="shared" si="5"/>
        <v>3.6835419973824282E-3</v>
      </c>
      <c r="G77" s="204" t="str">
        <f t="shared" si="6"/>
        <v>$/kWh</v>
      </c>
    </row>
    <row r="78" spans="2:9" ht="13" x14ac:dyDescent="0.3">
      <c r="B78" s="200" t="str">
        <f t="shared" si="4"/>
        <v>SENTINEL LIGHTING</v>
      </c>
      <c r="C78" s="94" t="str">
        <f>IF(ISBLANK('4. Billing Determinants'!C27), "", '4. Billing Determinants'!C27)</f>
        <v>kW</v>
      </c>
      <c r="D78" s="201">
        <f>IF(C78="", 0, IF(C78="kWh", '4. Billing Determinants'!Q27, IF(C78="kW", '4. Billing Determinants'!R27, '4. Billing Determinants'!D27)))</f>
        <v>10.901966624542128</v>
      </c>
      <c r="E78" s="202">
        <f>HLOOKUP($B78, '5. Allocation of Balances'!$D$4:$Z$53, 42,FALSE)</f>
        <v>14.193589928052688</v>
      </c>
      <c r="F78" s="203">
        <f t="shared" si="5"/>
        <v>1.3019293139368608</v>
      </c>
      <c r="G78" s="204" t="str">
        <f t="shared" si="6"/>
        <v>$/kW</v>
      </c>
    </row>
    <row r="79" spans="2:9" ht="13" x14ac:dyDescent="0.3">
      <c r="B79" s="200" t="str">
        <f t="shared" si="4"/>
        <v>STREET LIGHTING</v>
      </c>
      <c r="C79" s="94" t="str">
        <f>IF(ISBLANK('4. Billing Determinants'!C28), "", '4. Billing Determinants'!C28)</f>
        <v>kW</v>
      </c>
      <c r="D79" s="201">
        <f>IF(C79="", 0, IF(C79="kWh", '4. Billing Determinants'!Q28, IF(C79="kW", '4. Billing Determinants'!R28, '4. Billing Determinants'!D28)))</f>
        <v>109314.57208344377</v>
      </c>
      <c r="E79" s="202">
        <f>HLOOKUP($B79, '5. Allocation of Balances'!$D$4:$Z$53, 42,FALSE)</f>
        <v>145037.20954174799</v>
      </c>
      <c r="F79" s="203">
        <f t="shared" si="5"/>
        <v>1.3267875158586893</v>
      </c>
      <c r="G79" s="204" t="str">
        <f t="shared" si="6"/>
        <v>$/kW</v>
      </c>
    </row>
    <row r="80" spans="2:9" ht="13" x14ac:dyDescent="0.3">
      <c r="B80" s="200" t="str">
        <f t="shared" si="4"/>
        <v>STANDBY POWER</v>
      </c>
      <c r="C80" s="94" t="str">
        <f>IF(ISBLANK('4. Billing Determinants'!C29), "", '4. Billing Determinants'!C29)</f>
        <v>kW</v>
      </c>
      <c r="D80" s="201">
        <f>IF(C80="", 0, IF(C80="kWh", '4. Billing Determinants'!Q29, IF(C80="kW", '4. Billing Determinants'!R29, '4. Billing Determinants'!D29)))</f>
        <v>0</v>
      </c>
      <c r="E80" s="202">
        <f>HLOOKUP($B80, '5. Allocation of Balances'!$D$4:$Z$53, 42,FALSE)</f>
        <v>0</v>
      </c>
      <c r="F80" s="203">
        <f t="shared" si="5"/>
        <v>0</v>
      </c>
      <c r="G80" s="204" t="str">
        <f t="shared" si="6"/>
        <v>$/kW</v>
      </c>
    </row>
    <row r="81" spans="2:7" ht="13" x14ac:dyDescent="0.3">
      <c r="B81" s="200" t="str">
        <f t="shared" si="4"/>
        <v/>
      </c>
      <c r="C81" s="94" t="str">
        <f>IF(ISBLANK('4. Billing Determinants'!C30), "", '4. Billing Determinants'!C30)</f>
        <v/>
      </c>
      <c r="D81" s="201">
        <f>IF(C81="", 0, IF(C81="kWh", '4. Billing Determinants'!Q30, IF(C81="kW", '4. Billing Determinants'!R30, '4. Billing Determinants'!D30)))</f>
        <v>0</v>
      </c>
      <c r="E81" s="202">
        <f>HLOOKUP($B81, '5. Allocation of Balances'!$D$4:$Z$53, 42,FALSE)</f>
        <v>0</v>
      </c>
      <c r="F81" s="203">
        <f t="shared" si="5"/>
        <v>0</v>
      </c>
      <c r="G81" s="204" t="str">
        <f t="shared" si="6"/>
        <v/>
      </c>
    </row>
    <row r="82" spans="2:7" ht="13" x14ac:dyDescent="0.3">
      <c r="B82" s="200" t="str">
        <f t="shared" si="4"/>
        <v/>
      </c>
      <c r="C82" s="94" t="str">
        <f>IF(ISBLANK('4. Billing Determinants'!C31), "", '4. Billing Determinants'!C31)</f>
        <v/>
      </c>
      <c r="D82" s="201">
        <f>IF(C82="", 0, IF(C82="kWh", '4. Billing Determinants'!Q31, IF(C82="kW", '4. Billing Determinants'!R31, '4. Billing Determinants'!D31)))</f>
        <v>0</v>
      </c>
      <c r="E82" s="202">
        <f>HLOOKUP($B82, '5. Allocation of Balances'!$D$4:$Z$53, 42,FALSE)</f>
        <v>0</v>
      </c>
      <c r="F82" s="203">
        <f t="shared" si="5"/>
        <v>0</v>
      </c>
      <c r="G82" s="204" t="str">
        <f t="shared" si="6"/>
        <v/>
      </c>
    </row>
    <row r="83" spans="2:7" ht="13" x14ac:dyDescent="0.3">
      <c r="B83" s="200" t="str">
        <f t="shared" si="4"/>
        <v/>
      </c>
      <c r="C83" s="94" t="str">
        <f>IF(ISBLANK('4. Billing Determinants'!C32), "", '4. Billing Determinants'!C32)</f>
        <v/>
      </c>
      <c r="D83" s="201">
        <f>IF(C83="", 0, IF(C83="kWh", '4. Billing Determinants'!Q32, IF(C83="kW", '4. Billing Determinants'!R32, '4. Billing Determinants'!D32)))</f>
        <v>0</v>
      </c>
      <c r="E83" s="202">
        <f>HLOOKUP($B83, '5. Allocation of Balances'!$D$4:$Z$53, 42,FALSE)</f>
        <v>0</v>
      </c>
      <c r="F83" s="203">
        <f t="shared" si="5"/>
        <v>0</v>
      </c>
      <c r="G83" s="204" t="str">
        <f t="shared" si="6"/>
        <v/>
      </c>
    </row>
    <row r="84" spans="2:7" ht="13" x14ac:dyDescent="0.3">
      <c r="B84" s="200" t="str">
        <f t="shared" si="4"/>
        <v/>
      </c>
      <c r="C84" s="94" t="str">
        <f>IF(ISBLANK('4. Billing Determinants'!C33), "", '4. Billing Determinants'!C33)</f>
        <v/>
      </c>
      <c r="D84" s="201">
        <f>IF(C84="", 0, IF(C84="kWh", '4. Billing Determinants'!Q33, IF(C84="kW", '4. Billing Determinants'!R33, '4. Billing Determinants'!D33)))</f>
        <v>0</v>
      </c>
      <c r="E84" s="202">
        <f>HLOOKUP($B84, '5. Allocation of Balances'!$D$4:$Z$53, 42,FALSE)</f>
        <v>0</v>
      </c>
      <c r="F84" s="203">
        <f t="shared" si="5"/>
        <v>0</v>
      </c>
      <c r="G84" s="204" t="str">
        <f t="shared" si="6"/>
        <v/>
      </c>
    </row>
    <row r="85" spans="2:7" ht="13" x14ac:dyDescent="0.3">
      <c r="B85" s="200" t="str">
        <f t="shared" si="4"/>
        <v/>
      </c>
      <c r="C85" s="94" t="str">
        <f>IF(ISBLANK('4. Billing Determinants'!C34), "", '4. Billing Determinants'!C34)</f>
        <v/>
      </c>
      <c r="D85" s="201">
        <f>IF(C85="", 0, IF(C85="kWh", '4. Billing Determinants'!Q34, IF(C85="kW", '4. Billing Determinants'!R34, '4. Billing Determinants'!D34)))</f>
        <v>0</v>
      </c>
      <c r="E85" s="202">
        <f>HLOOKUP($B85, '5. Allocation of Balances'!$D$4:$Z$53, 42,FALSE)</f>
        <v>0</v>
      </c>
      <c r="F85" s="203">
        <f t="shared" si="5"/>
        <v>0</v>
      </c>
      <c r="G85" s="204" t="str">
        <f t="shared" si="6"/>
        <v/>
      </c>
    </row>
    <row r="86" spans="2:7" ht="13" x14ac:dyDescent="0.3">
      <c r="B86" s="200" t="str">
        <f t="shared" si="4"/>
        <v/>
      </c>
      <c r="C86" s="94" t="str">
        <f>IF(ISBLANK('4. Billing Determinants'!C35), "", '4. Billing Determinants'!C35)</f>
        <v/>
      </c>
      <c r="D86" s="201">
        <f>IF(C86="", 0, IF(C86="kWh", '4. Billing Determinants'!Q35, IF(C86="kW", '4. Billing Determinants'!R35, '4. Billing Determinants'!D35)))</f>
        <v>0</v>
      </c>
      <c r="E86" s="202">
        <f>HLOOKUP($B86, '5. Allocation of Balances'!$D$4:$Z$53, 42,FALSE)</f>
        <v>0</v>
      </c>
      <c r="F86" s="203">
        <f t="shared" si="5"/>
        <v>0</v>
      </c>
      <c r="G86" s="204" t="str">
        <f t="shared" si="6"/>
        <v/>
      </c>
    </row>
    <row r="87" spans="2:7" ht="13" x14ac:dyDescent="0.3">
      <c r="B87" s="200" t="str">
        <f t="shared" si="4"/>
        <v/>
      </c>
      <c r="C87" s="94" t="str">
        <f>IF(ISBLANK('4. Billing Determinants'!C36), "", '4. Billing Determinants'!C36)</f>
        <v/>
      </c>
      <c r="D87" s="201">
        <f>IF(C87="", 0, IF(C87="kWh", '4. Billing Determinants'!Q36, IF(C87="kW", '4. Billing Determinants'!R36, '4. Billing Determinants'!D36)))</f>
        <v>0</v>
      </c>
      <c r="E87" s="202">
        <f>HLOOKUP($B87, '5. Allocation of Balances'!$D$4:$Z$53, 42,FALSE)</f>
        <v>0</v>
      </c>
      <c r="F87" s="203">
        <f t="shared" si="5"/>
        <v>0</v>
      </c>
      <c r="G87" s="204" t="str">
        <f t="shared" si="6"/>
        <v/>
      </c>
    </row>
    <row r="88" spans="2:7" ht="13" x14ac:dyDescent="0.3">
      <c r="B88" s="200" t="str">
        <f t="shared" si="4"/>
        <v/>
      </c>
      <c r="C88" s="94" t="str">
        <f>IF(ISBLANK('4. Billing Determinants'!C37), "", '4. Billing Determinants'!C37)</f>
        <v/>
      </c>
      <c r="D88" s="201">
        <f>IF(C88="", 0, IF(C88="kWh", '4. Billing Determinants'!Q37, IF(C88="kW", '4. Billing Determinants'!R37, '4. Billing Determinants'!D37)))</f>
        <v>0</v>
      </c>
      <c r="E88" s="202">
        <f>HLOOKUP($B88, '5. Allocation of Balances'!$D$4:$Z$53, 42,FALSE)</f>
        <v>0</v>
      </c>
      <c r="F88" s="203">
        <f t="shared" si="5"/>
        <v>0</v>
      </c>
      <c r="G88" s="204" t="str">
        <f t="shared" si="6"/>
        <v/>
      </c>
    </row>
    <row r="89" spans="2:7" ht="13" x14ac:dyDescent="0.3">
      <c r="B89" s="200" t="str">
        <f t="shared" si="4"/>
        <v/>
      </c>
      <c r="C89" s="94" t="str">
        <f>IF(ISBLANK('4. Billing Determinants'!C38), "", '4. Billing Determinants'!C38)</f>
        <v/>
      </c>
      <c r="D89" s="201">
        <f>IF(C89="", 0, IF(C89="kWh", '4. Billing Determinants'!Q38, IF(C89="kW", '4. Billing Determinants'!R38, '4. Billing Determinants'!D38)))</f>
        <v>0</v>
      </c>
      <c r="E89" s="202">
        <f>HLOOKUP($B89, '5. Allocation of Balances'!$D$4:$Z$53, 42,FALSE)</f>
        <v>0</v>
      </c>
      <c r="F89" s="203">
        <f t="shared" si="5"/>
        <v>0</v>
      </c>
      <c r="G89" s="204" t="str">
        <f t="shared" si="6"/>
        <v/>
      </c>
    </row>
    <row r="90" spans="2:7" ht="13" x14ac:dyDescent="0.3">
      <c r="B90" s="200" t="str">
        <f t="shared" si="4"/>
        <v/>
      </c>
      <c r="C90" s="94" t="str">
        <f>IF(ISBLANK('4. Billing Determinants'!C39), "", '4. Billing Determinants'!C39)</f>
        <v/>
      </c>
      <c r="D90" s="201">
        <f>IF(C90="", 0, IF(C90="kWh", '4. Billing Determinants'!Q39, IF(C90="kW", '4. Billing Determinants'!R39, '4. Billing Determinants'!D39)))</f>
        <v>0</v>
      </c>
      <c r="E90" s="202">
        <f>HLOOKUP($B90, '5. Allocation of Balances'!$D$4:$Z$53, 42,FALSE)</f>
        <v>0</v>
      </c>
      <c r="F90" s="203">
        <f t="shared" si="5"/>
        <v>0</v>
      </c>
      <c r="G90" s="204" t="str">
        <f t="shared" si="6"/>
        <v/>
      </c>
    </row>
    <row r="91" spans="2:7" ht="13" x14ac:dyDescent="0.3">
      <c r="B91" s="200" t="str">
        <f t="shared" si="4"/>
        <v/>
      </c>
      <c r="C91" s="94" t="str">
        <f>IF(ISBLANK('4. Billing Determinants'!C40), "", '4. Billing Determinants'!C40)</f>
        <v/>
      </c>
      <c r="D91" s="201">
        <f>IF(C91="", 0, IF(C91="kWh", '4. Billing Determinants'!Q40, IF(C91="kW", '4. Billing Determinants'!R40, '4. Billing Determinants'!D40)))</f>
        <v>0</v>
      </c>
      <c r="E91" s="202">
        <f>HLOOKUP($B91, '5. Allocation of Balances'!$D$4:$Z$53, 42,FALSE)</f>
        <v>0</v>
      </c>
      <c r="F91" s="203">
        <f t="shared" si="5"/>
        <v>0</v>
      </c>
      <c r="G91" s="204" t="str">
        <f t="shared" si="6"/>
        <v/>
      </c>
    </row>
    <row r="92" spans="2:7" ht="13" x14ac:dyDescent="0.3">
      <c r="B92" s="206" t="s">
        <v>87</v>
      </c>
      <c r="C92" s="207"/>
      <c r="D92" s="208"/>
      <c r="E92" s="209">
        <f>SUM(E72:E91)</f>
        <v>6997091.608757142</v>
      </c>
      <c r="F92" s="206"/>
    </row>
    <row r="94" spans="2:7" ht="18" x14ac:dyDescent="0.4">
      <c r="B94" s="198" t="s">
        <v>282</v>
      </c>
    </row>
    <row r="95" spans="2:7" x14ac:dyDescent="0.25">
      <c r="B95" s="199" t="s">
        <v>279</v>
      </c>
    </row>
    <row r="96" spans="2:7" x14ac:dyDescent="0.25">
      <c r="B96" s="299" t="s">
        <v>97</v>
      </c>
      <c r="C96" s="298" t="s">
        <v>86</v>
      </c>
      <c r="D96" s="304" t="s">
        <v>204</v>
      </c>
      <c r="E96" s="304" t="s">
        <v>202</v>
      </c>
      <c r="F96" s="306" t="s">
        <v>203</v>
      </c>
    </row>
    <row r="97" spans="2:9" ht="54.75" customHeight="1" x14ac:dyDescent="0.25">
      <c r="B97" s="300"/>
      <c r="C97" s="298"/>
      <c r="D97" s="305"/>
      <c r="E97" s="305"/>
      <c r="F97" s="306"/>
      <c r="H97" s="211"/>
      <c r="I97" s="211"/>
    </row>
    <row r="98" spans="2:9" ht="13" x14ac:dyDescent="0.25">
      <c r="B98" s="200" t="str">
        <f>B20</f>
        <v>RESIDENTIAL</v>
      </c>
      <c r="C98" s="94" t="str">
        <f>IF(ISBLANK('4. Billing Determinants'!C21), "", '4. Billing Determinants'!C21)</f>
        <v>kWh</v>
      </c>
      <c r="D98" s="201">
        <f>IF(C98="", 0, IF(C98="kWh", '4. Billing Determinants'!O47, IF(C98="kW", '4. Billing Determinants'!P21, '4. Billing Determinants'!D21)))</f>
        <v>0</v>
      </c>
      <c r="E98" s="202">
        <f>HLOOKUP($B98, '5. Allocation of Balances'!$D$4:$Z$53, 44,FALSE)</f>
        <v>0</v>
      </c>
      <c r="F98" s="203">
        <f>IF(ISERROR(E98/D98), 0, IF(C98="# of Customers", E98/D98/12/$D$13, E98/D98/$D$13))</f>
        <v>0</v>
      </c>
      <c r="G98" s="1" t="str">
        <f>IF(C98="", "", IF(C98="# of Customers", "per customer per month", "$/"&amp;C98))</f>
        <v>$/kWh</v>
      </c>
    </row>
    <row r="99" spans="2:9" ht="13" x14ac:dyDescent="0.25">
      <c r="B99" s="200" t="str">
        <f t="shared" ref="B99:B117" si="7">B21</f>
        <v>GENERAL SERVICE LESS THAN 50 KW</v>
      </c>
      <c r="C99" s="94" t="str">
        <f>IF(ISBLANK('4. Billing Determinants'!C22), "", '4. Billing Determinants'!C22)</f>
        <v>kWh</v>
      </c>
      <c r="D99" s="201">
        <f>IF(C99="", 0, IF(C99="kWh", '4. Billing Determinants'!O48, IF(C99="kW", '4. Billing Determinants'!P22, '4. Billing Determinants'!D22)))</f>
        <v>0</v>
      </c>
      <c r="E99" s="202">
        <f>HLOOKUP($B99, '5. Allocation of Balances'!$D$4:$Z$53, 44,FALSE)</f>
        <v>0</v>
      </c>
      <c r="F99" s="203">
        <f t="shared" ref="F99:F117" si="8">IF(ISERROR(E99/D99), 0, IF(C99="# of Customers", E99/D99/12/$D$13, E99/D99/$D$13))</f>
        <v>0</v>
      </c>
      <c r="G99" s="1" t="str">
        <f t="shared" ref="G99:G117" si="9">IF(C99="", "", IF(C99="# of Customers", "per customer per month", "$/"&amp;C99))</f>
        <v>$/kWh</v>
      </c>
    </row>
    <row r="100" spans="2:9" ht="13" x14ac:dyDescent="0.25">
      <c r="B100" s="200" t="str">
        <f t="shared" si="7"/>
        <v>GENERAL SERVICE 50 TO 4,999 KW</v>
      </c>
      <c r="C100" s="94" t="str">
        <f>IF(ISBLANK('4. Billing Determinants'!C23), "", '4. Billing Determinants'!C23)</f>
        <v>kW</v>
      </c>
      <c r="D100" s="201">
        <f>IF(C100="", 0, IF(C100="kWh", '4. Billing Determinants'!O49, IF(C100="kW", '4. Billing Determinants'!P23, '4. Billing Determinants'!D23)))</f>
        <v>79009.255978036555</v>
      </c>
      <c r="E100" s="202">
        <f>HLOOKUP($B100, '5. Allocation of Balances'!$D$4:$Z$53, 44,FALSE)</f>
        <v>0</v>
      </c>
      <c r="F100" s="203">
        <f t="shared" si="8"/>
        <v>0</v>
      </c>
      <c r="G100" s="1" t="str">
        <f t="shared" si="9"/>
        <v>$/kW</v>
      </c>
    </row>
    <row r="101" spans="2:9" ht="13" x14ac:dyDescent="0.25">
      <c r="B101" s="200" t="str">
        <f t="shared" si="7"/>
        <v>LARGE USE (1)</v>
      </c>
      <c r="C101" s="94" t="str">
        <f>IF(ISBLANK('4. Billing Determinants'!C24), "", '4. Billing Determinants'!C24)</f>
        <v>kW</v>
      </c>
      <c r="D101" s="201">
        <f>IF(C101="", 0, IF(C101="kWh", '4. Billing Determinants'!O50, IF(C101="kW", '4. Billing Determinants'!P24, '4. Billing Determinants'!D24)))</f>
        <v>383601.73023429373</v>
      </c>
      <c r="E101" s="202">
        <f>HLOOKUP($B101, '5. Allocation of Balances'!$D$4:$Z$53, 44,FALSE)</f>
        <v>0</v>
      </c>
      <c r="F101" s="203">
        <f t="shared" si="8"/>
        <v>0</v>
      </c>
      <c r="G101" s="1" t="str">
        <f t="shared" si="9"/>
        <v>$/kW</v>
      </c>
    </row>
    <row r="102" spans="2:9" ht="13" x14ac:dyDescent="0.25">
      <c r="B102" s="200" t="str">
        <f t="shared" si="7"/>
        <v>LARGE USE (2)</v>
      </c>
      <c r="C102" s="94" t="str">
        <f>IF(ISBLANK('4. Billing Determinants'!C25), "", '4. Billing Determinants'!C25)</f>
        <v>kW</v>
      </c>
      <c r="D102" s="201">
        <f>IF(C102="", 0, IF(C102="kWh", '4. Billing Determinants'!O51, IF(C102="kW", '4. Billing Determinants'!P25, '4. Billing Determinants'!D25)))</f>
        <v>809583.12468861288</v>
      </c>
      <c r="E102" s="202">
        <f>HLOOKUP($B102, '5. Allocation of Balances'!$D$4:$Z$53, 44,FALSE)</f>
        <v>0</v>
      </c>
      <c r="F102" s="203">
        <f t="shared" si="8"/>
        <v>0</v>
      </c>
      <c r="G102" s="1" t="str">
        <f t="shared" si="9"/>
        <v>$/kW</v>
      </c>
    </row>
    <row r="103" spans="2:9" ht="13" x14ac:dyDescent="0.25">
      <c r="B103" s="200" t="str">
        <f t="shared" si="7"/>
        <v>UNMETERED SCATTERED LOAD</v>
      </c>
      <c r="C103" s="94" t="str">
        <f>IF(ISBLANK('4. Billing Determinants'!C26), "", '4. Billing Determinants'!C26)</f>
        <v>kWh</v>
      </c>
      <c r="D103" s="201">
        <f>IF(C103="", 0, IF(C103="kWh", '4. Billing Determinants'!O52, IF(C103="kW", '4. Billing Determinants'!P26, '4. Billing Determinants'!D26)))</f>
        <v>0</v>
      </c>
      <c r="E103" s="202">
        <f>HLOOKUP($B103, '5. Allocation of Balances'!$D$4:$Z$53, 44,FALSE)</f>
        <v>0</v>
      </c>
      <c r="F103" s="203">
        <f t="shared" si="8"/>
        <v>0</v>
      </c>
      <c r="G103" s="1" t="str">
        <f t="shared" si="9"/>
        <v>$/kWh</v>
      </c>
    </row>
    <row r="104" spans="2:9" ht="13" x14ac:dyDescent="0.25">
      <c r="B104" s="200" t="str">
        <f t="shared" si="7"/>
        <v>SENTINEL LIGHTING</v>
      </c>
      <c r="C104" s="94" t="str">
        <f>IF(ISBLANK('4. Billing Determinants'!C27), "", '4. Billing Determinants'!C27)</f>
        <v>kW</v>
      </c>
      <c r="D104" s="201">
        <f>IF(C104="", 0, IF(C104="kWh", '4. Billing Determinants'!O53, IF(C104="kW", '4. Billing Determinants'!P27, '4. Billing Determinants'!D27)))</f>
        <v>0</v>
      </c>
      <c r="E104" s="202">
        <f>HLOOKUP($B104, '5. Allocation of Balances'!$D$4:$Z$53, 44,FALSE)</f>
        <v>0</v>
      </c>
      <c r="F104" s="203">
        <f t="shared" si="8"/>
        <v>0</v>
      </c>
      <c r="G104" s="1" t="str">
        <f t="shared" si="9"/>
        <v>$/kW</v>
      </c>
    </row>
    <row r="105" spans="2:9" ht="13" x14ac:dyDescent="0.25">
      <c r="B105" s="200" t="str">
        <f t="shared" si="7"/>
        <v>STREET LIGHTING</v>
      </c>
      <c r="C105" s="94" t="str">
        <f>IF(ISBLANK('4. Billing Determinants'!C28), "", '4. Billing Determinants'!C28)</f>
        <v>kW</v>
      </c>
      <c r="D105" s="201">
        <f>IF(C105="", 0, IF(C105="kWh", '4. Billing Determinants'!O54, IF(C105="kW", '4. Billing Determinants'!P28, '4. Billing Determinants'!D28)))</f>
        <v>0</v>
      </c>
      <c r="E105" s="202">
        <f>HLOOKUP($B105, '5. Allocation of Balances'!$D$4:$Z$53, 44,FALSE)</f>
        <v>0</v>
      </c>
      <c r="F105" s="203">
        <f t="shared" si="8"/>
        <v>0</v>
      </c>
      <c r="G105" s="1" t="str">
        <f t="shared" si="9"/>
        <v>$/kW</v>
      </c>
    </row>
    <row r="106" spans="2:9" ht="13" x14ac:dyDescent="0.25">
      <c r="B106" s="200" t="str">
        <f t="shared" si="7"/>
        <v>STANDBY POWER</v>
      </c>
      <c r="C106" s="94" t="str">
        <f>IF(ISBLANK('4. Billing Determinants'!C29), "", '4. Billing Determinants'!C29)</f>
        <v>kW</v>
      </c>
      <c r="D106" s="201">
        <f>IF(C106="", 0, IF(C106="kWh", '4. Billing Determinants'!O55, IF(C106="kW", '4. Billing Determinants'!P29, '4. Billing Determinants'!D29)))</f>
        <v>0</v>
      </c>
      <c r="E106" s="202">
        <f>HLOOKUP($B106, '5. Allocation of Balances'!$D$4:$Z$53, 44,FALSE)</f>
        <v>0</v>
      </c>
      <c r="F106" s="203">
        <f t="shared" si="8"/>
        <v>0</v>
      </c>
      <c r="G106" s="1" t="str">
        <f t="shared" si="9"/>
        <v>$/kW</v>
      </c>
    </row>
    <row r="107" spans="2:9" ht="13" x14ac:dyDescent="0.25">
      <c r="B107" s="200" t="str">
        <f t="shared" si="7"/>
        <v/>
      </c>
      <c r="C107" s="94" t="str">
        <f>IF(ISBLANK('4. Billing Determinants'!C30), "", '4. Billing Determinants'!C30)</f>
        <v/>
      </c>
      <c r="D107" s="201">
        <f>IF(C107="", 0, IF(C107="kWh", '4. Billing Determinants'!O56, IF(C107="kW", '4. Billing Determinants'!P30, '4. Billing Determinants'!D30)))</f>
        <v>0</v>
      </c>
      <c r="E107" s="202">
        <f>HLOOKUP($B107, '5. Allocation of Balances'!$D$4:$Z$53, 44,FALSE)</f>
        <v>0</v>
      </c>
      <c r="F107" s="203">
        <f t="shared" si="8"/>
        <v>0</v>
      </c>
      <c r="G107" s="1" t="str">
        <f t="shared" si="9"/>
        <v/>
      </c>
    </row>
    <row r="108" spans="2:9" ht="13" x14ac:dyDescent="0.25">
      <c r="B108" s="200" t="str">
        <f t="shared" si="7"/>
        <v/>
      </c>
      <c r="C108" s="94" t="str">
        <f>IF(ISBLANK('4. Billing Determinants'!C31), "", '4. Billing Determinants'!C31)</f>
        <v/>
      </c>
      <c r="D108" s="201">
        <f>IF(C108="", 0, IF(C108="kWh", '4. Billing Determinants'!O57, IF(C108="kW", '4. Billing Determinants'!P31, '4. Billing Determinants'!D31)))</f>
        <v>0</v>
      </c>
      <c r="E108" s="202">
        <f>HLOOKUP($B108, '5. Allocation of Balances'!$D$4:$Z$53, 44,FALSE)</f>
        <v>0</v>
      </c>
      <c r="F108" s="203">
        <f t="shared" si="8"/>
        <v>0</v>
      </c>
      <c r="G108" s="1" t="str">
        <f t="shared" si="9"/>
        <v/>
      </c>
    </row>
    <row r="109" spans="2:9" ht="13" x14ac:dyDescent="0.25">
      <c r="B109" s="200" t="str">
        <f t="shared" si="7"/>
        <v/>
      </c>
      <c r="C109" s="94" t="str">
        <f>IF(ISBLANK('4. Billing Determinants'!C32), "", '4. Billing Determinants'!C32)</f>
        <v/>
      </c>
      <c r="D109" s="201">
        <f>IF(C109="", 0, IF(C109="kWh", '4. Billing Determinants'!O58, IF(C109="kW", '4. Billing Determinants'!P32, '4. Billing Determinants'!D32)))</f>
        <v>0</v>
      </c>
      <c r="E109" s="202">
        <f>HLOOKUP($B109, '5. Allocation of Balances'!$D$4:$Z$53, 44,FALSE)</f>
        <v>0</v>
      </c>
      <c r="F109" s="203">
        <f t="shared" si="8"/>
        <v>0</v>
      </c>
      <c r="G109" s="1" t="str">
        <f t="shared" si="9"/>
        <v/>
      </c>
    </row>
    <row r="110" spans="2:9" ht="13" x14ac:dyDescent="0.25">
      <c r="B110" s="200" t="str">
        <f t="shared" si="7"/>
        <v/>
      </c>
      <c r="C110" s="94" t="str">
        <f>IF(ISBLANK('4. Billing Determinants'!C33), "", '4. Billing Determinants'!C33)</f>
        <v/>
      </c>
      <c r="D110" s="201">
        <f>IF(C110="", 0, IF(C110="kWh", '4. Billing Determinants'!O59, IF(C110="kW", '4. Billing Determinants'!P33, '4. Billing Determinants'!D33)))</f>
        <v>0</v>
      </c>
      <c r="E110" s="202">
        <f>HLOOKUP($B110, '5. Allocation of Balances'!$D$4:$Z$53, 44,FALSE)</f>
        <v>0</v>
      </c>
      <c r="F110" s="203">
        <f t="shared" si="8"/>
        <v>0</v>
      </c>
      <c r="G110" s="1" t="str">
        <f t="shared" si="9"/>
        <v/>
      </c>
    </row>
    <row r="111" spans="2:9" ht="13" x14ac:dyDescent="0.25">
      <c r="B111" s="200" t="str">
        <f t="shared" si="7"/>
        <v/>
      </c>
      <c r="C111" s="94" t="str">
        <f>IF(ISBLANK('4. Billing Determinants'!C34), "", '4. Billing Determinants'!C34)</f>
        <v/>
      </c>
      <c r="D111" s="201">
        <f>IF(C111="", 0, IF(C111="kWh", '4. Billing Determinants'!O60, IF(C111="kW", '4. Billing Determinants'!P34, '4. Billing Determinants'!D34)))</f>
        <v>0</v>
      </c>
      <c r="E111" s="202">
        <f>HLOOKUP($B111, '5. Allocation of Balances'!$D$4:$Z$53, 44,FALSE)</f>
        <v>0</v>
      </c>
      <c r="F111" s="203">
        <f t="shared" si="8"/>
        <v>0</v>
      </c>
      <c r="G111" s="1" t="str">
        <f t="shared" si="9"/>
        <v/>
      </c>
    </row>
    <row r="112" spans="2:9" ht="13" x14ac:dyDescent="0.25">
      <c r="B112" s="200" t="str">
        <f t="shared" si="7"/>
        <v/>
      </c>
      <c r="C112" s="94" t="str">
        <f>IF(ISBLANK('4. Billing Determinants'!C35), "", '4. Billing Determinants'!C35)</f>
        <v/>
      </c>
      <c r="D112" s="201">
        <f>IF(C112="", 0, IF(C112="kWh", '4. Billing Determinants'!O61, IF(C112="kW", '4. Billing Determinants'!P35, '4. Billing Determinants'!D35)))</f>
        <v>0</v>
      </c>
      <c r="E112" s="202">
        <f>HLOOKUP($B112, '5. Allocation of Balances'!$D$4:$Z$53, 44,FALSE)</f>
        <v>0</v>
      </c>
      <c r="F112" s="203">
        <f t="shared" si="8"/>
        <v>0</v>
      </c>
      <c r="G112" s="1" t="str">
        <f t="shared" si="9"/>
        <v/>
      </c>
    </row>
    <row r="113" spans="2:9" ht="13" x14ac:dyDescent="0.25">
      <c r="B113" s="200" t="str">
        <f t="shared" si="7"/>
        <v/>
      </c>
      <c r="C113" s="94" t="str">
        <f>IF(ISBLANK('4. Billing Determinants'!C36), "", '4. Billing Determinants'!C36)</f>
        <v/>
      </c>
      <c r="D113" s="201">
        <f>IF(C113="", 0, IF(C113="kWh", '4. Billing Determinants'!O62, IF(C113="kW", '4. Billing Determinants'!P36, '4. Billing Determinants'!D36)))</f>
        <v>0</v>
      </c>
      <c r="E113" s="202">
        <f>HLOOKUP($B113, '5. Allocation of Balances'!$D$4:$Z$53, 44,FALSE)</f>
        <v>0</v>
      </c>
      <c r="F113" s="203">
        <f t="shared" si="8"/>
        <v>0</v>
      </c>
      <c r="G113" s="1" t="str">
        <f t="shared" si="9"/>
        <v/>
      </c>
    </row>
    <row r="114" spans="2:9" ht="13" x14ac:dyDescent="0.25">
      <c r="B114" s="200" t="str">
        <f t="shared" si="7"/>
        <v/>
      </c>
      <c r="C114" s="94" t="str">
        <f>IF(ISBLANK('4. Billing Determinants'!C37), "", '4. Billing Determinants'!C37)</f>
        <v/>
      </c>
      <c r="D114" s="201">
        <f>IF(C114="", 0, IF(C114="kWh", '4. Billing Determinants'!O63, IF(C114="kW", '4. Billing Determinants'!P37, '4. Billing Determinants'!D37)))</f>
        <v>0</v>
      </c>
      <c r="E114" s="202">
        <f>HLOOKUP($B114, '5. Allocation of Balances'!$D$4:$Z$53, 44,FALSE)</f>
        <v>0</v>
      </c>
      <c r="F114" s="203">
        <f t="shared" si="8"/>
        <v>0</v>
      </c>
      <c r="G114" s="1" t="str">
        <f t="shared" si="9"/>
        <v/>
      </c>
    </row>
    <row r="115" spans="2:9" ht="13" x14ac:dyDescent="0.25">
      <c r="B115" s="200" t="str">
        <f t="shared" si="7"/>
        <v/>
      </c>
      <c r="C115" s="94" t="str">
        <f>IF(ISBLANK('4. Billing Determinants'!C38), "", '4. Billing Determinants'!C38)</f>
        <v/>
      </c>
      <c r="D115" s="201">
        <f>IF(C115="", 0, IF(C115="kWh", '4. Billing Determinants'!O64, IF(C115="kW", '4. Billing Determinants'!P38, '4. Billing Determinants'!D38)))</f>
        <v>0</v>
      </c>
      <c r="E115" s="202">
        <f>HLOOKUP($B115, '5. Allocation of Balances'!$D$4:$Z$53, 44,FALSE)</f>
        <v>0</v>
      </c>
      <c r="F115" s="203">
        <f t="shared" si="8"/>
        <v>0</v>
      </c>
      <c r="G115" s="1" t="str">
        <f t="shared" si="9"/>
        <v/>
      </c>
    </row>
    <row r="116" spans="2:9" ht="13" x14ac:dyDescent="0.25">
      <c r="B116" s="200" t="str">
        <f t="shared" si="7"/>
        <v/>
      </c>
      <c r="C116" s="94" t="str">
        <f>IF(ISBLANK('4. Billing Determinants'!C39), "", '4. Billing Determinants'!C39)</f>
        <v/>
      </c>
      <c r="D116" s="201">
        <f>IF(C116="", 0, IF(C116="kWh", '4. Billing Determinants'!O65, IF(C116="kW", '4. Billing Determinants'!P39, '4. Billing Determinants'!D39)))</f>
        <v>0</v>
      </c>
      <c r="E116" s="202">
        <f>HLOOKUP($B116, '5. Allocation of Balances'!$D$4:$Z$53, 44,FALSE)</f>
        <v>0</v>
      </c>
      <c r="F116" s="203">
        <f t="shared" si="8"/>
        <v>0</v>
      </c>
      <c r="G116" s="1" t="str">
        <f t="shared" si="9"/>
        <v/>
      </c>
    </row>
    <row r="117" spans="2:9" ht="13" x14ac:dyDescent="0.25">
      <c r="B117" s="200" t="str">
        <f t="shared" si="7"/>
        <v/>
      </c>
      <c r="C117" s="94" t="str">
        <f>IF(ISBLANK('4. Billing Determinants'!C40), "", '4. Billing Determinants'!C40)</f>
        <v/>
      </c>
      <c r="D117" s="201">
        <f>IF(C117="", 0, IF(C117="kWh", '4. Billing Determinants'!O66, IF(C117="kW", '4. Billing Determinants'!P40, '4. Billing Determinants'!D40)))</f>
        <v>0</v>
      </c>
      <c r="E117" s="202">
        <f>HLOOKUP($B117, '5. Allocation of Balances'!$D$4:$Z$53, 42,FALSE)</f>
        <v>0</v>
      </c>
      <c r="F117" s="203">
        <f t="shared" si="8"/>
        <v>0</v>
      </c>
      <c r="G117" s="1" t="str">
        <f t="shared" si="9"/>
        <v/>
      </c>
    </row>
    <row r="118" spans="2:9" ht="13" x14ac:dyDescent="0.3">
      <c r="B118" s="206" t="s">
        <v>87</v>
      </c>
      <c r="C118" s="207"/>
      <c r="D118" s="208"/>
      <c r="E118" s="209">
        <f>SUM(E98:E117)</f>
        <v>0</v>
      </c>
      <c r="F118" s="206"/>
    </row>
    <row r="121" spans="2:9" ht="18" x14ac:dyDescent="0.4">
      <c r="B121" s="198" t="s">
        <v>283</v>
      </c>
    </row>
    <row r="122" spans="2:9" x14ac:dyDescent="0.25">
      <c r="B122" s="199"/>
    </row>
    <row r="123" spans="2:9" x14ac:dyDescent="0.25">
      <c r="B123" s="299" t="s">
        <v>97</v>
      </c>
      <c r="C123" s="298" t="s">
        <v>86</v>
      </c>
      <c r="D123" s="304" t="s">
        <v>204</v>
      </c>
      <c r="E123" s="304" t="s">
        <v>289</v>
      </c>
      <c r="F123" s="306" t="s">
        <v>203</v>
      </c>
    </row>
    <row r="124" spans="2:9" ht="54.75" customHeight="1" x14ac:dyDescent="0.25">
      <c r="B124" s="300"/>
      <c r="C124" s="298"/>
      <c r="D124" s="305"/>
      <c r="E124" s="305"/>
      <c r="F124" s="306"/>
      <c r="H124" s="211"/>
      <c r="I124" s="211"/>
    </row>
    <row r="125" spans="2:9" ht="13" x14ac:dyDescent="0.25">
      <c r="B125" s="200" t="str">
        <f>B20</f>
        <v>RESIDENTIAL</v>
      </c>
      <c r="C125" s="94" t="str">
        <f>IF(ISBLANK('4. Billing Determinants'!C48), "", '4. Billing Determinants'!C48)</f>
        <v/>
      </c>
      <c r="D125" s="201">
        <f>IF(C125="",0,IF(ISNUMBER(SEARCH("RESIDENTIAL",UPPER(B125),1)),'4. Billing Determinants'!D21, IF(C125="kWh",'4. Billing Determinants'!E21, IF(C125="kW",'4. Billing Determinants'!F21,'4. Billing Determinants'!D21))))</f>
        <v>0</v>
      </c>
      <c r="E125" s="202">
        <f>HLOOKUP($B125, '5. Allocation of Balances'!$D$4:$Z$53, 46,FALSE)</f>
        <v>0</v>
      </c>
      <c r="F125" s="212">
        <f>IF(ISERROR(E125/D125), 0, IF(C125="# of Customers", E125/D125/12/$D$13, E125/D125/$D$13))</f>
        <v>0</v>
      </c>
      <c r="G125" s="1" t="str">
        <f>IF(C125="", "", IF(C125="# of Customers", "per customer per month", "$/"&amp;C125))</f>
        <v/>
      </c>
    </row>
    <row r="126" spans="2:9" ht="13" x14ac:dyDescent="0.25">
      <c r="B126" s="200" t="str">
        <f t="shared" ref="B126:B144" si="10">B21</f>
        <v>GENERAL SERVICE LESS THAN 50 KW</v>
      </c>
      <c r="C126" s="94" t="str">
        <f>IF(ISBLANK('4. Billing Determinants'!C49), "", '4. Billing Determinants'!C49)</f>
        <v/>
      </c>
      <c r="D126" s="201">
        <f>IF(C126="", 0, IF(C126="kWh", '4. Billing Determinants'!O22, IF(C22="kW", '4. Billing Determinants'!P22, '4. Billing Determinants'!D22)))</f>
        <v>0</v>
      </c>
      <c r="E126" s="202">
        <f>HLOOKUP($B126, '5. Allocation of Balances'!$D$4:$Z$53, 46,FALSE)</f>
        <v>0</v>
      </c>
      <c r="F126" s="212">
        <f t="shared" ref="F126:F144" si="11">IF(ISERROR(E126/D126), 0, IF(C126="# of Customers", E126/D126/12/$D$13, E126/D126/$D$13))</f>
        <v>0</v>
      </c>
      <c r="G126" s="1" t="str">
        <f t="shared" ref="G126:G144" si="12">IF(C126="", "", IF(C126="# of Customers", "per customer per month", "$/"&amp;C126))</f>
        <v/>
      </c>
    </row>
    <row r="127" spans="2:9" ht="13" x14ac:dyDescent="0.25">
      <c r="B127" s="200" t="str">
        <f t="shared" si="10"/>
        <v>GENERAL SERVICE 50 TO 4,999 KW</v>
      </c>
      <c r="C127" s="94" t="str">
        <f>IF(ISBLANK('4. Billing Determinants'!C50), "", '4. Billing Determinants'!C50)</f>
        <v/>
      </c>
      <c r="D127" s="201">
        <f>IF(C127="", 0, IF(C127="kWh", '4. Billing Determinants'!O23, IF(C23="kW", '4. Billing Determinants'!P23, '4. Billing Determinants'!D23)))</f>
        <v>0</v>
      </c>
      <c r="E127" s="202">
        <f>HLOOKUP($B127, '5. Allocation of Balances'!$D$4:$Z$53, 46,FALSE)</f>
        <v>0</v>
      </c>
      <c r="F127" s="212">
        <f t="shared" si="11"/>
        <v>0</v>
      </c>
      <c r="G127" s="1" t="str">
        <f t="shared" si="12"/>
        <v/>
      </c>
    </row>
    <row r="128" spans="2:9" ht="13" x14ac:dyDescent="0.25">
      <c r="B128" s="200" t="str">
        <f t="shared" si="10"/>
        <v>LARGE USE (1)</v>
      </c>
      <c r="C128" s="94" t="str">
        <f>IF(ISBLANK('4. Billing Determinants'!C51), "", '4. Billing Determinants'!C51)</f>
        <v/>
      </c>
      <c r="D128" s="201">
        <f>IF(C128="", 0, IF(C128="kWh", '4. Billing Determinants'!O24, IF(C24="kW", '4. Billing Determinants'!P24, '4. Billing Determinants'!D24)))</f>
        <v>0</v>
      </c>
      <c r="E128" s="202">
        <f>HLOOKUP($B128, '5. Allocation of Balances'!$D$4:$Z$53, 46,FALSE)</f>
        <v>0</v>
      </c>
      <c r="F128" s="212">
        <f t="shared" si="11"/>
        <v>0</v>
      </c>
      <c r="G128" s="1" t="str">
        <f t="shared" si="12"/>
        <v/>
      </c>
    </row>
    <row r="129" spans="2:7" ht="13" x14ac:dyDescent="0.25">
      <c r="B129" s="200" t="str">
        <f t="shared" si="10"/>
        <v>LARGE USE (2)</v>
      </c>
      <c r="C129" s="94" t="str">
        <f>IF(ISBLANK('4. Billing Determinants'!C52), "", '4. Billing Determinants'!C52)</f>
        <v/>
      </c>
      <c r="D129" s="201">
        <f>IF(C129="", 0, IF(C129="kWh", '4. Billing Determinants'!O25, IF(C25="kW", '4. Billing Determinants'!P25, '4. Billing Determinants'!D25)))</f>
        <v>0</v>
      </c>
      <c r="E129" s="202">
        <f>HLOOKUP($B129, '5. Allocation of Balances'!$D$4:$Z$53, 46,FALSE)</f>
        <v>0</v>
      </c>
      <c r="F129" s="212">
        <f t="shared" si="11"/>
        <v>0</v>
      </c>
      <c r="G129" s="1" t="str">
        <f t="shared" si="12"/>
        <v/>
      </c>
    </row>
    <row r="130" spans="2:7" ht="13" x14ac:dyDescent="0.25">
      <c r="B130" s="200" t="str">
        <f t="shared" si="10"/>
        <v>UNMETERED SCATTERED LOAD</v>
      </c>
      <c r="C130" s="94" t="str">
        <f>IF(ISBLANK('4. Billing Determinants'!C53), "", '4. Billing Determinants'!C53)</f>
        <v/>
      </c>
      <c r="D130" s="201">
        <f>IF(C130="", 0, IF(C130="kWh", '4. Billing Determinants'!O26, IF(C26="kW", '4. Billing Determinants'!P26, '4. Billing Determinants'!D26)))</f>
        <v>0</v>
      </c>
      <c r="E130" s="202">
        <f>HLOOKUP($B130, '5. Allocation of Balances'!$D$4:$Z$53, 46,FALSE)</f>
        <v>0</v>
      </c>
      <c r="F130" s="212">
        <f t="shared" si="11"/>
        <v>0</v>
      </c>
      <c r="G130" s="1" t="str">
        <f t="shared" si="12"/>
        <v/>
      </c>
    </row>
    <row r="131" spans="2:7" ht="13" x14ac:dyDescent="0.25">
      <c r="B131" s="200" t="str">
        <f t="shared" si="10"/>
        <v>SENTINEL LIGHTING</v>
      </c>
      <c r="C131" s="94" t="str">
        <f>IF(ISBLANK('4. Billing Determinants'!C54), "", '4. Billing Determinants'!C54)</f>
        <v/>
      </c>
      <c r="D131" s="201">
        <f>IF(C131="", 0, IF(C131="kWh", '4. Billing Determinants'!O27, IF(C27="kW", '4. Billing Determinants'!P27, '4. Billing Determinants'!D27)))</f>
        <v>0</v>
      </c>
      <c r="E131" s="202">
        <f>HLOOKUP($B131, '5. Allocation of Balances'!$D$4:$Z$53, 46,FALSE)</f>
        <v>0</v>
      </c>
      <c r="F131" s="212">
        <f t="shared" si="11"/>
        <v>0</v>
      </c>
      <c r="G131" s="1" t="str">
        <f t="shared" si="12"/>
        <v/>
      </c>
    </row>
    <row r="132" spans="2:7" ht="13" x14ac:dyDescent="0.25">
      <c r="B132" s="200" t="str">
        <f t="shared" si="10"/>
        <v>STREET LIGHTING</v>
      </c>
      <c r="C132" s="94" t="str">
        <f>IF(ISBLANK('4. Billing Determinants'!C55), "", '4. Billing Determinants'!C55)</f>
        <v/>
      </c>
      <c r="D132" s="201">
        <f>IF(C132="", 0, IF(C132="kWh", '4. Billing Determinants'!O28, IF(C28="kW", '4. Billing Determinants'!P28, '4. Billing Determinants'!D28)))</f>
        <v>0</v>
      </c>
      <c r="E132" s="202">
        <f>HLOOKUP($B132, '5. Allocation of Balances'!$D$4:$Z$53, 46,FALSE)</f>
        <v>0</v>
      </c>
      <c r="F132" s="212">
        <f t="shared" si="11"/>
        <v>0</v>
      </c>
      <c r="G132" s="1" t="str">
        <f t="shared" si="12"/>
        <v/>
      </c>
    </row>
    <row r="133" spans="2:7" ht="13" x14ac:dyDescent="0.25">
      <c r="B133" s="200" t="str">
        <f t="shared" si="10"/>
        <v>STANDBY POWER</v>
      </c>
      <c r="C133" s="94" t="str">
        <f>IF(ISBLANK('4. Billing Determinants'!C56), "", '4. Billing Determinants'!C56)</f>
        <v/>
      </c>
      <c r="D133" s="201">
        <f>IF(C133="", 0, IF(C133="kWh", '4. Billing Determinants'!O29, IF(C29="kW", '4. Billing Determinants'!P29, '4. Billing Determinants'!D29)))</f>
        <v>0</v>
      </c>
      <c r="E133" s="202">
        <f>HLOOKUP($B133, '5. Allocation of Balances'!$D$4:$Z$53, 46,FALSE)</f>
        <v>0</v>
      </c>
      <c r="F133" s="212">
        <f t="shared" si="11"/>
        <v>0</v>
      </c>
      <c r="G133" s="1" t="str">
        <f t="shared" si="12"/>
        <v/>
      </c>
    </row>
    <row r="134" spans="2:7" ht="13" x14ac:dyDescent="0.25">
      <c r="B134" s="200" t="str">
        <f t="shared" si="10"/>
        <v/>
      </c>
      <c r="C134" s="94" t="str">
        <f>IF(ISBLANK('4. Billing Determinants'!C57), "", '4. Billing Determinants'!C57)</f>
        <v/>
      </c>
      <c r="D134" s="201">
        <f>IF(C134="", 0, IF(C134="kWh", '4. Billing Determinants'!O30, IF(C30="kW", '4. Billing Determinants'!P30, '4. Billing Determinants'!D30)))</f>
        <v>0</v>
      </c>
      <c r="E134" s="202">
        <f>HLOOKUP($B134, '5. Allocation of Balances'!$D$4:$Z$53, 46,FALSE)</f>
        <v>0</v>
      </c>
      <c r="F134" s="212">
        <f t="shared" si="11"/>
        <v>0</v>
      </c>
      <c r="G134" s="1" t="str">
        <f t="shared" si="12"/>
        <v/>
      </c>
    </row>
    <row r="135" spans="2:7" ht="13" x14ac:dyDescent="0.25">
      <c r="B135" s="200" t="str">
        <f t="shared" si="10"/>
        <v/>
      </c>
      <c r="C135" s="94" t="str">
        <f>IF(ISBLANK('4. Billing Determinants'!C58), "", '4. Billing Determinants'!C58)</f>
        <v/>
      </c>
      <c r="D135" s="201">
        <f>IF(C135="", 0, IF(C135="kWh", '4. Billing Determinants'!O31, IF(C31="kW", '4. Billing Determinants'!P31, '4. Billing Determinants'!D31)))</f>
        <v>0</v>
      </c>
      <c r="E135" s="202">
        <f>HLOOKUP($B135, '5. Allocation of Balances'!$D$4:$Z$53, 46,FALSE)</f>
        <v>0</v>
      </c>
      <c r="F135" s="212">
        <f t="shared" si="11"/>
        <v>0</v>
      </c>
      <c r="G135" s="1" t="str">
        <f t="shared" si="12"/>
        <v/>
      </c>
    </row>
    <row r="136" spans="2:7" ht="13" x14ac:dyDescent="0.25">
      <c r="B136" s="200" t="str">
        <f t="shared" si="10"/>
        <v/>
      </c>
      <c r="C136" s="94" t="str">
        <f>IF(ISBLANK('4. Billing Determinants'!C59), "", '4. Billing Determinants'!C59)</f>
        <v/>
      </c>
      <c r="D136" s="201">
        <f>IF(C136="", 0, IF(C136="kWh", '4. Billing Determinants'!O32, IF(C32="kW", '4. Billing Determinants'!P32, '4. Billing Determinants'!D32)))</f>
        <v>0</v>
      </c>
      <c r="E136" s="202">
        <f>HLOOKUP($B136, '5. Allocation of Balances'!$D$4:$Z$53, 46,FALSE)</f>
        <v>0</v>
      </c>
      <c r="F136" s="212">
        <f t="shared" si="11"/>
        <v>0</v>
      </c>
      <c r="G136" s="1" t="str">
        <f t="shared" si="12"/>
        <v/>
      </c>
    </row>
    <row r="137" spans="2:7" ht="13" x14ac:dyDescent="0.25">
      <c r="B137" s="200" t="str">
        <f t="shared" si="10"/>
        <v/>
      </c>
      <c r="C137" s="94" t="str">
        <f>IF(ISBLANK('4. Billing Determinants'!C60), "", '4. Billing Determinants'!C60)</f>
        <v/>
      </c>
      <c r="D137" s="201">
        <f>IF(C137="", 0, IF(C137="kWh", '4. Billing Determinants'!O33, IF(C33="kW", '4. Billing Determinants'!P33, '4. Billing Determinants'!D33)))</f>
        <v>0</v>
      </c>
      <c r="E137" s="202">
        <f>HLOOKUP($B137, '5. Allocation of Balances'!$D$4:$Z$53, 46,FALSE)</f>
        <v>0</v>
      </c>
      <c r="F137" s="212">
        <f t="shared" si="11"/>
        <v>0</v>
      </c>
      <c r="G137" s="1" t="str">
        <f t="shared" si="12"/>
        <v/>
      </c>
    </row>
    <row r="138" spans="2:7" ht="13" x14ac:dyDescent="0.25">
      <c r="B138" s="200" t="str">
        <f t="shared" si="10"/>
        <v/>
      </c>
      <c r="C138" s="94" t="str">
        <f>IF(ISBLANK('4. Billing Determinants'!C61), "", '4. Billing Determinants'!C61)</f>
        <v/>
      </c>
      <c r="D138" s="201">
        <f>IF(C138="", 0, IF(C138="kWh", '4. Billing Determinants'!O34, IF(C34="kW", '4. Billing Determinants'!P34, '4. Billing Determinants'!D34)))</f>
        <v>0</v>
      </c>
      <c r="E138" s="202">
        <f>HLOOKUP($B138, '5. Allocation of Balances'!$D$4:$Z$53, 46,FALSE)</f>
        <v>0</v>
      </c>
      <c r="F138" s="212">
        <f t="shared" si="11"/>
        <v>0</v>
      </c>
      <c r="G138" s="1" t="str">
        <f t="shared" si="12"/>
        <v/>
      </c>
    </row>
    <row r="139" spans="2:7" ht="13" x14ac:dyDescent="0.25">
      <c r="B139" s="200" t="str">
        <f t="shared" si="10"/>
        <v/>
      </c>
      <c r="C139" s="94" t="str">
        <f>IF(ISBLANK('4. Billing Determinants'!C62), "", '4. Billing Determinants'!C62)</f>
        <v/>
      </c>
      <c r="D139" s="201">
        <f>IF(C139="", 0, IF(C139="kWh", '4. Billing Determinants'!O35, IF(C35="kW", '4. Billing Determinants'!P35, '4. Billing Determinants'!D35)))</f>
        <v>0</v>
      </c>
      <c r="E139" s="202">
        <f>HLOOKUP($B139, '5. Allocation of Balances'!$D$4:$Z$53, 46,FALSE)</f>
        <v>0</v>
      </c>
      <c r="F139" s="212">
        <f t="shared" si="11"/>
        <v>0</v>
      </c>
      <c r="G139" s="1" t="str">
        <f t="shared" si="12"/>
        <v/>
      </c>
    </row>
    <row r="140" spans="2:7" ht="13" x14ac:dyDescent="0.25">
      <c r="B140" s="200" t="str">
        <f t="shared" si="10"/>
        <v/>
      </c>
      <c r="C140" s="94" t="str">
        <f>IF(ISBLANK('4. Billing Determinants'!C63), "", '4. Billing Determinants'!C63)</f>
        <v/>
      </c>
      <c r="D140" s="201">
        <f>IF(C140="", 0, IF(C140="kWh", '4. Billing Determinants'!O36, IF(C36="kW", '4. Billing Determinants'!P36, '4. Billing Determinants'!D36)))</f>
        <v>0</v>
      </c>
      <c r="E140" s="202">
        <f>HLOOKUP($B140, '5. Allocation of Balances'!$D$4:$Z$53, 46,FALSE)</f>
        <v>0</v>
      </c>
      <c r="F140" s="212">
        <f t="shared" si="11"/>
        <v>0</v>
      </c>
      <c r="G140" s="1" t="str">
        <f t="shared" si="12"/>
        <v/>
      </c>
    </row>
    <row r="141" spans="2:7" ht="13" x14ac:dyDescent="0.25">
      <c r="B141" s="200" t="str">
        <f t="shared" si="10"/>
        <v/>
      </c>
      <c r="C141" s="94" t="str">
        <f>IF(ISBLANK('4. Billing Determinants'!C64), "", '4. Billing Determinants'!C64)</f>
        <v/>
      </c>
      <c r="D141" s="201">
        <f>IF(C141="", 0, IF(C141="kWh", '4. Billing Determinants'!O37, IF(C37="kW", '4. Billing Determinants'!P37, '4. Billing Determinants'!D37)))</f>
        <v>0</v>
      </c>
      <c r="E141" s="202">
        <f>HLOOKUP($B141, '5. Allocation of Balances'!$D$4:$Z$53, 46,FALSE)</f>
        <v>0</v>
      </c>
      <c r="F141" s="212">
        <f t="shared" si="11"/>
        <v>0</v>
      </c>
      <c r="G141" s="1" t="str">
        <f t="shared" si="12"/>
        <v/>
      </c>
    </row>
    <row r="142" spans="2:7" ht="13" x14ac:dyDescent="0.25">
      <c r="B142" s="200" t="str">
        <f t="shared" si="10"/>
        <v/>
      </c>
      <c r="C142" s="94" t="str">
        <f>IF(ISBLANK('4. Billing Determinants'!C65), "", '4. Billing Determinants'!C65)</f>
        <v/>
      </c>
      <c r="D142" s="201">
        <f>IF(C142="", 0, IF(C142="kWh", '4. Billing Determinants'!O38, IF(C38="kW", '4. Billing Determinants'!P38, '4. Billing Determinants'!D38)))</f>
        <v>0</v>
      </c>
      <c r="E142" s="202">
        <f>HLOOKUP($B142, '5. Allocation of Balances'!$D$4:$Z$53, 46,FALSE)</f>
        <v>0</v>
      </c>
      <c r="F142" s="212">
        <f t="shared" si="11"/>
        <v>0</v>
      </c>
      <c r="G142" s="1" t="str">
        <f t="shared" si="12"/>
        <v/>
      </c>
    </row>
    <row r="143" spans="2:7" ht="13" x14ac:dyDescent="0.25">
      <c r="B143" s="200" t="str">
        <f t="shared" si="10"/>
        <v/>
      </c>
      <c r="C143" s="94" t="str">
        <f>IF(ISBLANK('4. Billing Determinants'!C66), "", '4. Billing Determinants'!C66)</f>
        <v/>
      </c>
      <c r="D143" s="201">
        <f>IF(C143="", 0, IF(C143="kWh", '4. Billing Determinants'!O39, IF(C39="kW", '4. Billing Determinants'!P39, '4. Billing Determinants'!D39)))</f>
        <v>0</v>
      </c>
      <c r="E143" s="202">
        <f>HLOOKUP($B143, '5. Allocation of Balances'!$D$4:$Z$53, 46,FALSE)</f>
        <v>0</v>
      </c>
      <c r="F143" s="212">
        <f t="shared" si="11"/>
        <v>0</v>
      </c>
      <c r="G143" s="1" t="str">
        <f t="shared" si="12"/>
        <v/>
      </c>
    </row>
    <row r="144" spans="2:7" ht="13" x14ac:dyDescent="0.25">
      <c r="B144" s="200" t="str">
        <f t="shared" si="10"/>
        <v/>
      </c>
      <c r="C144" s="94" t="str">
        <f>IF(ISBLANK('4. Billing Determinants'!C67), "", '4. Billing Determinants'!C67)</f>
        <v/>
      </c>
      <c r="D144" s="201">
        <f>IF(C144="", 0, IF(C144="kWh", '4. Billing Determinants'!O40, IF(C40="kW", '4. Billing Determinants'!P40, '4. Billing Determinants'!D40)))</f>
        <v>0</v>
      </c>
      <c r="E144" s="202">
        <f>HLOOKUP($B144, '5. Allocation of Balances'!$D$4:$Z$53, 46,FALSE)</f>
        <v>0</v>
      </c>
      <c r="F144" s="212">
        <f t="shared" si="11"/>
        <v>0</v>
      </c>
      <c r="G144" s="1" t="str">
        <f t="shared" si="12"/>
        <v/>
      </c>
    </row>
    <row r="145" spans="2:7" ht="13" x14ac:dyDescent="0.3">
      <c r="B145" s="206" t="s">
        <v>87</v>
      </c>
      <c r="C145" s="207"/>
      <c r="D145" s="208"/>
      <c r="E145" s="209">
        <f>SUM(E125:E144)</f>
        <v>0</v>
      </c>
      <c r="F145" s="206"/>
    </row>
    <row r="147" spans="2:7" ht="18" x14ac:dyDescent="0.4">
      <c r="B147" s="198" t="s">
        <v>126</v>
      </c>
    </row>
    <row r="148" spans="2:7" ht="18" x14ac:dyDescent="0.4">
      <c r="B148" s="198"/>
    </row>
    <row r="149" spans="2:7" ht="13" x14ac:dyDescent="0.3">
      <c r="B149" s="79" t="s">
        <v>104</v>
      </c>
      <c r="C149" s="80"/>
      <c r="D149" s="81">
        <v>1</v>
      </c>
    </row>
    <row r="150" spans="2:7" ht="12.75" customHeight="1" x14ac:dyDescent="0.25">
      <c r="C150" s="199"/>
    </row>
    <row r="151" spans="2:7" x14ac:dyDescent="0.25">
      <c r="B151" s="299" t="s">
        <v>97</v>
      </c>
      <c r="C151" s="298" t="s">
        <v>86</v>
      </c>
      <c r="D151" s="304" t="s">
        <v>105</v>
      </c>
      <c r="E151" s="304" t="s">
        <v>127</v>
      </c>
      <c r="F151" s="306" t="s">
        <v>128</v>
      </c>
    </row>
    <row r="152" spans="2:7" ht="25.5" customHeight="1" x14ac:dyDescent="0.25">
      <c r="B152" s="300"/>
      <c r="C152" s="298"/>
      <c r="D152" s="305"/>
      <c r="E152" s="305"/>
      <c r="F152" s="306"/>
    </row>
    <row r="153" spans="2:7" ht="13" x14ac:dyDescent="0.25">
      <c r="B153" s="200" t="str">
        <f t="shared" ref="B153:B172" si="13">B20</f>
        <v>RESIDENTIAL</v>
      </c>
      <c r="C153" s="94" t="str">
        <f>IF(ISBLANK('4. Billing Determinants'!C21), "", '4. Billing Determinants'!C21)</f>
        <v>kWh</v>
      </c>
      <c r="D153" s="201">
        <f>IF(C153="", 0, IF(C153="kWh", '4. Billing Determinants'!O21, IF(C153="kW", '4. Billing Determinants'!P21, '4. Billing Determinants'!D21)))</f>
        <v>0</v>
      </c>
      <c r="E153" s="202">
        <f>HLOOKUP($B153, '5. Allocation of Balances'!$C$4:$Y$53, 50,FALSE)</f>
        <v>0</v>
      </c>
      <c r="F153" s="203">
        <f>IF(ISERROR(E153/D153), 0, IF(C153="# of Customers", E153/D153/12/$D$149, E153/D153/$D$149))</f>
        <v>0</v>
      </c>
      <c r="G153" s="1" t="str">
        <f t="shared" ref="G153:G172" si="14">IF(C153="", "", IF(C153="# of Customers", "per customer per month", "$/"&amp;C153))</f>
        <v>$/kWh</v>
      </c>
    </row>
    <row r="154" spans="2:7" ht="13" x14ac:dyDescent="0.25">
      <c r="B154" s="200" t="str">
        <f t="shared" si="13"/>
        <v>GENERAL SERVICE LESS THAN 50 KW</v>
      </c>
      <c r="C154" s="94" t="str">
        <f>IF(ISBLANK('4. Billing Determinants'!C22), "", '4. Billing Determinants'!C22)</f>
        <v>kWh</v>
      </c>
      <c r="D154" s="201">
        <f>IF(C154="", 0, IF(C154="kWh", '4. Billing Determinants'!O22, IF(C154="kW", '4. Billing Determinants'!P22, '4. Billing Determinants'!D22)))</f>
        <v>0</v>
      </c>
      <c r="E154" s="202">
        <f>HLOOKUP($B154, '5. Allocation of Balances'!$C$4:$Y$53, 50,FALSE)</f>
        <v>0</v>
      </c>
      <c r="F154" s="203">
        <f t="shared" ref="F154:F172" si="15">IF(ISERROR(E154/D154), 0, IF(C154="# of Customers", E154/D154/12/$D$149, E154/D154/$D$149))</f>
        <v>0</v>
      </c>
      <c r="G154" s="1" t="str">
        <f t="shared" si="14"/>
        <v>$/kWh</v>
      </c>
    </row>
    <row r="155" spans="2:7" ht="13" x14ac:dyDescent="0.25">
      <c r="B155" s="200" t="str">
        <f t="shared" si="13"/>
        <v>GENERAL SERVICE 50 TO 4,999 KW</v>
      </c>
      <c r="C155" s="94" t="str">
        <f>IF(ISBLANK('4. Billing Determinants'!C23), "", '4. Billing Determinants'!C23)</f>
        <v>kW</v>
      </c>
      <c r="D155" s="201">
        <f>IF(C155="", 0, IF(C155="kWh", '4. Billing Determinants'!O23, IF(C155="kW", '4. Billing Determinants'!P23, '4. Billing Determinants'!D23)))</f>
        <v>79009.255978036555</v>
      </c>
      <c r="E155" s="202">
        <f>HLOOKUP($B155, '5. Allocation of Balances'!$C$4:$Y$53, 50,FALSE)</f>
        <v>0</v>
      </c>
      <c r="F155" s="203">
        <f t="shared" si="15"/>
        <v>0</v>
      </c>
      <c r="G155" s="1" t="str">
        <f t="shared" si="14"/>
        <v>$/kW</v>
      </c>
    </row>
    <row r="156" spans="2:7" ht="13" x14ac:dyDescent="0.25">
      <c r="B156" s="200" t="str">
        <f t="shared" si="13"/>
        <v>LARGE USE (1)</v>
      </c>
      <c r="C156" s="94" t="str">
        <f>IF(ISBLANK('4. Billing Determinants'!C24), "", '4. Billing Determinants'!C24)</f>
        <v>kW</v>
      </c>
      <c r="D156" s="201">
        <f>IF(C156="", 0, IF(C156="kWh", '4. Billing Determinants'!O24, IF(C156="kW", '4. Billing Determinants'!P24, '4. Billing Determinants'!D24)))</f>
        <v>383601.73023429373</v>
      </c>
      <c r="E156" s="202">
        <f>HLOOKUP($B156, '5. Allocation of Balances'!$C$4:$Y$53, 50,FALSE)</f>
        <v>0</v>
      </c>
      <c r="F156" s="203">
        <f t="shared" si="15"/>
        <v>0</v>
      </c>
      <c r="G156" s="1" t="str">
        <f t="shared" si="14"/>
        <v>$/kW</v>
      </c>
    </row>
    <row r="157" spans="2:7" ht="13" x14ac:dyDescent="0.25">
      <c r="B157" s="200" t="str">
        <f t="shared" si="13"/>
        <v>LARGE USE (2)</v>
      </c>
      <c r="C157" s="94" t="str">
        <f>IF(ISBLANK('4. Billing Determinants'!C25), "", '4. Billing Determinants'!C25)</f>
        <v>kW</v>
      </c>
      <c r="D157" s="201">
        <f>IF(C157="", 0, IF(C157="kWh", '4. Billing Determinants'!O25, IF(C157="kW", '4. Billing Determinants'!P25, '4. Billing Determinants'!D25)))</f>
        <v>809583.12468861288</v>
      </c>
      <c r="E157" s="202">
        <f>HLOOKUP($B157, '5. Allocation of Balances'!$C$4:$Y$53, 50,FALSE)</f>
        <v>0</v>
      </c>
      <c r="F157" s="203">
        <f t="shared" si="15"/>
        <v>0</v>
      </c>
      <c r="G157" s="1" t="str">
        <f t="shared" si="14"/>
        <v>$/kW</v>
      </c>
    </row>
    <row r="158" spans="2:7" ht="13" x14ac:dyDescent="0.25">
      <c r="B158" s="200" t="str">
        <f t="shared" si="13"/>
        <v>UNMETERED SCATTERED LOAD</v>
      </c>
      <c r="C158" s="94" t="str">
        <f>IF(ISBLANK('4. Billing Determinants'!C26), "", '4. Billing Determinants'!C26)</f>
        <v>kWh</v>
      </c>
      <c r="D158" s="201">
        <f>IF(C158="", 0, IF(C158="kWh", '4. Billing Determinants'!O26, IF(C158="kW", '4. Billing Determinants'!P26, '4. Billing Determinants'!D26)))</f>
        <v>0</v>
      </c>
      <c r="E158" s="202">
        <f>HLOOKUP($B158, '5. Allocation of Balances'!$C$4:$Y$53, 50,FALSE)</f>
        <v>0</v>
      </c>
      <c r="F158" s="203">
        <f t="shared" si="15"/>
        <v>0</v>
      </c>
      <c r="G158" s="1" t="str">
        <f t="shared" si="14"/>
        <v>$/kWh</v>
      </c>
    </row>
    <row r="159" spans="2:7" ht="13" x14ac:dyDescent="0.25">
      <c r="B159" s="200" t="str">
        <f t="shared" si="13"/>
        <v>SENTINEL LIGHTING</v>
      </c>
      <c r="C159" s="94" t="str">
        <f>IF(ISBLANK('4. Billing Determinants'!C27), "", '4. Billing Determinants'!C27)</f>
        <v>kW</v>
      </c>
      <c r="D159" s="201">
        <f>IF(C159="", 0, IF(C159="kWh", '4. Billing Determinants'!O27, IF(C159="kW", '4. Billing Determinants'!P27, '4. Billing Determinants'!D27)))</f>
        <v>0</v>
      </c>
      <c r="E159" s="202">
        <f>HLOOKUP($B159, '5. Allocation of Balances'!$C$4:$Y$53, 50,FALSE)</f>
        <v>0</v>
      </c>
      <c r="F159" s="203">
        <f t="shared" si="15"/>
        <v>0</v>
      </c>
      <c r="G159" s="1" t="str">
        <f t="shared" si="14"/>
        <v>$/kW</v>
      </c>
    </row>
    <row r="160" spans="2:7" ht="13" x14ac:dyDescent="0.25">
      <c r="B160" s="200" t="str">
        <f t="shared" si="13"/>
        <v>STREET LIGHTING</v>
      </c>
      <c r="C160" s="94" t="str">
        <f>IF(ISBLANK('4. Billing Determinants'!C28), "", '4. Billing Determinants'!C28)</f>
        <v>kW</v>
      </c>
      <c r="D160" s="201">
        <f>IF(C160="", 0, IF(C160="kWh", '4. Billing Determinants'!O28, IF(C160="kW", '4. Billing Determinants'!P28, '4. Billing Determinants'!D28)))</f>
        <v>0</v>
      </c>
      <c r="E160" s="202">
        <f>HLOOKUP($B160, '5. Allocation of Balances'!$C$4:$Y$53, 50,FALSE)</f>
        <v>0</v>
      </c>
      <c r="F160" s="203">
        <f t="shared" si="15"/>
        <v>0</v>
      </c>
      <c r="G160" s="1" t="str">
        <f t="shared" si="14"/>
        <v>$/kW</v>
      </c>
    </row>
    <row r="161" spans="2:7" ht="13" x14ac:dyDescent="0.25">
      <c r="B161" s="200" t="str">
        <f t="shared" si="13"/>
        <v>STANDBY POWER</v>
      </c>
      <c r="C161" s="94" t="str">
        <f>IF(ISBLANK('4. Billing Determinants'!C29), "", '4. Billing Determinants'!C29)</f>
        <v>kW</v>
      </c>
      <c r="D161" s="201">
        <f>IF(C161="", 0, IF(C161="kWh", '4. Billing Determinants'!O29, IF(C161="kW", '4. Billing Determinants'!P29, '4. Billing Determinants'!D29)))</f>
        <v>0</v>
      </c>
      <c r="E161" s="202">
        <f>HLOOKUP($B161, '5. Allocation of Balances'!$C$4:$Y$53, 50,FALSE)</f>
        <v>0</v>
      </c>
      <c r="F161" s="203">
        <f t="shared" si="15"/>
        <v>0</v>
      </c>
      <c r="G161" s="1" t="str">
        <f t="shared" si="14"/>
        <v>$/kW</v>
      </c>
    </row>
    <row r="162" spans="2:7" ht="13" x14ac:dyDescent="0.25">
      <c r="B162" s="200" t="str">
        <f t="shared" si="13"/>
        <v/>
      </c>
      <c r="C162" s="94" t="str">
        <f>IF(ISBLANK('4. Billing Determinants'!C30), "", '4. Billing Determinants'!C30)</f>
        <v/>
      </c>
      <c r="D162" s="201">
        <f>IF(C162="", 0, IF(C162="kWh", '4. Billing Determinants'!O30, IF(C162="kW", '4. Billing Determinants'!P30, '4. Billing Determinants'!D30)))</f>
        <v>0</v>
      </c>
      <c r="E162" s="202">
        <f>HLOOKUP($B162, '5. Allocation of Balances'!$C$4:$Y$53, 50,FALSE)</f>
        <v>0</v>
      </c>
      <c r="F162" s="203">
        <f t="shared" si="15"/>
        <v>0</v>
      </c>
      <c r="G162" s="1" t="str">
        <f t="shared" si="14"/>
        <v/>
      </c>
    </row>
    <row r="163" spans="2:7" ht="13" x14ac:dyDescent="0.25">
      <c r="B163" s="200" t="str">
        <f t="shared" si="13"/>
        <v/>
      </c>
      <c r="C163" s="94" t="str">
        <f>IF(ISBLANK('4. Billing Determinants'!C31), "", '4. Billing Determinants'!C31)</f>
        <v/>
      </c>
      <c r="D163" s="201">
        <f>IF(C163="", 0, IF(C163="kWh", '4. Billing Determinants'!O31, IF(C163="kW", '4. Billing Determinants'!P31, '4. Billing Determinants'!D31)))</f>
        <v>0</v>
      </c>
      <c r="E163" s="202">
        <f>HLOOKUP($B163, '5. Allocation of Balances'!$C$4:$Y$53, 50,FALSE)</f>
        <v>0</v>
      </c>
      <c r="F163" s="203">
        <f t="shared" si="15"/>
        <v>0</v>
      </c>
      <c r="G163" s="1" t="str">
        <f t="shared" si="14"/>
        <v/>
      </c>
    </row>
    <row r="164" spans="2:7" ht="13" x14ac:dyDescent="0.25">
      <c r="B164" s="200" t="str">
        <f t="shared" si="13"/>
        <v/>
      </c>
      <c r="C164" s="94" t="str">
        <f>IF(ISBLANK('4. Billing Determinants'!C32), "", '4. Billing Determinants'!C32)</f>
        <v/>
      </c>
      <c r="D164" s="201">
        <f>IF(C164="", 0, IF(C164="kWh", '4. Billing Determinants'!O32, IF(C164="kW", '4. Billing Determinants'!P32, '4. Billing Determinants'!D32)))</f>
        <v>0</v>
      </c>
      <c r="E164" s="202">
        <f>HLOOKUP($B164, '5. Allocation of Balances'!$C$4:$Y$53, 50,FALSE)</f>
        <v>0</v>
      </c>
      <c r="F164" s="203">
        <f t="shared" si="15"/>
        <v>0</v>
      </c>
      <c r="G164" s="1" t="str">
        <f t="shared" si="14"/>
        <v/>
      </c>
    </row>
    <row r="165" spans="2:7" ht="13" x14ac:dyDescent="0.25">
      <c r="B165" s="200" t="str">
        <f t="shared" si="13"/>
        <v/>
      </c>
      <c r="C165" s="94" t="str">
        <f>IF(ISBLANK('4. Billing Determinants'!C33), "", '4. Billing Determinants'!C33)</f>
        <v/>
      </c>
      <c r="D165" s="201">
        <f>IF(C165="", 0, IF(C165="kWh", '4. Billing Determinants'!O33, IF(C165="kW", '4. Billing Determinants'!P33, '4. Billing Determinants'!D33)))</f>
        <v>0</v>
      </c>
      <c r="E165" s="202">
        <f>HLOOKUP($B165, '5. Allocation of Balances'!$C$4:$Y$53, 50,FALSE)</f>
        <v>0</v>
      </c>
      <c r="F165" s="203">
        <f t="shared" si="15"/>
        <v>0</v>
      </c>
      <c r="G165" s="1" t="str">
        <f t="shared" si="14"/>
        <v/>
      </c>
    </row>
    <row r="166" spans="2:7" ht="13" x14ac:dyDescent="0.25">
      <c r="B166" s="200" t="str">
        <f t="shared" si="13"/>
        <v/>
      </c>
      <c r="C166" s="94" t="str">
        <f>IF(ISBLANK('4. Billing Determinants'!C34), "", '4. Billing Determinants'!C34)</f>
        <v/>
      </c>
      <c r="D166" s="201">
        <f>IF(C166="", 0, IF(C166="kWh", '4. Billing Determinants'!O34, IF(C166="kW", '4. Billing Determinants'!P34, '4. Billing Determinants'!D34)))</f>
        <v>0</v>
      </c>
      <c r="E166" s="202">
        <f>HLOOKUP($B166, '5. Allocation of Balances'!$C$4:$Y$53, 50,FALSE)</f>
        <v>0</v>
      </c>
      <c r="F166" s="203">
        <f t="shared" si="15"/>
        <v>0</v>
      </c>
      <c r="G166" s="1" t="str">
        <f t="shared" si="14"/>
        <v/>
      </c>
    </row>
    <row r="167" spans="2:7" ht="13" x14ac:dyDescent="0.25">
      <c r="B167" s="200" t="str">
        <f t="shared" si="13"/>
        <v/>
      </c>
      <c r="C167" s="94" t="str">
        <f>IF(ISBLANK('4. Billing Determinants'!C35), "", '4. Billing Determinants'!C35)</f>
        <v/>
      </c>
      <c r="D167" s="201">
        <f>IF(C167="", 0, IF(C167="kWh", '4. Billing Determinants'!O35, IF(C167="kW", '4. Billing Determinants'!P35, '4. Billing Determinants'!D35)))</f>
        <v>0</v>
      </c>
      <c r="E167" s="202">
        <f>HLOOKUP($B167, '5. Allocation of Balances'!$C$4:$Y$53, 50,FALSE)</f>
        <v>0</v>
      </c>
      <c r="F167" s="203">
        <f t="shared" si="15"/>
        <v>0</v>
      </c>
      <c r="G167" s="1" t="str">
        <f t="shared" si="14"/>
        <v/>
      </c>
    </row>
    <row r="168" spans="2:7" ht="13" x14ac:dyDescent="0.25">
      <c r="B168" s="200" t="str">
        <f t="shared" si="13"/>
        <v/>
      </c>
      <c r="C168" s="94" t="str">
        <f>IF(ISBLANK('4. Billing Determinants'!C36), "", '4. Billing Determinants'!C36)</f>
        <v/>
      </c>
      <c r="D168" s="201">
        <f>IF(C168="", 0, IF(C168="kWh", '4. Billing Determinants'!O36, IF(C168="kW", '4. Billing Determinants'!P36, '4. Billing Determinants'!D36)))</f>
        <v>0</v>
      </c>
      <c r="E168" s="202">
        <f>HLOOKUP($B168, '5. Allocation of Balances'!$C$4:$Y$53, 50,FALSE)</f>
        <v>0</v>
      </c>
      <c r="F168" s="203">
        <f t="shared" si="15"/>
        <v>0</v>
      </c>
      <c r="G168" s="1" t="str">
        <f t="shared" si="14"/>
        <v/>
      </c>
    </row>
    <row r="169" spans="2:7" ht="13" x14ac:dyDescent="0.25">
      <c r="B169" s="200" t="str">
        <f t="shared" si="13"/>
        <v/>
      </c>
      <c r="C169" s="94" t="str">
        <f>IF(ISBLANK('4. Billing Determinants'!C37), "", '4. Billing Determinants'!C37)</f>
        <v/>
      </c>
      <c r="D169" s="201">
        <f>IF(C169="", 0, IF(C169="kWh", '4. Billing Determinants'!O37, IF(C169="kW", '4. Billing Determinants'!P37, '4. Billing Determinants'!D37)))</f>
        <v>0</v>
      </c>
      <c r="E169" s="202">
        <f>HLOOKUP($B169, '5. Allocation of Balances'!$C$4:$Y$53, 50,FALSE)</f>
        <v>0</v>
      </c>
      <c r="F169" s="203">
        <f t="shared" si="15"/>
        <v>0</v>
      </c>
      <c r="G169" s="1" t="str">
        <f t="shared" si="14"/>
        <v/>
      </c>
    </row>
    <row r="170" spans="2:7" ht="13" x14ac:dyDescent="0.25">
      <c r="B170" s="200" t="str">
        <f t="shared" si="13"/>
        <v/>
      </c>
      <c r="C170" s="94" t="str">
        <f>IF(ISBLANK('4. Billing Determinants'!C38), "", '4. Billing Determinants'!C38)</f>
        <v/>
      </c>
      <c r="D170" s="201">
        <f>IF(C170="", 0, IF(C170="kWh", '4. Billing Determinants'!O38, IF(C170="kW", '4. Billing Determinants'!P38, '4. Billing Determinants'!D38)))</f>
        <v>0</v>
      </c>
      <c r="E170" s="202">
        <f>HLOOKUP($B170, '5. Allocation of Balances'!$C$4:$Y$53, 50,FALSE)</f>
        <v>0</v>
      </c>
      <c r="F170" s="203">
        <f t="shared" si="15"/>
        <v>0</v>
      </c>
      <c r="G170" s="1" t="str">
        <f t="shared" si="14"/>
        <v/>
      </c>
    </row>
    <row r="171" spans="2:7" ht="13" x14ac:dyDescent="0.25">
      <c r="B171" s="200" t="str">
        <f t="shared" si="13"/>
        <v/>
      </c>
      <c r="C171" s="94" t="str">
        <f>IF(ISBLANK('4. Billing Determinants'!C39), "", '4. Billing Determinants'!C39)</f>
        <v/>
      </c>
      <c r="D171" s="201">
        <f>IF(C171="", 0, IF(C171="kWh", '4. Billing Determinants'!O39, IF(C171="kW", '4. Billing Determinants'!P39, '4. Billing Determinants'!D39)))</f>
        <v>0</v>
      </c>
      <c r="E171" s="202">
        <f>HLOOKUP($B171, '5. Allocation of Balances'!$C$4:$Y$53, 50,FALSE)</f>
        <v>0</v>
      </c>
      <c r="F171" s="203">
        <f t="shared" si="15"/>
        <v>0</v>
      </c>
      <c r="G171" s="1" t="str">
        <f t="shared" si="14"/>
        <v/>
      </c>
    </row>
    <row r="172" spans="2:7" ht="13" x14ac:dyDescent="0.25">
      <c r="B172" s="200" t="str">
        <f t="shared" si="13"/>
        <v/>
      </c>
      <c r="C172" s="94" t="str">
        <f>IF(ISBLANK('4. Billing Determinants'!C40), "", '4. Billing Determinants'!C40)</f>
        <v/>
      </c>
      <c r="D172" s="201">
        <f>IF(C172="", 0, IF(C172="kWh", '4. Billing Determinants'!O40, IF(C172="kW", '4. Billing Determinants'!P40, '4. Billing Determinants'!D40)))</f>
        <v>0</v>
      </c>
      <c r="E172" s="202">
        <f>HLOOKUP($B172, '5. Allocation of Balances'!$C$4:$Y$53, 50,FALSE)</f>
        <v>0</v>
      </c>
      <c r="F172" s="203">
        <f t="shared" si="15"/>
        <v>0</v>
      </c>
      <c r="G172" s="1" t="str">
        <f t="shared" si="14"/>
        <v/>
      </c>
    </row>
    <row r="173" spans="2:7" ht="13" x14ac:dyDescent="0.3">
      <c r="B173" s="206" t="s">
        <v>87</v>
      </c>
      <c r="C173" s="207"/>
      <c r="D173" s="208"/>
      <c r="E173" s="209">
        <f>SUM(E153:E172)</f>
        <v>0</v>
      </c>
      <c r="F173" s="206"/>
    </row>
    <row r="175" spans="2:7" ht="18" x14ac:dyDescent="0.4">
      <c r="B175" s="198" t="s">
        <v>225</v>
      </c>
    </row>
    <row r="176" spans="2:7" ht="18" x14ac:dyDescent="0.4">
      <c r="B176" s="198"/>
    </row>
    <row r="177" spans="2:7" ht="13" x14ac:dyDescent="0.3">
      <c r="B177" s="79" t="s">
        <v>104</v>
      </c>
      <c r="C177" s="80"/>
      <c r="D177" s="81">
        <v>1</v>
      </c>
    </row>
    <row r="179" spans="2:7" x14ac:dyDescent="0.25">
      <c r="B179" s="299" t="s">
        <v>97</v>
      </c>
      <c r="C179" s="298" t="s">
        <v>86</v>
      </c>
      <c r="D179" s="304" t="s">
        <v>105</v>
      </c>
      <c r="E179" s="304" t="s">
        <v>226</v>
      </c>
      <c r="F179" s="306" t="s">
        <v>227</v>
      </c>
    </row>
    <row r="180" spans="2:7" x14ac:dyDescent="0.25">
      <c r="B180" s="300"/>
      <c r="C180" s="298"/>
      <c r="D180" s="305"/>
      <c r="E180" s="305"/>
      <c r="F180" s="306"/>
    </row>
    <row r="181" spans="2:7" ht="13" x14ac:dyDescent="0.3">
      <c r="B181" s="200" t="str">
        <f t="shared" ref="B181:B200" si="16">B20</f>
        <v>RESIDENTIAL</v>
      </c>
      <c r="C181" s="94"/>
      <c r="D181" s="201">
        <f>IF(C181="", 0, IF(C181="kWh", '4. Billing Determinants'!O21, IF(C181="kW", '4. Billing Determinants'!P21, '4. Billing Determinants'!D21)))</f>
        <v>0</v>
      </c>
      <c r="E181" s="202">
        <f>HLOOKUP($B181, '5. Allocation of Balances'!$D$4:$Z$53, 36,FALSE)</f>
        <v>0</v>
      </c>
      <c r="F181" s="203">
        <f t="shared" ref="F181:F200" si="17">IF(ISERROR(E181/D181), 0, IF(C181="# of Customers", E181/D181/12/$D$177, E181/D181/$D$177))</f>
        <v>0</v>
      </c>
      <c r="G181" s="204" t="str">
        <f>IF(C181="", "", IF(C181="# of Customers", "per customer per month", "$/"&amp;C181))</f>
        <v/>
      </c>
    </row>
    <row r="182" spans="2:7" ht="13" x14ac:dyDescent="0.3">
      <c r="B182" s="200" t="str">
        <f t="shared" si="16"/>
        <v>GENERAL SERVICE LESS THAN 50 KW</v>
      </c>
      <c r="C182" s="94" t="str">
        <f>IF(ISBLANK('4. Billing Determinants'!C22), "", '4. Billing Determinants'!C22)</f>
        <v>kWh</v>
      </c>
      <c r="D182" s="201">
        <f>IF(C182="", 0, IF(C182="kWh", '4. Billing Determinants'!O22, IF(C182="kW", '4. Billing Determinants'!P22, '4. Billing Determinants'!D22)))</f>
        <v>0</v>
      </c>
      <c r="E182" s="202">
        <f>HLOOKUP($B182, '5. Allocation of Balances'!$D$4:$Z$53, 36,FALSE)</f>
        <v>0</v>
      </c>
      <c r="F182" s="203">
        <f t="shared" si="17"/>
        <v>0</v>
      </c>
      <c r="G182" s="204" t="str">
        <f t="shared" ref="G182:G200" si="18">IF(C182="", "", IF(C182="# of Customers", "per customer per month", "$/"&amp;C182))</f>
        <v>$/kWh</v>
      </c>
    </row>
    <row r="183" spans="2:7" ht="13" x14ac:dyDescent="0.3">
      <c r="B183" s="200" t="str">
        <f t="shared" si="16"/>
        <v>GENERAL SERVICE 50 TO 4,999 KW</v>
      </c>
      <c r="C183" s="94" t="str">
        <f>IF(ISBLANK('4. Billing Determinants'!C23), "", '4. Billing Determinants'!C23)</f>
        <v>kW</v>
      </c>
      <c r="D183" s="201">
        <f>IF(C183="", 0, IF(C183="kWh", '4. Billing Determinants'!O23, IF(C183="kW", '4. Billing Determinants'!P23, '4. Billing Determinants'!D23)))</f>
        <v>79009.255978036555</v>
      </c>
      <c r="E183" s="202">
        <f>HLOOKUP($B183, '5. Allocation of Balances'!$D$4:$Z$53, 36,FALSE)</f>
        <v>0</v>
      </c>
      <c r="F183" s="203">
        <f t="shared" si="17"/>
        <v>0</v>
      </c>
      <c r="G183" s="204" t="str">
        <f t="shared" si="18"/>
        <v>$/kW</v>
      </c>
    </row>
    <row r="184" spans="2:7" ht="13" x14ac:dyDescent="0.3">
      <c r="B184" s="200" t="str">
        <f t="shared" si="16"/>
        <v>LARGE USE (1)</v>
      </c>
      <c r="C184" s="94" t="str">
        <f>IF(ISBLANK('4. Billing Determinants'!C24), "", '4. Billing Determinants'!C24)</f>
        <v>kW</v>
      </c>
      <c r="D184" s="201">
        <f>IF(C184="", 0, IF(C184="kWh", '4. Billing Determinants'!O24, IF(C184="kW", '4. Billing Determinants'!P24, '4. Billing Determinants'!D24)))</f>
        <v>383601.73023429373</v>
      </c>
      <c r="E184" s="202">
        <f>HLOOKUP($B184, '5. Allocation of Balances'!$D$4:$Z$53, 36,FALSE)</f>
        <v>0</v>
      </c>
      <c r="F184" s="203">
        <f t="shared" si="17"/>
        <v>0</v>
      </c>
      <c r="G184" s="204" t="str">
        <f t="shared" si="18"/>
        <v>$/kW</v>
      </c>
    </row>
    <row r="185" spans="2:7" ht="13" x14ac:dyDescent="0.3">
      <c r="B185" s="200" t="str">
        <f t="shared" si="16"/>
        <v>LARGE USE (2)</v>
      </c>
      <c r="C185" s="94" t="str">
        <f>IF(ISBLANK('4. Billing Determinants'!C25), "", '4. Billing Determinants'!C25)</f>
        <v>kW</v>
      </c>
      <c r="D185" s="201">
        <f>IF(C185="", 0, IF(C185="kWh", '4. Billing Determinants'!O25, IF(C185="kW", '4. Billing Determinants'!P25, '4. Billing Determinants'!D25)))</f>
        <v>809583.12468861288</v>
      </c>
      <c r="E185" s="202">
        <f>HLOOKUP($B185, '5. Allocation of Balances'!$D$4:$Z$53, 36,FALSE)</f>
        <v>0</v>
      </c>
      <c r="F185" s="203">
        <f t="shared" si="17"/>
        <v>0</v>
      </c>
      <c r="G185" s="204" t="str">
        <f t="shared" si="18"/>
        <v>$/kW</v>
      </c>
    </row>
    <row r="186" spans="2:7" ht="13" x14ac:dyDescent="0.3">
      <c r="B186" s="200" t="str">
        <f t="shared" si="16"/>
        <v>UNMETERED SCATTERED LOAD</v>
      </c>
      <c r="C186" s="94" t="str">
        <f>IF(ISBLANK('4. Billing Determinants'!C26), "", '4. Billing Determinants'!C26)</f>
        <v>kWh</v>
      </c>
      <c r="D186" s="201">
        <f>IF(C186="", 0, IF(C186="kWh", '4. Billing Determinants'!O26, IF(C186="kW", '4. Billing Determinants'!P26, '4. Billing Determinants'!D26)))</f>
        <v>0</v>
      </c>
      <c r="E186" s="202">
        <f>HLOOKUP($B186, '5. Allocation of Balances'!$D$4:$Z$53, 36,FALSE)</f>
        <v>0</v>
      </c>
      <c r="F186" s="203">
        <f t="shared" si="17"/>
        <v>0</v>
      </c>
      <c r="G186" s="204" t="str">
        <f t="shared" si="18"/>
        <v>$/kWh</v>
      </c>
    </row>
    <row r="187" spans="2:7" ht="13" x14ac:dyDescent="0.3">
      <c r="B187" s="200" t="str">
        <f t="shared" si="16"/>
        <v>SENTINEL LIGHTING</v>
      </c>
      <c r="C187" s="94" t="str">
        <f>IF(ISBLANK('4. Billing Determinants'!C27), "", '4. Billing Determinants'!C27)</f>
        <v>kW</v>
      </c>
      <c r="D187" s="201">
        <f>IF(C187="", 0, IF(C187="kWh", '4. Billing Determinants'!O27, IF(C187="kW", '4. Billing Determinants'!P27, '4. Billing Determinants'!D27)))</f>
        <v>0</v>
      </c>
      <c r="E187" s="202">
        <f>HLOOKUP($B187, '5. Allocation of Balances'!$D$4:$Z$53, 36,FALSE)</f>
        <v>0</v>
      </c>
      <c r="F187" s="203">
        <f t="shared" si="17"/>
        <v>0</v>
      </c>
      <c r="G187" s="204" t="str">
        <f t="shared" si="18"/>
        <v>$/kW</v>
      </c>
    </row>
    <row r="188" spans="2:7" ht="13" x14ac:dyDescent="0.3">
      <c r="B188" s="200" t="str">
        <f t="shared" si="16"/>
        <v>STREET LIGHTING</v>
      </c>
      <c r="C188" s="94" t="str">
        <f>IF(ISBLANK('4. Billing Determinants'!C28), "", '4. Billing Determinants'!C28)</f>
        <v>kW</v>
      </c>
      <c r="D188" s="201">
        <f>IF(C188="", 0, IF(C188="kWh", '4. Billing Determinants'!O28, IF(C188="kW", '4. Billing Determinants'!P28, '4. Billing Determinants'!D28)))</f>
        <v>0</v>
      </c>
      <c r="E188" s="202">
        <f>HLOOKUP($B188, '5. Allocation of Balances'!$D$4:$Z$53, 36,FALSE)</f>
        <v>0</v>
      </c>
      <c r="F188" s="203">
        <f t="shared" si="17"/>
        <v>0</v>
      </c>
      <c r="G188" s="204" t="str">
        <f t="shared" si="18"/>
        <v>$/kW</v>
      </c>
    </row>
    <row r="189" spans="2:7" ht="13" x14ac:dyDescent="0.3">
      <c r="B189" s="200" t="str">
        <f t="shared" si="16"/>
        <v>STANDBY POWER</v>
      </c>
      <c r="C189" s="94" t="str">
        <f>IF(ISBLANK('4. Billing Determinants'!C29), "", '4. Billing Determinants'!C29)</f>
        <v>kW</v>
      </c>
      <c r="D189" s="201">
        <f>IF(C189="", 0, IF(C189="kWh", '4. Billing Determinants'!O29, IF(C189="kW", '4. Billing Determinants'!P29, '4. Billing Determinants'!D29)))</f>
        <v>0</v>
      </c>
      <c r="E189" s="202">
        <f>HLOOKUP($B189, '5. Allocation of Balances'!$D$4:$Z$53, 36,FALSE)</f>
        <v>0</v>
      </c>
      <c r="F189" s="203">
        <f t="shared" si="17"/>
        <v>0</v>
      </c>
      <c r="G189" s="204" t="str">
        <f t="shared" si="18"/>
        <v>$/kW</v>
      </c>
    </row>
    <row r="190" spans="2:7" ht="13" x14ac:dyDescent="0.3">
      <c r="B190" s="200" t="str">
        <f t="shared" si="16"/>
        <v/>
      </c>
      <c r="C190" s="94" t="str">
        <f>IF(ISBLANK('4. Billing Determinants'!C30), "", '4. Billing Determinants'!C30)</f>
        <v/>
      </c>
      <c r="D190" s="201">
        <f>IF(C190="", 0, IF(C190="kWh", '4. Billing Determinants'!O30, IF(C190="kW", '4. Billing Determinants'!P30, '4. Billing Determinants'!D30)))</f>
        <v>0</v>
      </c>
      <c r="E190" s="202">
        <f>HLOOKUP($B190, '5. Allocation of Balances'!$D$4:$Z$53, 36,FALSE)</f>
        <v>0</v>
      </c>
      <c r="F190" s="203">
        <f t="shared" si="17"/>
        <v>0</v>
      </c>
      <c r="G190" s="204" t="str">
        <f t="shared" si="18"/>
        <v/>
      </c>
    </row>
    <row r="191" spans="2:7" ht="13" x14ac:dyDescent="0.3">
      <c r="B191" s="200" t="str">
        <f t="shared" si="16"/>
        <v/>
      </c>
      <c r="C191" s="94" t="str">
        <f>IF(ISBLANK('4. Billing Determinants'!C31), "", '4. Billing Determinants'!C31)</f>
        <v/>
      </c>
      <c r="D191" s="201">
        <f>IF(C191="", 0, IF(C191="kWh", '4. Billing Determinants'!O31, IF(C191="kW", '4. Billing Determinants'!P31, '4. Billing Determinants'!D31)))</f>
        <v>0</v>
      </c>
      <c r="E191" s="202">
        <f>HLOOKUP($B191, '5. Allocation of Balances'!$D$4:$Z$53, 36,FALSE)</f>
        <v>0</v>
      </c>
      <c r="F191" s="203">
        <f t="shared" si="17"/>
        <v>0</v>
      </c>
      <c r="G191" s="204" t="str">
        <f t="shared" si="18"/>
        <v/>
      </c>
    </row>
    <row r="192" spans="2:7" ht="13" x14ac:dyDescent="0.3">
      <c r="B192" s="200" t="str">
        <f t="shared" si="16"/>
        <v/>
      </c>
      <c r="C192" s="94" t="str">
        <f>IF(ISBLANK('4. Billing Determinants'!C32), "", '4. Billing Determinants'!C32)</f>
        <v/>
      </c>
      <c r="D192" s="201">
        <f>IF(C192="", 0, IF(C192="kWh", '4. Billing Determinants'!O32, IF(C192="kW", '4. Billing Determinants'!P32, '4. Billing Determinants'!D32)))</f>
        <v>0</v>
      </c>
      <c r="E192" s="202">
        <f>HLOOKUP($B192, '5. Allocation of Balances'!$D$4:$Z$53, 36,FALSE)</f>
        <v>0</v>
      </c>
      <c r="F192" s="203">
        <f t="shared" si="17"/>
        <v>0</v>
      </c>
      <c r="G192" s="204" t="str">
        <f t="shared" si="18"/>
        <v/>
      </c>
    </row>
    <row r="193" spans="2:7" ht="13" x14ac:dyDescent="0.3">
      <c r="B193" s="200" t="str">
        <f t="shared" si="16"/>
        <v/>
      </c>
      <c r="C193" s="94" t="str">
        <f>IF(ISBLANK('4. Billing Determinants'!C33), "", '4. Billing Determinants'!C33)</f>
        <v/>
      </c>
      <c r="D193" s="201">
        <f>IF(C193="", 0, IF(C193="kWh", '4. Billing Determinants'!O33, IF(C193="kW", '4. Billing Determinants'!P33, '4. Billing Determinants'!D33)))</f>
        <v>0</v>
      </c>
      <c r="E193" s="202">
        <f>HLOOKUP($B193, '5. Allocation of Balances'!$D$4:$Z$53, 36,FALSE)</f>
        <v>0</v>
      </c>
      <c r="F193" s="203">
        <f t="shared" si="17"/>
        <v>0</v>
      </c>
      <c r="G193" s="204" t="str">
        <f t="shared" si="18"/>
        <v/>
      </c>
    </row>
    <row r="194" spans="2:7" ht="13" x14ac:dyDescent="0.3">
      <c r="B194" s="200" t="str">
        <f t="shared" si="16"/>
        <v/>
      </c>
      <c r="C194" s="94" t="str">
        <f>IF(ISBLANK('4. Billing Determinants'!C34), "", '4. Billing Determinants'!C34)</f>
        <v/>
      </c>
      <c r="D194" s="201">
        <f>IF(C194="", 0, IF(C194="kWh", '4. Billing Determinants'!O34, IF(C194="kW", '4. Billing Determinants'!P34, '4. Billing Determinants'!D34)))</f>
        <v>0</v>
      </c>
      <c r="E194" s="202">
        <f>HLOOKUP($B194, '5. Allocation of Balances'!$D$4:$Z$53, 36,FALSE)</f>
        <v>0</v>
      </c>
      <c r="F194" s="203">
        <f t="shared" si="17"/>
        <v>0</v>
      </c>
      <c r="G194" s="204" t="str">
        <f t="shared" si="18"/>
        <v/>
      </c>
    </row>
    <row r="195" spans="2:7" ht="13" x14ac:dyDescent="0.3">
      <c r="B195" s="200" t="str">
        <f t="shared" si="16"/>
        <v/>
      </c>
      <c r="C195" s="94" t="str">
        <f>IF(ISBLANK('4. Billing Determinants'!C35), "", '4. Billing Determinants'!C35)</f>
        <v/>
      </c>
      <c r="D195" s="201">
        <f>IF(C195="", 0, IF(C195="kWh", '4. Billing Determinants'!O35, IF(C195="kW", '4. Billing Determinants'!P35, '4. Billing Determinants'!D35)))</f>
        <v>0</v>
      </c>
      <c r="E195" s="202">
        <f>HLOOKUP($B195, '5. Allocation of Balances'!$D$4:$Z$53, 36,FALSE)</f>
        <v>0</v>
      </c>
      <c r="F195" s="203">
        <f t="shared" si="17"/>
        <v>0</v>
      </c>
      <c r="G195" s="204" t="str">
        <f t="shared" si="18"/>
        <v/>
      </c>
    </row>
    <row r="196" spans="2:7" ht="13" x14ac:dyDescent="0.3">
      <c r="B196" s="200" t="str">
        <f t="shared" si="16"/>
        <v/>
      </c>
      <c r="C196" s="94" t="str">
        <f>IF(ISBLANK('4. Billing Determinants'!C36), "", '4. Billing Determinants'!C36)</f>
        <v/>
      </c>
      <c r="D196" s="201">
        <f>IF(C196="", 0, IF(C196="kWh", '4. Billing Determinants'!O36, IF(C196="kW", '4. Billing Determinants'!P36, '4. Billing Determinants'!D36)))</f>
        <v>0</v>
      </c>
      <c r="E196" s="202">
        <f>HLOOKUP($B196, '5. Allocation of Balances'!$D$4:$Z$53, 36,FALSE)</f>
        <v>0</v>
      </c>
      <c r="F196" s="203">
        <f t="shared" si="17"/>
        <v>0</v>
      </c>
      <c r="G196" s="204" t="str">
        <f t="shared" si="18"/>
        <v/>
      </c>
    </row>
    <row r="197" spans="2:7" ht="13" x14ac:dyDescent="0.3">
      <c r="B197" s="200" t="str">
        <f t="shared" si="16"/>
        <v/>
      </c>
      <c r="C197" s="94" t="str">
        <f>IF(ISBLANK('4. Billing Determinants'!C37), "", '4. Billing Determinants'!C37)</f>
        <v/>
      </c>
      <c r="D197" s="201">
        <f>IF(C197="", 0, IF(C197="kWh", '4. Billing Determinants'!O37, IF(C197="kW", '4. Billing Determinants'!P37, '4. Billing Determinants'!D37)))</f>
        <v>0</v>
      </c>
      <c r="E197" s="202">
        <f>HLOOKUP($B197, '5. Allocation of Balances'!$D$4:$Z$53, 36,FALSE)</f>
        <v>0</v>
      </c>
      <c r="F197" s="203">
        <f t="shared" si="17"/>
        <v>0</v>
      </c>
      <c r="G197" s="204" t="str">
        <f t="shared" si="18"/>
        <v/>
      </c>
    </row>
    <row r="198" spans="2:7" ht="13" x14ac:dyDescent="0.3">
      <c r="B198" s="200" t="str">
        <f t="shared" si="16"/>
        <v/>
      </c>
      <c r="C198" s="94" t="str">
        <f>IF(ISBLANK('4. Billing Determinants'!C38), "", '4. Billing Determinants'!C38)</f>
        <v/>
      </c>
      <c r="D198" s="201">
        <f>IF(C198="", 0, IF(C198="kWh", '4. Billing Determinants'!O38, IF(C198="kW", '4. Billing Determinants'!P38, '4. Billing Determinants'!D38)))</f>
        <v>0</v>
      </c>
      <c r="E198" s="202">
        <f>HLOOKUP($B198, '5. Allocation of Balances'!$D$4:$Z$53, 36,FALSE)</f>
        <v>0</v>
      </c>
      <c r="F198" s="203">
        <f t="shared" si="17"/>
        <v>0</v>
      </c>
      <c r="G198" s="204" t="str">
        <f t="shared" si="18"/>
        <v/>
      </c>
    </row>
    <row r="199" spans="2:7" ht="13" x14ac:dyDescent="0.3">
      <c r="B199" s="200" t="str">
        <f t="shared" si="16"/>
        <v/>
      </c>
      <c r="C199" s="94" t="str">
        <f>IF(ISBLANK('4. Billing Determinants'!C39), "", '4. Billing Determinants'!C39)</f>
        <v/>
      </c>
      <c r="D199" s="201">
        <f>IF(C199="", 0, IF(C199="kWh", '4. Billing Determinants'!O39, IF(C199="kW", '4. Billing Determinants'!P39, '4. Billing Determinants'!D39)))</f>
        <v>0</v>
      </c>
      <c r="E199" s="202">
        <f>HLOOKUP($B199, '5. Allocation of Balances'!$D$4:$Z$53, 36,FALSE)</f>
        <v>0</v>
      </c>
      <c r="F199" s="203">
        <f t="shared" si="17"/>
        <v>0</v>
      </c>
      <c r="G199" s="204" t="str">
        <f t="shared" si="18"/>
        <v/>
      </c>
    </row>
    <row r="200" spans="2:7" ht="13" x14ac:dyDescent="0.3">
      <c r="B200" s="200" t="str">
        <f t="shared" si="16"/>
        <v/>
      </c>
      <c r="C200" s="94" t="str">
        <f>IF(ISBLANK('4. Billing Determinants'!C40), "", '4. Billing Determinants'!C40)</f>
        <v/>
      </c>
      <c r="D200" s="201">
        <f>IF(C200="", 0, IF(C200="kWh", '4. Billing Determinants'!O40, IF(C200="kW", '4. Billing Determinants'!P40, '4. Billing Determinants'!D40)))</f>
        <v>0</v>
      </c>
      <c r="E200" s="202">
        <f>HLOOKUP($B200, '5. Allocation of Balances'!$D$4:$Z$53, 36,FALSE)</f>
        <v>0</v>
      </c>
      <c r="F200" s="203">
        <f t="shared" si="17"/>
        <v>0</v>
      </c>
      <c r="G200" s="204" t="str">
        <f t="shared" si="18"/>
        <v/>
      </c>
    </row>
    <row r="201" spans="2:7" ht="13" x14ac:dyDescent="0.3">
      <c r="B201" s="206" t="s">
        <v>87</v>
      </c>
      <c r="C201" s="207"/>
      <c r="D201" s="208"/>
      <c r="E201" s="209">
        <f>SUM(E181:E200)</f>
        <v>0</v>
      </c>
      <c r="F201" s="206"/>
    </row>
  </sheetData>
  <mergeCells count="35">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 ref="B151:B152"/>
    <mergeCell ref="C151:C152"/>
    <mergeCell ref="D151:D152"/>
    <mergeCell ref="E151:E152"/>
    <mergeCell ref="F151:F152"/>
    <mergeCell ref="B179:B180"/>
    <mergeCell ref="C179:C180"/>
    <mergeCell ref="D179:D180"/>
    <mergeCell ref="E179:E180"/>
    <mergeCell ref="F179:F180"/>
    <mergeCell ref="B96:B97"/>
    <mergeCell ref="C96:C97"/>
    <mergeCell ref="D96:D97"/>
    <mergeCell ref="E96:E97"/>
    <mergeCell ref="F96:F97"/>
    <mergeCell ref="B123:B124"/>
    <mergeCell ref="C123:C124"/>
    <mergeCell ref="D123:D124"/>
    <mergeCell ref="E123:E124"/>
    <mergeCell ref="F123:F124"/>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6:C65 C153:C172 C98:C117 C181:C200 C72:C91 C125:C144">
      <formula1>"kWh, kW, # of Customers"</formula1>
    </dataValidation>
    <dataValidation type="list" allowBlank="1" showInputMessage="1" showErrorMessage="1" sqref="D149 D177">
      <formula1>"1,2,3,4,5"</formula1>
    </dataValidation>
  </dataValidations>
  <pageMargins left="0.7" right="0.7" top="0.75" bottom="0.75" header="0.3" footer="0.3"/>
  <pageSetup scale="58" fitToHeight="3" orientation="landscape" r:id="rId1"/>
  <rowBreaks count="1" manualBreakCount="1">
    <brk id="41"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5" x14ac:dyDescent="0.25"/>
  <cols>
    <col min="1" max="1" width="69.26953125" customWidth="1"/>
    <col min="3" max="8" width="20.453125" customWidth="1"/>
    <col min="9" max="11" width="21.1796875" customWidth="1"/>
  </cols>
  <sheetData>
    <row r="1" spans="1:10" ht="34.5" customHeight="1" x14ac:dyDescent="0.25">
      <c r="C1" s="307" t="s">
        <v>215</v>
      </c>
      <c r="D1" s="307" t="s">
        <v>216</v>
      </c>
      <c r="E1" s="307" t="s">
        <v>220</v>
      </c>
      <c r="F1" s="307" t="s">
        <v>217</v>
      </c>
      <c r="G1" s="307" t="s">
        <v>219</v>
      </c>
      <c r="H1" s="307" t="s">
        <v>27</v>
      </c>
      <c r="I1" s="307" t="s">
        <v>221</v>
      </c>
      <c r="J1" s="307" t="s">
        <v>218</v>
      </c>
    </row>
    <row r="2" spans="1:10" ht="34.5" customHeight="1" x14ac:dyDescent="0.25">
      <c r="C2" s="308"/>
      <c r="D2" s="308"/>
      <c r="E2" s="308"/>
      <c r="F2" s="307"/>
      <c r="G2" s="307"/>
      <c r="H2" s="307"/>
      <c r="I2" s="307"/>
      <c r="J2" s="307"/>
    </row>
    <row r="3" spans="1:10" ht="34.5" customHeight="1" x14ac:dyDescent="0.25">
      <c r="C3" s="308"/>
      <c r="D3" s="308"/>
      <c r="E3" s="308"/>
      <c r="F3" s="307"/>
      <c r="G3" s="307"/>
      <c r="H3" s="307" t="s">
        <v>12</v>
      </c>
      <c r="I3" s="307"/>
      <c r="J3" s="307"/>
    </row>
    <row r="4" spans="1:10" ht="15" customHeight="1" x14ac:dyDescent="0.3">
      <c r="A4" s="155" t="s">
        <v>40</v>
      </c>
      <c r="B4" s="156">
        <v>1508</v>
      </c>
      <c r="C4" s="76">
        <f>VLOOKUP(A4, '2. 2015 Continuity Schedule'!$C$20:$BU$83, MATCH('2. 2015 Continuity Schedule'!BO$20, '2. 2015 Continuity Schedule'!C$20:BU$20,0),FALSE)</f>
        <v>0</v>
      </c>
      <c r="D4" s="76">
        <f>VLOOKUP(A4, '2. 2015 Continuity Schedule'!$C$20:$BU$83, MATCH('2. 2015 Continuity Schedule'!BP$20, '2. 2015 Continuity Schedule'!C$20:BU$20,0),FALSE)</f>
        <v>0</v>
      </c>
      <c r="E4" s="76">
        <f>SUM(C4:D4)</f>
        <v>0</v>
      </c>
      <c r="F4" s="76">
        <f>VLOOKUP(A4, '2. 2015 Continuity Schedule'!$C$20:$BU$83, MATCH('2. 2015 Continuity Schedule'!BQ$20, '2. 2015 Continuity Schedule'!C$20:BU$20,0),FALSE)</f>
        <v>0</v>
      </c>
      <c r="G4" s="76">
        <f>VLOOKUP(A4, '2. 2015 Continuity Schedule'!$C$20:$BU$83, MATCH('2. 2015 Continuity Schedule'!BR$20, '2. 2015 Continuity Schedule'!C$20:BU$20,0),FALSE)</f>
        <v>0</v>
      </c>
      <c r="H4" s="76">
        <f>SUM(E4:G4)</f>
        <v>0</v>
      </c>
      <c r="I4" s="76">
        <f>VLOOKUP(A4, '2. 2015 Continuity Schedule'!$C$20:$BU$83, MATCH('2. 2015 Continuity Schedule'!BT$20, '2. 2015 Continuity Schedule'!C$20:BU$20,0),FALSE)</f>
        <v>0</v>
      </c>
      <c r="J4" s="76">
        <f>VLOOKUP(A4, '2. 2015 Continuity Schedule'!$C$20:$BU$83, MATCH('2. 2015 Continuity Schedule'!BU$20, '2. 2015 Continuity Schedule'!C$20:BU$20,0),FALSE)</f>
        <v>0</v>
      </c>
    </row>
    <row r="5" spans="1:10" ht="14" x14ac:dyDescent="0.3">
      <c r="A5" s="155" t="s">
        <v>41</v>
      </c>
      <c r="B5" s="156">
        <v>1508</v>
      </c>
      <c r="C5" s="76">
        <f>VLOOKUP(A5, '2. 2015 Continuity Schedule'!$C$20:$BU$83, MATCH('2. 2015 Continuity Schedule'!BO$20, '2. 2015 Continuity Schedule'!C$20:BU$20,0),FALSE)</f>
        <v>0</v>
      </c>
      <c r="D5" s="76">
        <f>VLOOKUP(A5, '2. 2015 Continuity Schedule'!$C$20:$BU$83, MATCH('2. 2015 Continuity Schedule'!BP$20, '2. 2015 Continuity Schedule'!C$20:BU$20,0),FALSE)</f>
        <v>0</v>
      </c>
      <c r="E5" s="76">
        <f t="shared" ref="E5:E44" si="0">SUM(C5:D5)</f>
        <v>0</v>
      </c>
      <c r="F5" s="76">
        <f>VLOOKUP(A5, '2. 2015 Continuity Schedule'!$C$20:$BU$83, MATCH('2. 2015 Continuity Schedule'!BQ$20, '2. 2015 Continuity Schedule'!C$20:BU$20,0),FALSE)</f>
        <v>0</v>
      </c>
      <c r="G5" s="76">
        <f>VLOOKUP(A5, '2. 2015 Continuity Schedule'!$C$20:$BU$83, MATCH('2. 2015 Continuity Schedule'!BR$20, '2. 2015 Continuity Schedule'!C$20:BU$20,0),FALSE)</f>
        <v>0</v>
      </c>
      <c r="H5" s="76">
        <f t="shared" ref="H5:H44" si="1">SUM(E5:G5)</f>
        <v>0</v>
      </c>
      <c r="I5" s="76">
        <f>VLOOKUP(A5, '2. 2015 Continuity Schedule'!$C$20:$BU$83, MATCH('2. 2015 Continuity Schedule'!BT$20, '2. 2015 Continuity Schedule'!C$20:BU$20,0),FALSE)</f>
        <v>0</v>
      </c>
      <c r="J5" s="76">
        <f>VLOOKUP(A5, '2. 2015 Continuity Schedule'!$C$20:$BU$83, MATCH('2. 2015 Continuity Schedule'!BU$20, '2. 2015 Continuity Schedule'!C$20:BU$20,0),FALSE)</f>
        <v>0</v>
      </c>
    </row>
    <row r="6" spans="1:10" ht="30.5" x14ac:dyDescent="0.3">
      <c r="A6" s="157" t="s">
        <v>57</v>
      </c>
      <c r="B6" s="156">
        <v>1508</v>
      </c>
      <c r="C6" s="76">
        <f>VLOOKUP(A6, '2. 2015 Continuity Schedule'!$C$20:$BU$83, MATCH('2. 2015 Continuity Schedule'!BO$20, '2. 2015 Continuity Schedule'!C$20:BU$20,0),FALSE)</f>
        <v>0</v>
      </c>
      <c r="D6" s="76">
        <f>VLOOKUP(A6, '2. 2015 Continuity Schedule'!$C$20:$BU$83, MATCH('2. 2015 Continuity Schedule'!BP$20, '2. 2015 Continuity Schedule'!C$20:BU$20,0),FALSE)</f>
        <v>0</v>
      </c>
      <c r="E6" s="76">
        <f t="shared" si="0"/>
        <v>0</v>
      </c>
      <c r="F6" s="76">
        <f>VLOOKUP(A6, '2. 2015 Continuity Schedule'!$C$20:$BU$83, MATCH('2. 2015 Continuity Schedule'!BQ$20, '2. 2015 Continuity Schedule'!C$20:BU$20,0),FALSE)</f>
        <v>0</v>
      </c>
      <c r="G6" s="76">
        <f>VLOOKUP(A6, '2. 2015 Continuity Schedule'!$C$20:$BU$83, MATCH('2. 2015 Continuity Schedule'!BR$20, '2. 2015 Continuity Schedule'!C$20:BU$20,0),FALSE)</f>
        <v>0</v>
      </c>
      <c r="H6" s="76">
        <f t="shared" si="1"/>
        <v>0</v>
      </c>
      <c r="I6" s="76">
        <f>VLOOKUP(A6, '2. 2015 Continuity Schedule'!$C$20:$BU$83, MATCH('2. 2015 Continuity Schedule'!BT$20, '2. 2015 Continuity Schedule'!C$20:BU$20,0),FALSE)</f>
        <v>0</v>
      </c>
      <c r="J6" s="76">
        <f>VLOOKUP(A6, '2. 2015 Continuity Schedule'!$C$20:$BU$83, MATCH('2. 2015 Continuity Schedule'!BU$20, '2. 2015 Continuity Schedule'!C$20:BU$20,0),FALSE)</f>
        <v>0</v>
      </c>
    </row>
    <row r="7" spans="1:10" ht="28" x14ac:dyDescent="0.3">
      <c r="A7" s="157" t="s">
        <v>53</v>
      </c>
      <c r="B7" s="156">
        <v>1508</v>
      </c>
      <c r="C7" s="76">
        <f>VLOOKUP(A7, '2. 2015 Continuity Schedule'!$C$20:$BU$83, MATCH('2. 2015 Continuity Schedule'!BO$20, '2. 2015 Continuity Schedule'!C$20:BU$20,0),FALSE)</f>
        <v>0</v>
      </c>
      <c r="D7" s="76">
        <f>VLOOKUP(A7, '2. 2015 Continuity Schedule'!$C$20:$BU$83, MATCH('2. 2015 Continuity Schedule'!BP$20, '2. 2015 Continuity Schedule'!C$20:BU$20,0),FALSE)</f>
        <v>0</v>
      </c>
      <c r="E7" s="76">
        <f t="shared" si="0"/>
        <v>0</v>
      </c>
      <c r="F7" s="76">
        <f>VLOOKUP(A7, '2. 2015 Continuity Schedule'!$C$20:$BU$83, MATCH('2. 2015 Continuity Schedule'!BQ$20, '2. 2015 Continuity Schedule'!C$20:BU$20,0),FALSE)</f>
        <v>0</v>
      </c>
      <c r="G7" s="76">
        <f>VLOOKUP(A7, '2. 2015 Continuity Schedule'!$C$20:$BU$83, MATCH('2. 2015 Continuity Schedule'!BR$20, '2. 2015 Continuity Schedule'!C$20:BU$20,0),FALSE)</f>
        <v>0</v>
      </c>
      <c r="H7" s="76">
        <f t="shared" si="1"/>
        <v>0</v>
      </c>
      <c r="I7" s="76">
        <f>VLOOKUP(A7, '2. 2015 Continuity Schedule'!$C$20:$BU$83, MATCH('2. 2015 Continuity Schedule'!BT$20, '2. 2015 Continuity Schedule'!C$20:BU$20,0),FALSE)</f>
        <v>0</v>
      </c>
      <c r="J7" s="76">
        <f>VLOOKUP(A7, '2. 2015 Continuity Schedule'!$C$20:$BU$83, MATCH('2. 2015 Continuity Schedule'!BU$20, '2. 2015 Continuity Schedule'!C$20:BU$20,0),FALSE)</f>
        <v>0</v>
      </c>
    </row>
    <row r="8" spans="1:10" ht="16.5" x14ac:dyDescent="0.3">
      <c r="A8" s="155" t="s">
        <v>56</v>
      </c>
      <c r="B8" s="156">
        <v>1508</v>
      </c>
      <c r="C8" s="76">
        <f>VLOOKUP(A8, '2. 2015 Continuity Schedule'!$C$20:$BU$83, MATCH('2. 2015 Continuity Schedule'!BO$20, '2. 2015 Continuity Schedule'!C$20:BU$20,0),FALSE)</f>
        <v>0</v>
      </c>
      <c r="D8" s="76">
        <f>VLOOKUP(A8, '2. 2015 Continuity Schedule'!$C$20:$BU$83, MATCH('2. 2015 Continuity Schedule'!BP$20, '2. 2015 Continuity Schedule'!C$20:BU$20,0),FALSE)</f>
        <v>0</v>
      </c>
      <c r="E8" s="76">
        <f t="shared" si="0"/>
        <v>0</v>
      </c>
      <c r="F8" s="76">
        <f>VLOOKUP(A8, '2. 2015 Continuity Schedule'!$C$20:$BU$83, MATCH('2. 2015 Continuity Schedule'!BQ$20, '2. 2015 Continuity Schedule'!C$20:BU$20,0),FALSE)</f>
        <v>0</v>
      </c>
      <c r="G8" s="76">
        <f>VLOOKUP(A8, '2. 2015 Continuity Schedule'!$C$20:$BU$83, MATCH('2. 2015 Continuity Schedule'!BR$20, '2. 2015 Continuity Schedule'!C$20:BU$20,0),FALSE)</f>
        <v>0</v>
      </c>
      <c r="H8" s="76">
        <f t="shared" si="1"/>
        <v>0</v>
      </c>
      <c r="I8" s="76">
        <f>VLOOKUP(A8, '2. 2015 Continuity Schedule'!$C$20:$BU$83, MATCH('2. 2015 Continuity Schedule'!BT$20, '2. 2015 Continuity Schedule'!C$20:BU$20,0),FALSE)</f>
        <v>0</v>
      </c>
      <c r="J8" s="76">
        <f>VLOOKUP(A8, '2. 2015 Continuity Schedule'!$C$20:$BU$83, MATCH('2. 2015 Continuity Schedule'!BU$20, '2. 2015 Continuity Schedule'!C$20:BU$20,0),FALSE)</f>
        <v>0</v>
      </c>
    </row>
    <row r="9" spans="1:10" ht="14" x14ac:dyDescent="0.3">
      <c r="A9" s="155" t="s">
        <v>4</v>
      </c>
      <c r="B9" s="156">
        <v>1518</v>
      </c>
      <c r="C9" s="76">
        <f>VLOOKUP(A9, '2. 2015 Continuity Schedule'!$C$20:$BU$83, MATCH('2. 2015 Continuity Schedule'!BO$20, '2. 2015 Continuity Schedule'!C$20:BU$20,0),FALSE)</f>
        <v>0</v>
      </c>
      <c r="D9" s="76">
        <f>VLOOKUP(A9, '2. 2015 Continuity Schedule'!$C$20:$BU$83, MATCH('2. 2015 Continuity Schedule'!BP$20, '2. 2015 Continuity Schedule'!C$20:BU$20,0),FALSE)</f>
        <v>0</v>
      </c>
      <c r="E9" s="76">
        <f t="shared" si="0"/>
        <v>0</v>
      </c>
      <c r="F9" s="76">
        <f>VLOOKUP(A9, '2. 2015 Continuity Schedule'!$C$20:$BU$83, MATCH('2. 2015 Continuity Schedule'!BQ$20, '2. 2015 Continuity Schedule'!C$20:BU$20,0),FALSE)</f>
        <v>0</v>
      </c>
      <c r="G9" s="76">
        <f>VLOOKUP(A9, '2. 2015 Continuity Schedule'!$C$20:$BU$83, MATCH('2. 2015 Continuity Schedule'!BR$20, '2. 2015 Continuity Schedule'!C$20:BU$20,0),FALSE)</f>
        <v>0</v>
      </c>
      <c r="H9" s="76">
        <f t="shared" si="1"/>
        <v>0</v>
      </c>
      <c r="I9" s="76">
        <f>VLOOKUP(A9, '2. 2015 Continuity Schedule'!$C$20:$BU$83, MATCH('2. 2015 Continuity Schedule'!BT$20, '2. 2015 Continuity Schedule'!C$20:BU$20,0),FALSE)</f>
        <v>0</v>
      </c>
      <c r="J9" s="76">
        <f>VLOOKUP(A9, '2. 2015 Continuity Schedule'!$C$20:$BU$83, MATCH('2. 2015 Continuity Schedule'!BU$20, '2. 2015 Continuity Schedule'!C$20:BU$20,0),FALSE)</f>
        <v>0</v>
      </c>
    </row>
    <row r="10" spans="1:10" ht="14" x14ac:dyDescent="0.3">
      <c r="A10" s="155" t="s">
        <v>9</v>
      </c>
      <c r="B10" s="156">
        <v>1525</v>
      </c>
      <c r="C10" s="76">
        <f>VLOOKUP(A10, '2. 2015 Continuity Schedule'!$C$20:$BU$83, MATCH('2. 2015 Continuity Schedule'!BO$20, '2. 2015 Continuity Schedule'!C$20:BU$20,0),FALSE)</f>
        <v>0</v>
      </c>
      <c r="D10" s="76">
        <f>VLOOKUP(A10, '2. 2015 Continuity Schedule'!$C$20:$BU$83, MATCH('2. 2015 Continuity Schedule'!BP$20, '2. 2015 Continuity Schedule'!C$20:BU$20,0),FALSE)</f>
        <v>0</v>
      </c>
      <c r="E10" s="76">
        <f t="shared" si="0"/>
        <v>0</v>
      </c>
      <c r="F10" s="76">
        <f>VLOOKUP(A10, '2. 2015 Continuity Schedule'!$C$20:$BU$83, MATCH('2. 2015 Continuity Schedule'!BQ$20, '2. 2015 Continuity Schedule'!C$20:BU$20,0),FALSE)</f>
        <v>0</v>
      </c>
      <c r="G10" s="76">
        <f>VLOOKUP(A10, '2. 2015 Continuity Schedule'!$C$20:$BU$83, MATCH('2. 2015 Continuity Schedule'!BR$20, '2. 2015 Continuity Schedule'!C$20:BU$20,0),FALSE)</f>
        <v>0</v>
      </c>
      <c r="H10" s="76">
        <f t="shared" si="1"/>
        <v>0</v>
      </c>
      <c r="I10" s="76">
        <f>VLOOKUP(A10, '2. 2015 Continuity Schedule'!$C$20:$BU$83, MATCH('2. 2015 Continuity Schedule'!BT$20, '2. 2015 Continuity Schedule'!C$20:BU$20,0),FALSE)</f>
        <v>0</v>
      </c>
      <c r="J10" s="76">
        <f>VLOOKUP(A10, '2. 2015 Continuity Schedule'!$C$20:$BU$83, MATCH('2. 2015 Continuity Schedule'!BU$20, '2. 2015 Continuity Schedule'!C$20:BU$20,0),FALSE)</f>
        <v>0</v>
      </c>
    </row>
    <row r="11" spans="1:10" ht="14" x14ac:dyDescent="0.3">
      <c r="A11" s="155" t="s">
        <v>37</v>
      </c>
      <c r="B11" s="156">
        <v>1531</v>
      </c>
      <c r="C11" s="76">
        <f>VLOOKUP(A11, '2. 2015 Continuity Schedule'!$C$20:$BU$83, MATCH('2. 2015 Continuity Schedule'!BO$20, '2. 2015 Continuity Schedule'!C$20:BU$20,0),FALSE)</f>
        <v>0</v>
      </c>
      <c r="D11" s="76">
        <f>VLOOKUP(A11, '2. 2015 Continuity Schedule'!$C$20:$BU$83, MATCH('2. 2015 Continuity Schedule'!BP$20, '2. 2015 Continuity Schedule'!C$20:BU$20,0),FALSE)</f>
        <v>0</v>
      </c>
      <c r="E11" s="76">
        <f t="shared" si="0"/>
        <v>0</v>
      </c>
      <c r="F11" s="76">
        <f>VLOOKUP(A11, '2. 2015 Continuity Schedule'!$C$20:$BU$83, MATCH('2. 2015 Continuity Schedule'!BQ$20, '2. 2015 Continuity Schedule'!C$20:BU$20,0),FALSE)</f>
        <v>0</v>
      </c>
      <c r="G11" s="76">
        <f>VLOOKUP(A11, '2. 2015 Continuity Schedule'!$C$20:$BU$83, MATCH('2. 2015 Continuity Schedule'!BR$20, '2. 2015 Continuity Schedule'!C$20:BU$20,0),FALSE)</f>
        <v>0</v>
      </c>
      <c r="H11" s="76">
        <f t="shared" si="1"/>
        <v>0</v>
      </c>
      <c r="I11" s="76">
        <f>VLOOKUP(A11, '2. 2015 Continuity Schedule'!$C$20:$BU$83, MATCH('2. 2015 Continuity Schedule'!BT$20, '2. 2015 Continuity Schedule'!C$20:BU$20,0),FALSE)</f>
        <v>0</v>
      </c>
      <c r="J11" s="76">
        <f>VLOOKUP(A11, '2. 2015 Continuity Schedule'!$C$20:$BU$83, MATCH('2. 2015 Continuity Schedule'!BU$20, '2. 2015 Continuity Schedule'!C$20:BU$20,0),FALSE)</f>
        <v>0</v>
      </c>
    </row>
    <row r="12" spans="1:10" ht="14" x14ac:dyDescent="0.3">
      <c r="A12" s="155" t="s">
        <v>38</v>
      </c>
      <c r="B12" s="156">
        <v>1532</v>
      </c>
      <c r="C12" s="76">
        <f>VLOOKUP(A12, '2. 2015 Continuity Schedule'!$C$20:$BU$83, MATCH('2. 2015 Continuity Schedule'!BO$20, '2. 2015 Continuity Schedule'!C$20:BU$20,0),FALSE)</f>
        <v>0</v>
      </c>
      <c r="D12" s="76">
        <f>VLOOKUP(A12, '2. 2015 Continuity Schedule'!$C$20:$BU$83, MATCH('2. 2015 Continuity Schedule'!BP$20, '2. 2015 Continuity Schedule'!C$20:BU$20,0),FALSE)</f>
        <v>0</v>
      </c>
      <c r="E12" s="76">
        <f t="shared" si="0"/>
        <v>0</v>
      </c>
      <c r="F12" s="76">
        <f>VLOOKUP(A12, '2. 2015 Continuity Schedule'!$C$20:$BU$83, MATCH('2. 2015 Continuity Schedule'!BQ$20, '2. 2015 Continuity Schedule'!C$20:BU$20,0),FALSE)</f>
        <v>0</v>
      </c>
      <c r="G12" s="76">
        <f>VLOOKUP(A12, '2. 2015 Continuity Schedule'!$C$20:$BU$83, MATCH('2. 2015 Continuity Schedule'!BR$20, '2. 2015 Continuity Schedule'!C$20:BU$20,0),FALSE)</f>
        <v>0</v>
      </c>
      <c r="H12" s="76">
        <f t="shared" si="1"/>
        <v>0</v>
      </c>
      <c r="I12" s="76">
        <f>VLOOKUP(A12, '2. 2015 Continuity Schedule'!$C$20:$BU$83, MATCH('2. 2015 Continuity Schedule'!BT$20, '2. 2015 Continuity Schedule'!C$20:BU$20,0),FALSE)</f>
        <v>0</v>
      </c>
      <c r="J12" s="76">
        <f>VLOOKUP(A12, '2. 2015 Continuity Schedule'!$C$20:$BU$83, MATCH('2. 2015 Continuity Schedule'!BU$20, '2. 2015 Continuity Schedule'!C$20:BU$20,0),FALSE)</f>
        <v>0</v>
      </c>
    </row>
    <row r="13" spans="1:10" ht="14" x14ac:dyDescent="0.3">
      <c r="A13" s="158" t="s">
        <v>24</v>
      </c>
      <c r="B13" s="156">
        <v>1533</v>
      </c>
      <c r="C13" s="76">
        <f>VLOOKUP(A13, '2. 2015 Continuity Schedule'!$C$20:$BU$83, MATCH('2. 2015 Continuity Schedule'!BO$20, '2. 2015 Continuity Schedule'!C$20:BU$20,0),FALSE)</f>
        <v>0</v>
      </c>
      <c r="D13" s="76">
        <f>VLOOKUP(A13, '2. 2015 Continuity Schedule'!$C$20:$BU$83, MATCH('2. 2015 Continuity Schedule'!BP$20, '2. 2015 Continuity Schedule'!C$20:BU$20,0),FALSE)</f>
        <v>0</v>
      </c>
      <c r="E13" s="76">
        <f t="shared" si="0"/>
        <v>0</v>
      </c>
      <c r="F13" s="76">
        <f>VLOOKUP(A13, '2. 2015 Continuity Schedule'!$C$20:$BU$83, MATCH('2. 2015 Continuity Schedule'!BQ$20, '2. 2015 Continuity Schedule'!C$20:BU$20,0),FALSE)</f>
        <v>0</v>
      </c>
      <c r="G13" s="76">
        <f>VLOOKUP(A13, '2. 2015 Continuity Schedule'!$C$20:$BU$83, MATCH('2. 2015 Continuity Schedule'!BR$20, '2. 2015 Continuity Schedule'!C$20:BU$20,0),FALSE)</f>
        <v>0</v>
      </c>
      <c r="H13" s="76">
        <f t="shared" si="1"/>
        <v>0</v>
      </c>
      <c r="I13" s="76">
        <f>VLOOKUP(A13, '2. 2015 Continuity Schedule'!$C$20:$BU$83, MATCH('2. 2015 Continuity Schedule'!BT$20, '2. 2015 Continuity Schedule'!C$20:BU$20,0),FALSE)</f>
        <v>0</v>
      </c>
      <c r="J13" s="76">
        <f>VLOOKUP(A13, '2. 2015 Continuity Schedule'!$C$20:$BU$83, MATCH('2. 2015 Continuity Schedule'!BU$20, '2. 2015 Continuity Schedule'!C$20:BU$20,0),FALSE)</f>
        <v>0</v>
      </c>
    </row>
    <row r="14" spans="1:10" ht="14" x14ac:dyDescent="0.3">
      <c r="A14" s="155" t="s">
        <v>16</v>
      </c>
      <c r="B14" s="156">
        <v>1534</v>
      </c>
      <c r="C14" s="76">
        <f>VLOOKUP(A14, '2. 2015 Continuity Schedule'!$C$20:$BU$83, MATCH('2. 2015 Continuity Schedule'!BO$20, '2. 2015 Continuity Schedule'!C$20:BU$20,0),FALSE)</f>
        <v>0</v>
      </c>
      <c r="D14" s="76">
        <f>VLOOKUP(A14, '2. 2015 Continuity Schedule'!$C$20:$BU$83, MATCH('2. 2015 Continuity Schedule'!BP$20, '2. 2015 Continuity Schedule'!C$20:BU$20,0),FALSE)</f>
        <v>0</v>
      </c>
      <c r="E14" s="76">
        <f t="shared" si="0"/>
        <v>0</v>
      </c>
      <c r="F14" s="76">
        <f>VLOOKUP(A14, '2. 2015 Continuity Schedule'!$C$20:$BU$83, MATCH('2. 2015 Continuity Schedule'!BQ$20, '2. 2015 Continuity Schedule'!C$20:BU$20,0),FALSE)</f>
        <v>0</v>
      </c>
      <c r="G14" s="76">
        <f>VLOOKUP(A14, '2. 2015 Continuity Schedule'!$C$20:$BU$83, MATCH('2. 2015 Continuity Schedule'!BR$20, '2. 2015 Continuity Schedule'!C$20:BU$20,0),FALSE)</f>
        <v>0</v>
      </c>
      <c r="H14" s="76">
        <f t="shared" si="1"/>
        <v>0</v>
      </c>
      <c r="I14" s="76">
        <f>VLOOKUP(A14, '2. 2015 Continuity Schedule'!$C$20:$BU$83, MATCH('2. 2015 Continuity Schedule'!BT$20, '2. 2015 Continuity Schedule'!C$20:BU$20,0),FALSE)</f>
        <v>0</v>
      </c>
      <c r="J14" s="76">
        <f>VLOOKUP(A14, '2. 2015 Continuity Schedule'!$C$20:$BU$83, MATCH('2. 2015 Continuity Schedule'!BU$20, '2. 2015 Continuity Schedule'!C$20:BU$20,0),FALSE)</f>
        <v>0</v>
      </c>
    </row>
    <row r="15" spans="1:10" ht="14" x14ac:dyDescent="0.3">
      <c r="A15" s="155" t="s">
        <v>17</v>
      </c>
      <c r="B15" s="156">
        <v>1535</v>
      </c>
      <c r="C15" s="76">
        <f>VLOOKUP(A15, '2. 2015 Continuity Schedule'!$C$20:$BU$83, MATCH('2. 2015 Continuity Schedule'!BO$20, '2. 2015 Continuity Schedule'!C$20:BU$20,0),FALSE)</f>
        <v>0</v>
      </c>
      <c r="D15" s="76">
        <f>VLOOKUP(A15, '2. 2015 Continuity Schedule'!$C$20:$BU$83, MATCH('2. 2015 Continuity Schedule'!BP$20, '2. 2015 Continuity Schedule'!C$20:BU$20,0),FALSE)</f>
        <v>0</v>
      </c>
      <c r="E15" s="76">
        <f t="shared" si="0"/>
        <v>0</v>
      </c>
      <c r="F15" s="76">
        <f>VLOOKUP(A15, '2. 2015 Continuity Schedule'!$C$20:$BU$83, MATCH('2. 2015 Continuity Schedule'!BQ$20, '2. 2015 Continuity Schedule'!C$20:BU$20,0),FALSE)</f>
        <v>0</v>
      </c>
      <c r="G15" s="76">
        <f>VLOOKUP(A15, '2. 2015 Continuity Schedule'!$C$20:$BU$83, MATCH('2. 2015 Continuity Schedule'!BR$20, '2. 2015 Continuity Schedule'!C$20:BU$20,0),FALSE)</f>
        <v>0</v>
      </c>
      <c r="H15" s="76">
        <f t="shared" si="1"/>
        <v>0</v>
      </c>
      <c r="I15" s="76">
        <f>VLOOKUP(A15, '2. 2015 Continuity Schedule'!$C$20:$BU$83, MATCH('2. 2015 Continuity Schedule'!BT$20, '2. 2015 Continuity Schedule'!C$20:BU$20,0),FALSE)</f>
        <v>0</v>
      </c>
      <c r="J15" s="76">
        <f>VLOOKUP(A15, '2. 2015 Continuity Schedule'!$C$20:$BU$83, MATCH('2. 2015 Continuity Schedule'!BU$20, '2. 2015 Continuity Schedule'!C$20:BU$20,0),FALSE)</f>
        <v>0</v>
      </c>
    </row>
    <row r="16" spans="1:10" ht="14" x14ac:dyDescent="0.3">
      <c r="A16" s="155" t="s">
        <v>22</v>
      </c>
      <c r="B16" s="156">
        <v>1536</v>
      </c>
      <c r="C16" s="76">
        <f>VLOOKUP(A16, '2. 2015 Continuity Schedule'!$C$20:$BU$83, MATCH('2. 2015 Continuity Schedule'!BO$20, '2. 2015 Continuity Schedule'!C$20:BU$20,0),FALSE)</f>
        <v>0</v>
      </c>
      <c r="D16" s="76">
        <f>VLOOKUP(A16, '2. 2015 Continuity Schedule'!$C$20:$BU$83, MATCH('2. 2015 Continuity Schedule'!BP$20, '2. 2015 Continuity Schedule'!C$20:BU$20,0),FALSE)</f>
        <v>0</v>
      </c>
      <c r="E16" s="76">
        <f t="shared" si="0"/>
        <v>0</v>
      </c>
      <c r="F16" s="76">
        <f>VLOOKUP(A16, '2. 2015 Continuity Schedule'!$C$20:$BU$83, MATCH('2. 2015 Continuity Schedule'!BQ$20, '2. 2015 Continuity Schedule'!C$20:BU$20,0),FALSE)</f>
        <v>0</v>
      </c>
      <c r="G16" s="76">
        <f>VLOOKUP(A16, '2. 2015 Continuity Schedule'!$C$20:$BU$83, MATCH('2. 2015 Continuity Schedule'!BR$20, '2. 2015 Continuity Schedule'!C$20:BU$20,0),FALSE)</f>
        <v>0</v>
      </c>
      <c r="H16" s="76">
        <f t="shared" si="1"/>
        <v>0</v>
      </c>
      <c r="I16" s="76">
        <f>VLOOKUP(A16, '2. 2015 Continuity Schedule'!$C$20:$BU$83, MATCH('2. 2015 Continuity Schedule'!BT$20, '2. 2015 Continuity Schedule'!C$20:BU$20,0),FALSE)</f>
        <v>0</v>
      </c>
      <c r="J16" s="76">
        <f>VLOOKUP(A16, '2. 2015 Continuity Schedule'!$C$20:$BU$83, MATCH('2. 2015 Continuity Schedule'!BU$20, '2. 2015 Continuity Schedule'!C$20:BU$20,0),FALSE)</f>
        <v>0</v>
      </c>
    </row>
    <row r="17" spans="1:10" ht="14" x14ac:dyDescent="0.3">
      <c r="A17" s="155" t="s">
        <v>5</v>
      </c>
      <c r="B17" s="156">
        <v>1548</v>
      </c>
      <c r="C17" s="76">
        <f>VLOOKUP(A17, '2. 2015 Continuity Schedule'!$C$20:$BU$83, MATCH('2. 2015 Continuity Schedule'!BO$20, '2. 2015 Continuity Schedule'!C$20:BU$20,0),FALSE)</f>
        <v>0</v>
      </c>
      <c r="D17" s="76">
        <f>VLOOKUP(A17, '2. 2015 Continuity Schedule'!$C$20:$BU$83, MATCH('2. 2015 Continuity Schedule'!BP$20, '2. 2015 Continuity Schedule'!C$20:BU$20,0),FALSE)</f>
        <v>0</v>
      </c>
      <c r="E17" s="76">
        <f t="shared" si="0"/>
        <v>0</v>
      </c>
      <c r="F17" s="76">
        <f>VLOOKUP(A17, '2. 2015 Continuity Schedule'!$C$20:$BU$83, MATCH('2. 2015 Continuity Schedule'!BQ$20, '2. 2015 Continuity Schedule'!C$20:BU$20,0),FALSE)</f>
        <v>0</v>
      </c>
      <c r="G17" s="76">
        <f>VLOOKUP(A17, '2. 2015 Continuity Schedule'!$C$20:$BU$83, MATCH('2. 2015 Continuity Schedule'!BR$20, '2. 2015 Continuity Schedule'!C$20:BU$20,0),FALSE)</f>
        <v>0</v>
      </c>
      <c r="H17" s="76">
        <f t="shared" si="1"/>
        <v>0</v>
      </c>
      <c r="I17" s="76">
        <f>VLOOKUP(A17, '2. 2015 Continuity Schedule'!$C$20:$BU$83, MATCH('2. 2015 Continuity Schedule'!BT$20, '2. 2015 Continuity Schedule'!C$20:BU$20,0),FALSE)</f>
        <v>0</v>
      </c>
      <c r="J17" s="76">
        <f>VLOOKUP(A17, '2. 2015 Continuity Schedule'!$C$20:$BU$83, MATCH('2. 2015 Continuity Schedule'!BU$20, '2. 2015 Continuity Schedule'!C$20:BU$20,0),FALSE)</f>
        <v>0</v>
      </c>
    </row>
    <row r="18" spans="1:10" ht="14" x14ac:dyDescent="0.3">
      <c r="A18" s="155" t="s">
        <v>35</v>
      </c>
      <c r="B18" s="156">
        <v>1550</v>
      </c>
      <c r="C18" s="76">
        <f>VLOOKUP(A18, '2. 2015 Continuity Schedule'!$C$20:$BU$83, MATCH('2. 2015 Continuity Schedule'!BO$20, '2. 2015 Continuity Schedule'!C$20:BU$20,0),FALSE)</f>
        <v>287709.56999999989</v>
      </c>
      <c r="D18" s="76">
        <f>VLOOKUP(A18, '2. 2015 Continuity Schedule'!$C$20:$BU$83, MATCH('2. 2015 Continuity Schedule'!BP$20, '2. 2015 Continuity Schedule'!C$20:BU$20,0),FALSE)</f>
        <v>1813.2786400000059</v>
      </c>
      <c r="E18" s="76">
        <f t="shared" si="0"/>
        <v>289522.84863999992</v>
      </c>
      <c r="F18" s="76">
        <f>VLOOKUP(A18, '2. 2015 Continuity Schedule'!$C$20:$BU$83, MATCH('2. 2015 Continuity Schedule'!BQ$20, '2. 2015 Continuity Schedule'!C$20:BU$20,0),FALSE)</f>
        <v>3430.9366222499984</v>
      </c>
      <c r="G18" s="76">
        <f>VLOOKUP(A18, '2. 2015 Continuity Schedule'!$C$20:$BU$83, MATCH('2. 2015 Continuity Schedule'!BR$20, '2. 2015 Continuity Schedule'!C$20:BU$20,0),FALSE)</f>
        <v>0</v>
      </c>
      <c r="H18" s="76">
        <f t="shared" si="1"/>
        <v>292953.78526224993</v>
      </c>
      <c r="I18" s="76">
        <f>VLOOKUP(A18, '2. 2015 Continuity Schedule'!$C$20:$BU$83, MATCH('2. 2015 Continuity Schedule'!BT$20, '2. 2015 Continuity Schedule'!C$20:BU$20,0),FALSE)</f>
        <v>584063</v>
      </c>
      <c r="J18" s="76">
        <f>VLOOKUP(A18, '2. 2015 Continuity Schedule'!$C$20:$BU$83, MATCH('2. 2015 Continuity Schedule'!BU$20, '2. 2015 Continuity Schedule'!C$20:BU$20,0),FALSE)</f>
        <v>0.38000000012107193</v>
      </c>
    </row>
    <row r="19" spans="1:10" ht="14" x14ac:dyDescent="0.3">
      <c r="A19" s="155" t="s">
        <v>208</v>
      </c>
      <c r="B19" s="156">
        <v>1551</v>
      </c>
      <c r="C19" s="76">
        <f>VLOOKUP(A19, '2. 2015 Continuity Schedule'!$C$20:$BU$83, MATCH('2. 2015 Continuity Schedule'!BO$20, '2. 2015 Continuity Schedule'!C$20:BU$20,0),FALSE)</f>
        <v>-18781.050000000076</v>
      </c>
      <c r="D19" s="76">
        <f>VLOOKUP(A19, '2. 2015 Continuity Schedule'!$C$20:$BU$83, MATCH('2. 2015 Continuity Schedule'!BP$20, '2. 2015 Continuity Schedule'!C$20:BU$20,0),FALSE)</f>
        <v>-101.77550299999376</v>
      </c>
      <c r="E19" s="76">
        <f t="shared" si="0"/>
        <v>-18882.825503000069</v>
      </c>
      <c r="F19" s="76">
        <f>VLOOKUP(A19, '2. 2015 Continuity Schedule'!$C$20:$BU$83, MATCH('2. 2015 Continuity Schedule'!BQ$20, '2. 2015 Continuity Schedule'!C$20:BU$20,0),FALSE)</f>
        <v>-223.96402125000088</v>
      </c>
      <c r="G19" s="76">
        <f>VLOOKUP(A19, '2. 2015 Continuity Schedule'!$C$20:$BU$83, MATCH('2. 2015 Continuity Schedule'!BR$20, '2. 2015 Continuity Schedule'!C$20:BU$20,0),FALSE)</f>
        <v>0</v>
      </c>
      <c r="H19" s="76">
        <f t="shared" si="1"/>
        <v>-19106.789524250071</v>
      </c>
      <c r="I19" s="76">
        <f>VLOOKUP(A19, '2. 2015 Continuity Schedule'!$C$20:$BU$83, MATCH('2. 2015 Continuity Schedule'!BT$20, '2. 2015 Continuity Schedule'!C$20:BU$20,0),FALSE)</f>
        <v>-37128</v>
      </c>
      <c r="J19" s="76">
        <f>VLOOKUP(A19, '2. 2015 Continuity Schedule'!$C$20:$BU$83, MATCH('2. 2015 Continuity Schedule'!BU$20, '2. 2015 Continuity Schedule'!C$20:BU$20,0),FALSE)</f>
        <v>-0.2699999994947575</v>
      </c>
    </row>
    <row r="20" spans="1:10" ht="16.5" x14ac:dyDescent="0.3">
      <c r="A20" s="155" t="s">
        <v>118</v>
      </c>
      <c r="B20" s="156">
        <v>1555</v>
      </c>
      <c r="C20" s="76" t="e">
        <f>VLOOKUP(A20, '2. 2015 Continuity Schedule'!$C$20:$BU$83, MATCH('2. 2015 Continuity Schedule'!BO$20, '2. 2015 Continuity Schedule'!C$20:BU$20,0),FALSE)</f>
        <v>#N/A</v>
      </c>
      <c r="D20" s="76" t="e">
        <f>VLOOKUP(A20, '2. 2015 Continuity Schedule'!$C$20:$BU$83, MATCH('2. 2015 Continuity Schedule'!BP$20, '2. 2015 Continuity Schedule'!C$20:BU$20,0),FALSE)</f>
        <v>#N/A</v>
      </c>
      <c r="E20" s="76" t="e">
        <f t="shared" si="0"/>
        <v>#N/A</v>
      </c>
      <c r="F20" s="76" t="e">
        <f>VLOOKUP(A20, '2. 2015 Continuity Schedule'!$C$20:$BU$83, MATCH('2. 2015 Continuity Schedule'!BQ$20, '2. 2015 Continuity Schedule'!C$20:BU$20,0),FALSE)</f>
        <v>#N/A</v>
      </c>
      <c r="G20" s="76" t="e">
        <f>VLOOKUP(A20, '2. 2015 Continuity Schedule'!$C$20:$BU$83, MATCH('2. 2015 Continuity Schedule'!BR$20, '2. 2015 Continuity Schedule'!C$20:BU$20,0),FALSE)</f>
        <v>#N/A</v>
      </c>
      <c r="H20" s="76" t="e">
        <f t="shared" si="1"/>
        <v>#N/A</v>
      </c>
      <c r="I20" s="76" t="e">
        <f>VLOOKUP(A20, '2. 2015 Continuity Schedule'!$C$20:$BU$83, MATCH('2. 2015 Continuity Schedule'!BT$20, '2. 2015 Continuity Schedule'!C$20:BU$20,0),FALSE)</f>
        <v>#N/A</v>
      </c>
      <c r="J20" s="76" t="e">
        <f>VLOOKUP(A20, '2. 2015 Continuity Schedule'!$C$20:$BU$83, MATCH('2. 2015 Continuity Schedule'!BU$20, '2. 2015 Continuity Schedule'!C$20:BU$20,0),FALSE)</f>
        <v>#N/A</v>
      </c>
    </row>
    <row r="21" spans="1:10" ht="16.5" x14ac:dyDescent="0.3">
      <c r="A21" s="155" t="s">
        <v>119</v>
      </c>
      <c r="B21" s="156">
        <v>1555</v>
      </c>
      <c r="C21" s="76" t="e">
        <f>VLOOKUP(A21, '2. 2015 Continuity Schedule'!$C$20:$BU$83, MATCH('2. 2015 Continuity Schedule'!BO$20, '2. 2015 Continuity Schedule'!C$20:BU$20,0),FALSE)</f>
        <v>#N/A</v>
      </c>
      <c r="D21" s="76" t="e">
        <f>VLOOKUP(A21, '2. 2015 Continuity Schedule'!$C$20:$BU$83, MATCH('2. 2015 Continuity Schedule'!BP$20, '2. 2015 Continuity Schedule'!C$20:BU$20,0),FALSE)</f>
        <v>#N/A</v>
      </c>
      <c r="E21" s="76" t="e">
        <f t="shared" si="0"/>
        <v>#N/A</v>
      </c>
      <c r="F21" s="76" t="e">
        <f>VLOOKUP(A21, '2. 2015 Continuity Schedule'!$C$20:$BU$83, MATCH('2. 2015 Continuity Schedule'!BQ$20, '2. 2015 Continuity Schedule'!C$20:BU$20,0),FALSE)</f>
        <v>#N/A</v>
      </c>
      <c r="G21" s="76" t="e">
        <f>VLOOKUP(A21, '2. 2015 Continuity Schedule'!$C$20:$BU$83, MATCH('2. 2015 Continuity Schedule'!BR$20, '2. 2015 Continuity Schedule'!C$20:BU$20,0),FALSE)</f>
        <v>#N/A</v>
      </c>
      <c r="H21" s="76" t="e">
        <f t="shared" si="1"/>
        <v>#N/A</v>
      </c>
      <c r="I21" s="76" t="e">
        <f>VLOOKUP(A21, '2. 2015 Continuity Schedule'!$C$20:$BU$83, MATCH('2. 2015 Continuity Schedule'!BT$20, '2. 2015 Continuity Schedule'!C$20:BU$20,0),FALSE)</f>
        <v>#N/A</v>
      </c>
      <c r="J21" s="76" t="e">
        <f>VLOOKUP(A21, '2. 2015 Continuity Schedule'!$C$20:$BU$83, MATCH('2. 2015 Continuity Schedule'!BU$20, '2. 2015 Continuity Schedule'!C$20:BU$20,0),FALSE)</f>
        <v>#N/A</v>
      </c>
    </row>
    <row r="22" spans="1:10" ht="16.5" x14ac:dyDescent="0.3">
      <c r="A22" s="155" t="s">
        <v>120</v>
      </c>
      <c r="B22" s="156">
        <v>1555</v>
      </c>
      <c r="C22" s="76" t="e">
        <f>VLOOKUP(A22, '2. 2015 Continuity Schedule'!$C$20:$BU$83, MATCH('2. 2015 Continuity Schedule'!BO$20, '2. 2015 Continuity Schedule'!C$20:BU$20,0),FALSE)</f>
        <v>#N/A</v>
      </c>
      <c r="D22" s="76" t="e">
        <f>VLOOKUP(A22, '2. 2015 Continuity Schedule'!$C$20:$BU$83, MATCH('2. 2015 Continuity Schedule'!BP$20, '2. 2015 Continuity Schedule'!C$20:BU$20,0),FALSE)</f>
        <v>#N/A</v>
      </c>
      <c r="E22" s="76" t="e">
        <f t="shared" si="0"/>
        <v>#N/A</v>
      </c>
      <c r="F22" s="76" t="e">
        <f>VLOOKUP(A22, '2. 2015 Continuity Schedule'!$C$20:$BU$83, MATCH('2. 2015 Continuity Schedule'!BQ$20, '2. 2015 Continuity Schedule'!C$20:BU$20,0),FALSE)</f>
        <v>#N/A</v>
      </c>
      <c r="G22" s="76" t="e">
        <f>VLOOKUP(A22, '2. 2015 Continuity Schedule'!$C$20:$BU$83, MATCH('2. 2015 Continuity Schedule'!BR$20, '2. 2015 Continuity Schedule'!C$20:BU$20,0),FALSE)</f>
        <v>#N/A</v>
      </c>
      <c r="H22" s="76" t="e">
        <f t="shared" si="1"/>
        <v>#N/A</v>
      </c>
      <c r="I22" s="76" t="e">
        <f>VLOOKUP(A22, '2. 2015 Continuity Schedule'!$C$20:$BU$83, MATCH('2. 2015 Continuity Schedule'!BT$20, '2. 2015 Continuity Schedule'!C$20:BU$20,0),FALSE)</f>
        <v>#N/A</v>
      </c>
      <c r="J22" s="76" t="e">
        <f>VLOOKUP(A22, '2. 2015 Continuity Schedule'!$C$20:$BU$83, MATCH('2. 2015 Continuity Schedule'!BU$20, '2. 2015 Continuity Schedule'!C$20:BU$20,0),FALSE)</f>
        <v>#N/A</v>
      </c>
    </row>
    <row r="23" spans="1:10" ht="16.5" x14ac:dyDescent="0.3">
      <c r="A23" s="155" t="s">
        <v>121</v>
      </c>
      <c r="B23" s="156">
        <v>1556</v>
      </c>
      <c r="C23" s="76" t="e">
        <f>VLOOKUP(A23, '2. 2015 Continuity Schedule'!$C$20:$BU$83, MATCH('2. 2015 Continuity Schedule'!BO$20, '2. 2015 Continuity Schedule'!C$20:BU$20,0),FALSE)</f>
        <v>#N/A</v>
      </c>
      <c r="D23" s="76" t="e">
        <f>VLOOKUP(A23, '2. 2015 Continuity Schedule'!$C$20:$BU$83, MATCH('2. 2015 Continuity Schedule'!BP$20, '2. 2015 Continuity Schedule'!C$20:BU$20,0),FALSE)</f>
        <v>#N/A</v>
      </c>
      <c r="E23" s="76" t="e">
        <f t="shared" si="0"/>
        <v>#N/A</v>
      </c>
      <c r="F23" s="76" t="e">
        <f>VLOOKUP(A23, '2. 2015 Continuity Schedule'!$C$20:$BU$83, MATCH('2. 2015 Continuity Schedule'!BQ$20, '2. 2015 Continuity Schedule'!C$20:BU$20,0),FALSE)</f>
        <v>#N/A</v>
      </c>
      <c r="G23" s="76" t="e">
        <f>VLOOKUP(A23, '2. 2015 Continuity Schedule'!$C$20:$BU$83, MATCH('2. 2015 Continuity Schedule'!BR$20, '2. 2015 Continuity Schedule'!C$20:BU$20,0),FALSE)</f>
        <v>#N/A</v>
      </c>
      <c r="H23" s="76" t="e">
        <f t="shared" si="1"/>
        <v>#N/A</v>
      </c>
      <c r="I23" s="76" t="e">
        <f>VLOOKUP(A23, '2. 2015 Continuity Schedule'!$C$20:$BU$83, MATCH('2. 2015 Continuity Schedule'!BT$20, '2. 2015 Continuity Schedule'!C$20:BU$20,0),FALSE)</f>
        <v>#N/A</v>
      </c>
      <c r="J23" s="76" t="e">
        <f>VLOOKUP(A23, '2. 2015 Continuity Schedule'!$C$20:$BU$83, MATCH('2. 2015 Continuity Schedule'!BU$20, '2. 2015 Continuity Schedule'!C$20:BU$20,0),FALSE)</f>
        <v>#N/A</v>
      </c>
    </row>
    <row r="24" spans="1:10" ht="14" x14ac:dyDescent="0.3">
      <c r="A24" s="155" t="s">
        <v>8</v>
      </c>
      <c r="B24" s="156">
        <v>1562</v>
      </c>
      <c r="C24" s="76" t="e">
        <f>VLOOKUP(A24, '2. 2015 Continuity Schedule'!$C$20:$BU$83, MATCH('2. 2015 Continuity Schedule'!BO$20, '2. 2015 Continuity Schedule'!C$20:BU$20,0),FALSE)</f>
        <v>#N/A</v>
      </c>
      <c r="D24" s="76" t="e">
        <f>VLOOKUP(A24, '2. 2015 Continuity Schedule'!$C$20:$BU$83, MATCH('2. 2015 Continuity Schedule'!BP$20, '2. 2015 Continuity Schedule'!C$20:BU$20,0),FALSE)</f>
        <v>#N/A</v>
      </c>
      <c r="E24" s="76" t="e">
        <f t="shared" si="0"/>
        <v>#N/A</v>
      </c>
      <c r="F24" s="76" t="e">
        <f>VLOOKUP(A24, '2. 2015 Continuity Schedule'!$C$20:$BU$83, MATCH('2. 2015 Continuity Schedule'!BQ$20, '2. 2015 Continuity Schedule'!C$20:BU$20,0),FALSE)</f>
        <v>#N/A</v>
      </c>
      <c r="G24" s="76" t="e">
        <f>VLOOKUP(A24, '2. 2015 Continuity Schedule'!$C$20:$BU$83, MATCH('2. 2015 Continuity Schedule'!BR$20, '2. 2015 Continuity Schedule'!C$20:BU$20,0),FALSE)</f>
        <v>#N/A</v>
      </c>
      <c r="H24" s="76" t="e">
        <f t="shared" si="1"/>
        <v>#N/A</v>
      </c>
      <c r="I24" s="76" t="e">
        <f>VLOOKUP(A24, '2. 2015 Continuity Schedule'!$C$20:$BU$83, MATCH('2. 2015 Continuity Schedule'!BT$20, '2. 2015 Continuity Schedule'!C$20:BU$20,0),FALSE)</f>
        <v>#N/A</v>
      </c>
      <c r="J24" s="76" t="e">
        <f>VLOOKUP(A24, '2. 2015 Continuity Schedule'!$C$20:$BU$83, MATCH('2. 2015 Continuity Schedule'!BU$20, '2. 2015 Continuity Schedule'!C$20:BU$20,0),FALSE)</f>
        <v>#N/A</v>
      </c>
    </row>
    <row r="25" spans="1:10" ht="14" x14ac:dyDescent="0.3">
      <c r="A25" s="155" t="s">
        <v>39</v>
      </c>
      <c r="B25" s="156">
        <v>1567</v>
      </c>
      <c r="C25" s="76">
        <f>VLOOKUP(A25, '2. 2015 Continuity Schedule'!$C$20:$BU$83, MATCH('2. 2015 Continuity Schedule'!BO$20, '2. 2015 Continuity Schedule'!C$20:BU$20,0),FALSE)</f>
        <v>0</v>
      </c>
      <c r="D25" s="76">
        <f>VLOOKUP(A25, '2. 2015 Continuity Schedule'!$C$20:$BU$83, MATCH('2. 2015 Continuity Schedule'!BP$20, '2. 2015 Continuity Schedule'!C$20:BU$20,0),FALSE)</f>
        <v>0</v>
      </c>
      <c r="E25" s="76">
        <f t="shared" si="0"/>
        <v>0</v>
      </c>
      <c r="F25" s="76">
        <f>VLOOKUP(A25, '2. 2015 Continuity Schedule'!$C$20:$BU$83, MATCH('2. 2015 Continuity Schedule'!BQ$20, '2. 2015 Continuity Schedule'!C$20:BU$20,0),FALSE)</f>
        <v>0</v>
      </c>
      <c r="G25" s="76">
        <f>VLOOKUP(A25, '2. 2015 Continuity Schedule'!$C$20:$BU$83, MATCH('2. 2015 Continuity Schedule'!BR$20, '2. 2015 Continuity Schedule'!C$20:BU$20,0),FALSE)</f>
        <v>0</v>
      </c>
      <c r="H25" s="76">
        <f t="shared" si="1"/>
        <v>0</v>
      </c>
      <c r="I25" s="76">
        <f>VLOOKUP(A25, '2. 2015 Continuity Schedule'!$C$20:$BU$83, MATCH('2. 2015 Continuity Schedule'!BT$20, '2. 2015 Continuity Schedule'!C$20:BU$20,0),FALSE)</f>
        <v>0</v>
      </c>
      <c r="J25" s="76">
        <f>VLOOKUP(A25, '2. 2015 Continuity Schedule'!$C$20:$BU$83, MATCH('2. 2015 Continuity Schedule'!BU$20, '2. 2015 Continuity Schedule'!C$20:BU$20,0),FALSE)</f>
        <v>0</v>
      </c>
    </row>
    <row r="26" spans="1:10" ht="14" x14ac:dyDescent="0.3">
      <c r="A26" s="155" t="s">
        <v>82</v>
      </c>
      <c r="B26" s="156">
        <v>1568</v>
      </c>
      <c r="C26" s="76">
        <f>VLOOKUP(A26, '2. 2015 Continuity Schedule'!$C$20:$BU$83, MATCH('2. 2015 Continuity Schedule'!BO$20, '2. 2015 Continuity Schedule'!C$20:BU$20,0),FALSE)</f>
        <v>0</v>
      </c>
      <c r="D26" s="76">
        <f>VLOOKUP(A26, '2. 2015 Continuity Schedule'!$C$20:$BU$83, MATCH('2. 2015 Continuity Schedule'!BP$20, '2. 2015 Continuity Schedule'!C$20:BU$20,0),FALSE)</f>
        <v>0</v>
      </c>
      <c r="E26" s="76">
        <f t="shared" si="0"/>
        <v>0</v>
      </c>
      <c r="F26" s="76">
        <f>VLOOKUP(A26, '2. 2015 Continuity Schedule'!$C$20:$BU$83, MATCH('2. 2015 Continuity Schedule'!BQ$20, '2. 2015 Continuity Schedule'!C$20:BU$20,0),FALSE)</f>
        <v>0</v>
      </c>
      <c r="G26" s="76">
        <f>VLOOKUP(A26, '2. 2015 Continuity Schedule'!$C$20:$BU$83, MATCH('2. 2015 Continuity Schedule'!BR$20, '2. 2015 Continuity Schedule'!C$20:BU$20,0),FALSE)</f>
        <v>0</v>
      </c>
      <c r="H26" s="76">
        <f t="shared" si="1"/>
        <v>0</v>
      </c>
      <c r="I26" s="76">
        <f>VLOOKUP(A26, '2. 2015 Continuity Schedule'!$C$20:$BU$83, MATCH('2. 2015 Continuity Schedule'!BT$20, '2. 2015 Continuity Schedule'!C$20:BU$20,0),FALSE)</f>
        <v>0</v>
      </c>
      <c r="J26" s="76">
        <f>VLOOKUP(A26, '2. 2015 Continuity Schedule'!$C$20:$BU$83, MATCH('2. 2015 Continuity Schedule'!BU$20, '2. 2015 Continuity Schedule'!C$20:BU$20,0),FALSE)</f>
        <v>0</v>
      </c>
    </row>
    <row r="27" spans="1:10" ht="14" x14ac:dyDescent="0.3">
      <c r="A27" s="155" t="s">
        <v>10</v>
      </c>
      <c r="B27" s="156">
        <v>1572</v>
      </c>
      <c r="C27" s="76">
        <f>VLOOKUP(A27, '2. 2015 Continuity Schedule'!$C$20:$BU$83, MATCH('2. 2015 Continuity Schedule'!BO$20, '2. 2015 Continuity Schedule'!C$20:BU$20,0),FALSE)</f>
        <v>0</v>
      </c>
      <c r="D27" s="76">
        <f>VLOOKUP(A27, '2. 2015 Continuity Schedule'!$C$20:$BU$83, MATCH('2. 2015 Continuity Schedule'!BP$20, '2. 2015 Continuity Schedule'!C$20:BU$20,0),FALSE)</f>
        <v>0</v>
      </c>
      <c r="E27" s="76">
        <f t="shared" si="0"/>
        <v>0</v>
      </c>
      <c r="F27" s="76">
        <f>VLOOKUP(A27, '2. 2015 Continuity Schedule'!$C$20:$BU$83, MATCH('2. 2015 Continuity Schedule'!BQ$20, '2. 2015 Continuity Schedule'!C$20:BU$20,0),FALSE)</f>
        <v>0</v>
      </c>
      <c r="G27" s="76">
        <f>VLOOKUP(A27, '2. 2015 Continuity Schedule'!$C$20:$BU$83, MATCH('2. 2015 Continuity Schedule'!BR$20, '2. 2015 Continuity Schedule'!C$20:BU$20,0),FALSE)</f>
        <v>0</v>
      </c>
      <c r="H27" s="76">
        <f t="shared" si="1"/>
        <v>0</v>
      </c>
      <c r="I27" s="76">
        <f>VLOOKUP(A27, '2. 2015 Continuity Schedule'!$C$20:$BU$83, MATCH('2. 2015 Continuity Schedule'!BT$20, '2. 2015 Continuity Schedule'!C$20:BU$20,0),FALSE)</f>
        <v>0</v>
      </c>
      <c r="J27" s="76">
        <f>VLOOKUP(A27, '2. 2015 Continuity Schedule'!$C$20:$BU$83, MATCH('2. 2015 Continuity Schedule'!BU$20, '2. 2015 Continuity Schedule'!C$20:BU$20,0),FALSE)</f>
        <v>0</v>
      </c>
    </row>
    <row r="28" spans="1:10" ht="14" x14ac:dyDescent="0.3">
      <c r="A28" s="155" t="s">
        <v>6</v>
      </c>
      <c r="B28" s="156">
        <v>1574</v>
      </c>
      <c r="C28" s="76">
        <f>VLOOKUP(A28, '2. 2015 Continuity Schedule'!$C$20:$BU$83, MATCH('2. 2015 Continuity Schedule'!BO$20, '2. 2015 Continuity Schedule'!C$20:BU$20,0),FALSE)</f>
        <v>0</v>
      </c>
      <c r="D28" s="76">
        <f>VLOOKUP(A28, '2. 2015 Continuity Schedule'!$C$20:$BU$83, MATCH('2. 2015 Continuity Schedule'!BP$20, '2. 2015 Continuity Schedule'!C$20:BU$20,0),FALSE)</f>
        <v>0</v>
      </c>
      <c r="E28" s="76">
        <f t="shared" si="0"/>
        <v>0</v>
      </c>
      <c r="F28" s="76">
        <f>VLOOKUP(A28, '2. 2015 Continuity Schedule'!$C$20:$BU$83, MATCH('2. 2015 Continuity Schedule'!BQ$20, '2. 2015 Continuity Schedule'!C$20:BU$20,0),FALSE)</f>
        <v>0</v>
      </c>
      <c r="G28" s="76">
        <f>VLOOKUP(A28, '2. 2015 Continuity Schedule'!$C$20:$BU$83, MATCH('2. 2015 Continuity Schedule'!BR$20, '2. 2015 Continuity Schedule'!C$20:BU$20,0),FALSE)</f>
        <v>0</v>
      </c>
      <c r="H28" s="76">
        <f t="shared" si="1"/>
        <v>0</v>
      </c>
      <c r="I28" s="76">
        <f>VLOOKUP(A28, '2. 2015 Continuity Schedule'!$C$20:$BU$83, MATCH('2. 2015 Continuity Schedule'!BT$20, '2. 2015 Continuity Schedule'!C$20:BU$20,0),FALSE)</f>
        <v>0</v>
      </c>
      <c r="J28" s="76">
        <f>VLOOKUP(A28, '2. 2015 Continuity Schedule'!$C$20:$BU$83, MATCH('2. 2015 Continuity Schedule'!BU$20, '2. 2015 Continuity Schedule'!C$20:BU$20,0),FALSE)</f>
        <v>0</v>
      </c>
    </row>
    <row r="29" spans="1:10" ht="16.5" x14ac:dyDescent="0.25">
      <c r="A29" s="159" t="s">
        <v>197</v>
      </c>
      <c r="B29" s="160">
        <v>1575</v>
      </c>
      <c r="C29" s="76" t="e">
        <f>VLOOKUP(A29, '2. 2015 Continuity Schedule'!$C$20:$BU$83, MATCH('2. 2015 Continuity Schedule'!BO$20, '2. 2015 Continuity Schedule'!C$20:BU$20,0),FALSE)</f>
        <v>#N/A</v>
      </c>
      <c r="D29" s="76" t="e">
        <f>VLOOKUP(A29, '2. 2015 Continuity Schedule'!$C$20:$BU$83, MATCH('2. 2015 Continuity Schedule'!BP$20, '2. 2015 Continuity Schedule'!C$20:BU$20,0),FALSE)</f>
        <v>#N/A</v>
      </c>
      <c r="E29" s="76" t="e">
        <f t="shared" si="0"/>
        <v>#N/A</v>
      </c>
      <c r="F29" s="76" t="e">
        <f>VLOOKUP(A29, '2. 2015 Continuity Schedule'!$C$20:$BU$83, MATCH('2. 2015 Continuity Schedule'!BQ$20, '2. 2015 Continuity Schedule'!C$20:BU$20,0),FALSE)</f>
        <v>#N/A</v>
      </c>
      <c r="G29" s="76" t="e">
        <f>VLOOKUP(A29, '2. 2015 Continuity Schedule'!$C$20:$BU$83, MATCH('2. 2015 Continuity Schedule'!BR$20, '2. 2015 Continuity Schedule'!C$20:BU$20,0),FALSE)</f>
        <v>#N/A</v>
      </c>
      <c r="H29" s="76" t="e">
        <f t="shared" si="1"/>
        <v>#N/A</v>
      </c>
      <c r="I29" s="76" t="e">
        <f>VLOOKUP(A29, '2. 2015 Continuity Schedule'!$C$20:$BU$83, MATCH('2. 2015 Continuity Schedule'!BT$20, '2. 2015 Continuity Schedule'!C$20:BU$20,0),FALSE)</f>
        <v>#N/A</v>
      </c>
      <c r="J29" s="76" t="e">
        <f>VLOOKUP(A29, '2. 2015 Continuity Schedule'!$C$20:$BU$83, MATCH('2. 2015 Continuity Schedule'!BU$20, '2. 2015 Continuity Schedule'!C$20:BU$20,0),FALSE)</f>
        <v>#N/A</v>
      </c>
    </row>
    <row r="30" spans="1:10" ht="16.5" x14ac:dyDescent="0.25">
      <c r="A30" s="159" t="s">
        <v>198</v>
      </c>
      <c r="B30" s="160">
        <v>1576</v>
      </c>
      <c r="C30" s="76" t="e">
        <f>VLOOKUP(A30, '2. 2015 Continuity Schedule'!$C$20:$BU$83, MATCH('2. 2015 Continuity Schedule'!BO$20, '2. 2015 Continuity Schedule'!C$20:BU$20,0),FALSE)</f>
        <v>#N/A</v>
      </c>
      <c r="D30" s="76" t="e">
        <f>VLOOKUP(A30, '2. 2015 Continuity Schedule'!$C$20:$BU$83, MATCH('2. 2015 Continuity Schedule'!BP$20, '2. 2015 Continuity Schedule'!C$20:BU$20,0),FALSE)</f>
        <v>#N/A</v>
      </c>
      <c r="E30" s="76" t="e">
        <f t="shared" si="0"/>
        <v>#N/A</v>
      </c>
      <c r="F30" s="76" t="e">
        <f>VLOOKUP(A30, '2. 2015 Continuity Schedule'!$C$20:$BU$83, MATCH('2. 2015 Continuity Schedule'!BQ$20, '2. 2015 Continuity Schedule'!C$20:BU$20,0),FALSE)</f>
        <v>#N/A</v>
      </c>
      <c r="G30" s="76" t="e">
        <f>VLOOKUP(A30, '2. 2015 Continuity Schedule'!$C$20:$BU$83, MATCH('2. 2015 Continuity Schedule'!BR$20, '2. 2015 Continuity Schedule'!C$20:BU$20,0),FALSE)</f>
        <v>#N/A</v>
      </c>
      <c r="H30" s="76" t="e">
        <f t="shared" si="1"/>
        <v>#N/A</v>
      </c>
      <c r="I30" s="76" t="e">
        <f>VLOOKUP(A30, '2. 2015 Continuity Schedule'!$C$20:$BU$83, MATCH('2. 2015 Continuity Schedule'!BT$20, '2. 2015 Continuity Schedule'!C$20:BU$20,0),FALSE)</f>
        <v>#N/A</v>
      </c>
      <c r="J30" s="76" t="e">
        <f>VLOOKUP(A30, '2. 2015 Continuity Schedule'!$C$20:$BU$83, MATCH('2. 2015 Continuity Schedule'!BU$20, '2. 2015 Continuity Schedule'!C$20:BU$20,0),FALSE)</f>
        <v>#N/A</v>
      </c>
    </row>
    <row r="31" spans="1:10" ht="14" x14ac:dyDescent="0.3">
      <c r="A31" s="158" t="s">
        <v>1</v>
      </c>
      <c r="B31" s="156">
        <v>1580</v>
      </c>
      <c r="C31" s="76">
        <f>VLOOKUP(A31, '2. 2015 Continuity Schedule'!$C$20:$BU$83, MATCH('2. 2015 Continuity Schedule'!BO$20, '2. 2015 Continuity Schedule'!C$20:BU$20,0),FALSE)</f>
        <v>-1179182.1299999878</v>
      </c>
      <c r="D31" s="76">
        <f>VLOOKUP(A31, '2. 2015 Continuity Schedule'!$C$20:$BU$83, MATCH('2. 2015 Continuity Schedule'!BP$20, '2. 2015 Continuity Schedule'!C$20:BU$20,0),FALSE)</f>
        <v>117315.50150899999</v>
      </c>
      <c r="E31" s="76">
        <f t="shared" si="0"/>
        <v>-1061866.6284909877</v>
      </c>
      <c r="F31" s="76">
        <f>VLOOKUP(A31, '2. 2015 Continuity Schedule'!$C$20:$BU$83, MATCH('2. 2015 Continuity Schedule'!BQ$20, '2. 2015 Continuity Schedule'!C$20:BU$20,0),FALSE)</f>
        <v>-14061.746900249853</v>
      </c>
      <c r="G31" s="76">
        <f>VLOOKUP(A31, '2. 2015 Continuity Schedule'!$C$20:$BU$83, MATCH('2. 2015 Continuity Schedule'!BR$20, '2. 2015 Continuity Schedule'!C$20:BU$20,0),FALSE)</f>
        <v>0</v>
      </c>
      <c r="H31" s="76">
        <f t="shared" si="1"/>
        <v>-1075928.3753912374</v>
      </c>
      <c r="I31" s="76">
        <f>VLOOKUP(A31, '2. 2015 Continuity Schedule'!$C$20:$BU$83, MATCH('2. 2015 Continuity Schedule'!BT$20, '2. 2015 Continuity Schedule'!C$20:BU$20,0),FALSE)</f>
        <v>-4646786</v>
      </c>
      <c r="J31" s="76">
        <f>VLOOKUP(A31, '2. 2015 Continuity Schedule'!$C$20:$BU$83, MATCH('2. 2015 Continuity Schedule'!BU$20, '2. 2015 Continuity Schedule'!C$20:BU$20,0),FALSE)</f>
        <v>-0.38000001199543476</v>
      </c>
    </row>
    <row r="32" spans="1:10" ht="14" x14ac:dyDescent="0.3">
      <c r="A32" s="158" t="s">
        <v>36</v>
      </c>
      <c r="B32" s="156">
        <v>1582</v>
      </c>
      <c r="C32" s="76">
        <f>VLOOKUP(A32, '2. 2015 Continuity Schedule'!$C$20:$BU$83, MATCH('2. 2015 Continuity Schedule'!BO$20, '2. 2015 Continuity Schedule'!C$20:BU$20,0),FALSE)</f>
        <v>0</v>
      </c>
      <c r="D32" s="76">
        <f>VLOOKUP(A32, '2. 2015 Continuity Schedule'!$C$20:$BU$83, MATCH('2. 2015 Continuity Schedule'!BP$20, '2. 2015 Continuity Schedule'!C$20:BU$20,0),FALSE)</f>
        <v>0</v>
      </c>
      <c r="E32" s="76">
        <f t="shared" si="0"/>
        <v>0</v>
      </c>
      <c r="F32" s="76">
        <f>VLOOKUP(A32, '2. 2015 Continuity Schedule'!$C$20:$BU$83, MATCH('2. 2015 Continuity Schedule'!BQ$20, '2. 2015 Continuity Schedule'!C$20:BU$20,0),FALSE)</f>
        <v>0</v>
      </c>
      <c r="G32" s="76">
        <f>VLOOKUP(A32, '2. 2015 Continuity Schedule'!$C$20:$BU$83, MATCH('2. 2015 Continuity Schedule'!BR$20, '2. 2015 Continuity Schedule'!C$20:BU$20,0),FALSE)</f>
        <v>0</v>
      </c>
      <c r="H32" s="76">
        <f t="shared" si="1"/>
        <v>0</v>
      </c>
      <c r="I32" s="76">
        <f>VLOOKUP(A32, '2. 2015 Continuity Schedule'!$C$20:$BU$83, MATCH('2. 2015 Continuity Schedule'!BT$20, '2. 2015 Continuity Schedule'!C$20:BU$20,0),FALSE)</f>
        <v>0</v>
      </c>
      <c r="J32" s="76">
        <f>VLOOKUP(A32, '2. 2015 Continuity Schedule'!$C$20:$BU$83, MATCH('2. 2015 Continuity Schedule'!BU$20, '2. 2015 Continuity Schedule'!C$20:BU$20,0),FALSE)</f>
        <v>0</v>
      </c>
    </row>
    <row r="33" spans="1:10" ht="14" x14ac:dyDescent="0.3">
      <c r="A33" s="158" t="s">
        <v>2</v>
      </c>
      <c r="B33" s="156">
        <v>1584</v>
      </c>
      <c r="C33" s="76">
        <f>VLOOKUP(A33, '2. 2015 Continuity Schedule'!$C$20:$BU$83, MATCH('2. 2015 Continuity Schedule'!BO$20, '2. 2015 Continuity Schedule'!C$20:BU$20,0),FALSE)</f>
        <v>3491680.4000000074</v>
      </c>
      <c r="D33" s="76">
        <f>VLOOKUP(A33, '2. 2015 Continuity Schedule'!$C$20:$BU$83, MATCH('2. 2015 Continuity Schedule'!BP$20, '2. 2015 Continuity Schedule'!C$20:BU$20,0),FALSE)</f>
        <v>21374.370079</v>
      </c>
      <c r="E33" s="76">
        <f t="shared" si="0"/>
        <v>3513054.7700790074</v>
      </c>
      <c r="F33" s="76">
        <f>VLOOKUP(A33, '2. 2015 Continuity Schedule'!$C$20:$BU$83, MATCH('2. 2015 Continuity Schedule'!BQ$20, '2. 2015 Continuity Schedule'!C$20:BU$20,0),FALSE)</f>
        <v>41638.288770000087</v>
      </c>
      <c r="G33" s="76">
        <f>VLOOKUP(A33, '2. 2015 Continuity Schedule'!$C$20:$BU$83, MATCH('2. 2015 Continuity Schedule'!BR$20, '2. 2015 Continuity Schedule'!C$20:BU$20,0),FALSE)</f>
        <v>0</v>
      </c>
      <c r="H33" s="76">
        <f t="shared" si="1"/>
        <v>3554693.0588490074</v>
      </c>
      <c r="I33" s="76">
        <f>VLOOKUP(A33, '2. 2015 Continuity Schedule'!$C$20:$BU$83, MATCH('2. 2015 Continuity Schedule'!BT$20, '2. 2015 Continuity Schedule'!C$20:BU$20,0),FALSE)</f>
        <v>6965681</v>
      </c>
      <c r="J33" s="76">
        <f>VLOOKUP(A33, '2. 2015 Continuity Schedule'!$C$20:$BU$83, MATCH('2. 2015 Continuity Schedule'!BU$20, '2. 2015 Continuity Schedule'!C$20:BU$20,0),FALSE)</f>
        <v>-0.22000000718981028</v>
      </c>
    </row>
    <row r="34" spans="1:10" ht="14" x14ac:dyDescent="0.3">
      <c r="A34" s="158" t="s">
        <v>3</v>
      </c>
      <c r="B34" s="156">
        <v>1586</v>
      </c>
      <c r="C34" s="76">
        <f>VLOOKUP(A34, '2. 2015 Continuity Schedule'!$C$20:$BU$83, MATCH('2. 2015 Continuity Schedule'!BO$20, '2. 2015 Continuity Schedule'!C$20:BU$20,0),FALSE)</f>
        <v>2601535.5909999949</v>
      </c>
      <c r="D34" s="76">
        <f>VLOOKUP(A34, '2. 2015 Continuity Schedule'!$C$20:$BU$83, MATCH('2. 2015 Continuity Schedule'!BP$20, '2. 2015 Continuity Schedule'!C$20:BU$20,0),FALSE)</f>
        <v>17646.559406000011</v>
      </c>
      <c r="E34" s="76">
        <f t="shared" si="0"/>
        <v>2619182.1504059951</v>
      </c>
      <c r="F34" s="76">
        <f>VLOOKUP(A34, '2. 2015 Continuity Schedule'!$C$20:$BU$83, MATCH('2. 2015 Continuity Schedule'!BQ$20, '2. 2015 Continuity Schedule'!C$20:BU$20,0),FALSE)</f>
        <v>31023.31192267494</v>
      </c>
      <c r="G34" s="76">
        <f>VLOOKUP(A34, '2. 2015 Continuity Schedule'!$C$20:$BU$83, MATCH('2. 2015 Continuity Schedule'!BR$20, '2. 2015 Continuity Schedule'!C$20:BU$20,0),FALSE)</f>
        <v>0</v>
      </c>
      <c r="H34" s="76">
        <f t="shared" si="1"/>
        <v>2650205.4623286701</v>
      </c>
      <c r="I34" s="76">
        <f>VLOOKUP(A34, '2. 2015 Continuity Schedule'!$C$20:$BU$83, MATCH('2. 2015 Continuity Schedule'!BT$20, '2. 2015 Continuity Schedule'!C$20:BU$20,0),FALSE)</f>
        <v>3959035</v>
      </c>
      <c r="J34" s="76">
        <f>VLOOKUP(A34, '2. 2015 Continuity Schedule'!$C$20:$BU$83, MATCH('2. 2015 Continuity Schedule'!BU$20, '2. 2015 Continuity Schedule'!C$20:BU$20,0),FALSE)</f>
        <v>0.33900000574067235</v>
      </c>
    </row>
    <row r="35" spans="1:10" ht="14" x14ac:dyDescent="0.3">
      <c r="A35" s="158" t="s">
        <v>63</v>
      </c>
      <c r="B35" s="156">
        <v>1588</v>
      </c>
      <c r="C35" s="76">
        <f>VLOOKUP(A35, '2. 2015 Continuity Schedule'!$C$20:$BU$83, MATCH('2. 2015 Continuity Schedule'!BO$20, '2. 2015 Continuity Schedule'!C$20:BU$20,0),FALSE)</f>
        <v>-2889872.5481011812</v>
      </c>
      <c r="D35" s="76">
        <f>VLOOKUP(A35, '2. 2015 Continuity Schedule'!$C$20:$BU$83, MATCH('2. 2015 Continuity Schedule'!BP$20, '2. 2015 Continuity Schedule'!C$20:BU$20,0),FALSE)</f>
        <v>-20440.802708108284</v>
      </c>
      <c r="E35" s="76">
        <f t="shared" si="0"/>
        <v>-2910313.3508092896</v>
      </c>
      <c r="F35" s="76">
        <f>VLOOKUP(A35, '2. 2015 Continuity Schedule'!$C$20:$BU$83, MATCH('2. 2015 Continuity Schedule'!BQ$20, '2. 2015 Continuity Schedule'!C$20:BU$20,0),FALSE)</f>
        <v>-34461.730136106584</v>
      </c>
      <c r="G35" s="76">
        <f>VLOOKUP(A35, '2. 2015 Continuity Schedule'!$C$20:$BU$83, MATCH('2. 2015 Continuity Schedule'!BR$20, '2. 2015 Continuity Schedule'!C$20:BU$20,0),FALSE)</f>
        <v>0</v>
      </c>
      <c r="H35" s="76">
        <f t="shared" si="1"/>
        <v>-2944775.0809453963</v>
      </c>
      <c r="I35" s="76">
        <f>VLOOKUP(A35, '2. 2015 Continuity Schedule'!$C$20:$BU$83, MATCH('2. 2015 Continuity Schedule'!BT$20, '2. 2015 Continuity Schedule'!C$20:BU$20,0),FALSE)</f>
        <v>-6757977</v>
      </c>
      <c r="J35" s="76">
        <f>VLOOKUP(A35, '2. 2015 Continuity Schedule'!$C$20:$BU$83, MATCH('2. 2015 Continuity Schedule'!BU$20, '2. 2015 Continuity Schedule'!C$20:BU$20,0),FALSE)</f>
        <v>-0.45682644378393888</v>
      </c>
    </row>
    <row r="36" spans="1:10" ht="14" x14ac:dyDescent="0.3">
      <c r="A36" s="158" t="s">
        <v>108</v>
      </c>
      <c r="B36" s="156">
        <v>1589</v>
      </c>
      <c r="C36" s="76">
        <f>VLOOKUP(A36, '2. 2015 Continuity Schedule'!$C$20:$BU$83, MATCH('2. 2015 Continuity Schedule'!BO$20, '2. 2015 Continuity Schedule'!C$20:BU$20,0),FALSE)</f>
        <v>6818513.4581011776</v>
      </c>
      <c r="D36" s="76">
        <f>VLOOKUP(A36, '2. 2015 Continuity Schedule'!$C$20:$BU$83, MATCH('2. 2015 Continuity Schedule'!BP$20, '2. 2015 Continuity Schedule'!C$20:BU$20,0),FALSE)</f>
        <v>97267.377668108122</v>
      </c>
      <c r="E36" s="76">
        <f t="shared" si="0"/>
        <v>6915780.8357692854</v>
      </c>
      <c r="F36" s="76">
        <f>VLOOKUP(A36, '2. 2015 Continuity Schedule'!$C$20:$BU$83, MATCH('2. 2015 Continuity Schedule'!BQ$20, '2. 2015 Continuity Schedule'!C$20:BU$20,0),FALSE)</f>
        <v>81310.77298785653</v>
      </c>
      <c r="G36" s="76">
        <f>VLOOKUP(A36, '2. 2015 Continuity Schedule'!$C$20:$BU$83, MATCH('2. 2015 Continuity Schedule'!BR$20, '2. 2015 Continuity Schedule'!C$20:BU$20,0),FALSE)</f>
        <v>0</v>
      </c>
      <c r="H36" s="76">
        <f t="shared" si="1"/>
        <v>6997091.608757142</v>
      </c>
      <c r="I36" s="76">
        <f>VLOOKUP(A36, '2. 2015 Continuity Schedule'!$C$20:$BU$83, MATCH('2. 2015 Continuity Schedule'!BT$20, '2. 2015 Continuity Schedule'!C$20:BU$20,0),FALSE)</f>
        <v>10002627</v>
      </c>
      <c r="J36" s="76">
        <f>VLOOKUP(A36, '2. 2015 Continuity Schedule'!$C$20:$BU$83, MATCH('2. 2015 Continuity Schedule'!BU$20, '2. 2015 Continuity Schedule'!C$20:BU$20,0),FALSE)</f>
        <v>-0.48317356035113335</v>
      </c>
    </row>
    <row r="37" spans="1:10" ht="28" x14ac:dyDescent="0.25">
      <c r="A37" s="159" t="s">
        <v>43</v>
      </c>
      <c r="B37" s="160">
        <v>1592</v>
      </c>
      <c r="C37" s="76">
        <f>VLOOKUP(A37, '2. 2015 Continuity Schedule'!$C$20:$BU$83, MATCH('2. 2015 Continuity Schedule'!BO$20, '2. 2015 Continuity Schedule'!C$20:BU$20,0),FALSE)</f>
        <v>0</v>
      </c>
      <c r="D37" s="76">
        <f>VLOOKUP(A37, '2. 2015 Continuity Schedule'!$C$20:$BU$83, MATCH('2. 2015 Continuity Schedule'!BP$20, '2. 2015 Continuity Schedule'!C$20:BU$20,0),FALSE)</f>
        <v>0</v>
      </c>
      <c r="E37" s="76">
        <f t="shared" si="0"/>
        <v>0</v>
      </c>
      <c r="F37" s="76">
        <f>VLOOKUP(A37, '2. 2015 Continuity Schedule'!$C$20:$BU$83, MATCH('2. 2015 Continuity Schedule'!BQ$20, '2. 2015 Continuity Schedule'!C$20:BU$20,0),FALSE)</f>
        <v>0</v>
      </c>
      <c r="G37" s="76">
        <f>VLOOKUP(A37, '2. 2015 Continuity Schedule'!$C$20:$BU$83, MATCH('2. 2015 Continuity Schedule'!BR$20, '2. 2015 Continuity Schedule'!C$20:BU$20,0),FALSE)</f>
        <v>0</v>
      </c>
      <c r="H37" s="76">
        <f t="shared" si="1"/>
        <v>0</v>
      </c>
      <c r="I37" s="76">
        <f>VLOOKUP(A37, '2. 2015 Continuity Schedule'!$C$20:$BU$83, MATCH('2. 2015 Continuity Schedule'!BT$20, '2. 2015 Continuity Schedule'!C$20:BU$20,0),FALSE)</f>
        <v>0</v>
      </c>
      <c r="J37" s="76">
        <f>VLOOKUP(A37, '2. 2015 Continuity Schedule'!$C$20:$BU$83, MATCH('2. 2015 Continuity Schedule'!BU$20, '2. 2015 Continuity Schedule'!C$20:BU$20,0),FALSE)</f>
        <v>0</v>
      </c>
    </row>
    <row r="38" spans="1:10" ht="28" x14ac:dyDescent="0.25">
      <c r="A38" s="159" t="s">
        <v>42</v>
      </c>
      <c r="B38" s="160">
        <v>1592</v>
      </c>
      <c r="C38" s="76">
        <f>VLOOKUP(A38, '2. 2015 Continuity Schedule'!$C$20:$BU$83, MATCH('2. 2015 Continuity Schedule'!BO$20, '2. 2015 Continuity Schedule'!C$20:BU$20,0),FALSE)</f>
        <v>0</v>
      </c>
      <c r="D38" s="76">
        <f>VLOOKUP(A38, '2. 2015 Continuity Schedule'!$C$20:$BU$83, MATCH('2. 2015 Continuity Schedule'!BP$20, '2. 2015 Continuity Schedule'!C$20:BU$20,0),FALSE)</f>
        <v>0</v>
      </c>
      <c r="E38" s="76">
        <f t="shared" si="0"/>
        <v>0</v>
      </c>
      <c r="F38" s="76">
        <f>VLOOKUP(A38, '2. 2015 Continuity Schedule'!$C$20:$BU$83, MATCH('2. 2015 Continuity Schedule'!BQ$20, '2. 2015 Continuity Schedule'!C$20:BU$20,0),FALSE)</f>
        <v>0</v>
      </c>
      <c r="G38" s="76">
        <f>VLOOKUP(A38, '2. 2015 Continuity Schedule'!$C$20:$BU$83, MATCH('2. 2015 Continuity Schedule'!BR$20, '2. 2015 Continuity Schedule'!C$20:BU$20,0),FALSE)</f>
        <v>0</v>
      </c>
      <c r="H38" s="76">
        <f t="shared" si="1"/>
        <v>0</v>
      </c>
      <c r="I38" s="76">
        <f>VLOOKUP(A38, '2. 2015 Continuity Schedule'!$C$20:$BU$83, MATCH('2. 2015 Continuity Schedule'!BT$20, '2. 2015 Continuity Schedule'!C$20:BU$20,0),FALSE)</f>
        <v>0</v>
      </c>
      <c r="J38" s="76">
        <f>VLOOKUP(A38, '2. 2015 Continuity Schedule'!$C$20:$BU$83, MATCH('2. 2015 Continuity Schedule'!BU$20, '2. 2015 Continuity Schedule'!C$20:BU$20,0),FALSE)</f>
        <v>0</v>
      </c>
    </row>
    <row r="39" spans="1:10" ht="16.5" x14ac:dyDescent="0.3">
      <c r="A39" s="161" t="s">
        <v>58</v>
      </c>
      <c r="B39" s="156">
        <v>1595</v>
      </c>
      <c r="C39" s="76" t="e">
        <f>VLOOKUP(A39, '2. 2015 Continuity Schedule'!$C$20:$BU$83, MATCH('2. 2015 Continuity Schedule'!BO$20, '2. 2015 Continuity Schedule'!C$20:BU$20,0),FALSE)</f>
        <v>#N/A</v>
      </c>
      <c r="D39" s="76" t="e">
        <f>VLOOKUP(A39, '2. 2015 Continuity Schedule'!$C$20:$BU$83, MATCH('2. 2015 Continuity Schedule'!BP$20, '2. 2015 Continuity Schedule'!C$20:BU$20,0),FALSE)</f>
        <v>#N/A</v>
      </c>
      <c r="E39" s="76" t="e">
        <f t="shared" si="0"/>
        <v>#N/A</v>
      </c>
      <c r="F39" s="76" t="e">
        <f>VLOOKUP(A39, '2. 2015 Continuity Schedule'!$C$20:$BU$83, MATCH('2. 2015 Continuity Schedule'!BQ$20, '2. 2015 Continuity Schedule'!C$20:BU$20,0),FALSE)</f>
        <v>#N/A</v>
      </c>
      <c r="G39" s="76" t="e">
        <f>VLOOKUP(A39, '2. 2015 Continuity Schedule'!$C$20:$BU$83, MATCH('2. 2015 Continuity Schedule'!BR$20, '2. 2015 Continuity Schedule'!C$20:BU$20,0),FALSE)</f>
        <v>#N/A</v>
      </c>
      <c r="H39" s="76" t="e">
        <f t="shared" si="1"/>
        <v>#N/A</v>
      </c>
      <c r="I39" s="76" t="e">
        <f>VLOOKUP(A39, '2. 2015 Continuity Schedule'!$C$20:$BU$83, MATCH('2. 2015 Continuity Schedule'!BT$20, '2. 2015 Continuity Schedule'!C$20:BU$20,0),FALSE)</f>
        <v>#N/A</v>
      </c>
      <c r="J39" s="76" t="e">
        <f>VLOOKUP(A39, '2. 2015 Continuity Schedule'!$C$20:$BU$83, MATCH('2. 2015 Continuity Schedule'!BU$20, '2. 2015 Continuity Schedule'!C$20:BU$20,0),FALSE)</f>
        <v>#N/A</v>
      </c>
    </row>
    <row r="40" spans="1:10" ht="16.5" x14ac:dyDescent="0.3">
      <c r="A40" s="161" t="s">
        <v>59</v>
      </c>
      <c r="B40" s="156">
        <v>1595</v>
      </c>
      <c r="C40" s="76" t="e">
        <f>VLOOKUP(A40, '2. 2015 Continuity Schedule'!$C$20:$BU$83, MATCH('2. 2015 Continuity Schedule'!BO$20, '2. 2015 Continuity Schedule'!C$20:BU$20,0),FALSE)</f>
        <v>#N/A</v>
      </c>
      <c r="D40" s="76" t="e">
        <f>VLOOKUP(A40, '2. 2015 Continuity Schedule'!$C$20:$BU$83, MATCH('2. 2015 Continuity Schedule'!BP$20, '2. 2015 Continuity Schedule'!C$20:BU$20,0),FALSE)</f>
        <v>#N/A</v>
      </c>
      <c r="E40" s="76" t="e">
        <f t="shared" si="0"/>
        <v>#N/A</v>
      </c>
      <c r="F40" s="76" t="e">
        <f>VLOOKUP(A40, '2. 2015 Continuity Schedule'!$C$20:$BU$83, MATCH('2. 2015 Continuity Schedule'!BQ$20, '2. 2015 Continuity Schedule'!C$20:BU$20,0),FALSE)</f>
        <v>#N/A</v>
      </c>
      <c r="G40" s="76" t="e">
        <f>VLOOKUP(A40, '2. 2015 Continuity Schedule'!$C$20:$BU$83, MATCH('2. 2015 Continuity Schedule'!BR$20, '2. 2015 Continuity Schedule'!C$20:BU$20,0),FALSE)</f>
        <v>#N/A</v>
      </c>
      <c r="H40" s="76" t="e">
        <f t="shared" si="1"/>
        <v>#N/A</v>
      </c>
      <c r="I40" s="76" t="e">
        <f>VLOOKUP(A40, '2. 2015 Continuity Schedule'!$C$20:$BU$83, MATCH('2. 2015 Continuity Schedule'!BT$20, '2. 2015 Continuity Schedule'!C$20:BU$20,0),FALSE)</f>
        <v>#N/A</v>
      </c>
      <c r="J40" s="76" t="e">
        <f>VLOOKUP(A40, '2. 2015 Continuity Schedule'!$C$20:$BU$83, MATCH('2. 2015 Continuity Schedule'!BU$20, '2. 2015 Continuity Schedule'!C$20:BU$20,0),FALSE)</f>
        <v>#N/A</v>
      </c>
    </row>
    <row r="41" spans="1:10" ht="16.5" x14ac:dyDescent="0.3">
      <c r="A41" s="161" t="s">
        <v>60</v>
      </c>
      <c r="B41" s="156">
        <v>1595</v>
      </c>
      <c r="C41" s="76" t="e">
        <f>VLOOKUP(A41, '2. 2015 Continuity Schedule'!$C$20:$BU$83, MATCH('2. 2015 Continuity Schedule'!BO$20, '2. 2015 Continuity Schedule'!C$20:BU$20,0),FALSE)</f>
        <v>#N/A</v>
      </c>
      <c r="D41" s="76" t="e">
        <f>VLOOKUP(A41, '2. 2015 Continuity Schedule'!$C$20:$BU$83, MATCH('2. 2015 Continuity Schedule'!BP$20, '2. 2015 Continuity Schedule'!C$20:BU$20,0),FALSE)</f>
        <v>#N/A</v>
      </c>
      <c r="E41" s="76" t="e">
        <f t="shared" si="0"/>
        <v>#N/A</v>
      </c>
      <c r="F41" s="76" t="e">
        <f>VLOOKUP(A41, '2. 2015 Continuity Schedule'!$C$20:$BU$83, MATCH('2. 2015 Continuity Schedule'!BQ$20, '2. 2015 Continuity Schedule'!C$20:BU$20,0),FALSE)</f>
        <v>#N/A</v>
      </c>
      <c r="G41" s="76" t="e">
        <f>VLOOKUP(A41, '2. 2015 Continuity Schedule'!$C$20:$BU$83, MATCH('2. 2015 Continuity Schedule'!BR$20, '2. 2015 Continuity Schedule'!C$20:BU$20,0),FALSE)</f>
        <v>#N/A</v>
      </c>
      <c r="H41" s="76" t="e">
        <f t="shared" si="1"/>
        <v>#N/A</v>
      </c>
      <c r="I41" s="76" t="e">
        <f>VLOOKUP(A41, '2. 2015 Continuity Schedule'!$C$20:$BU$83, MATCH('2. 2015 Continuity Schedule'!BT$20, '2. 2015 Continuity Schedule'!C$20:BU$20,0),FALSE)</f>
        <v>#N/A</v>
      </c>
      <c r="J41" s="76" t="e">
        <f>VLOOKUP(A41, '2. 2015 Continuity Schedule'!$C$20:$BU$83, MATCH('2. 2015 Continuity Schedule'!BU$20, '2. 2015 Continuity Schedule'!C$20:BU$20,0),FALSE)</f>
        <v>#N/A</v>
      </c>
    </row>
    <row r="42" spans="1:10" ht="16.5" x14ac:dyDescent="0.3">
      <c r="A42" s="161" t="s">
        <v>111</v>
      </c>
      <c r="B42" s="156">
        <v>1595</v>
      </c>
      <c r="C42" s="76" t="e">
        <f>VLOOKUP(A42, '2. 2015 Continuity Schedule'!$C$20:$BU$83, MATCH('2. 2015 Continuity Schedule'!BO$20, '2. 2015 Continuity Schedule'!C$20:BU$20,0),FALSE)</f>
        <v>#N/A</v>
      </c>
      <c r="D42" s="76" t="e">
        <f>VLOOKUP(A42, '2. 2015 Continuity Schedule'!$C$20:$BU$83, MATCH('2. 2015 Continuity Schedule'!BP$20, '2. 2015 Continuity Schedule'!C$20:BU$20,0),FALSE)</f>
        <v>#N/A</v>
      </c>
      <c r="E42" s="76" t="e">
        <f t="shared" si="0"/>
        <v>#N/A</v>
      </c>
      <c r="F42" s="76" t="e">
        <f>VLOOKUP(A42, '2. 2015 Continuity Schedule'!$C$20:$BU$83, MATCH('2. 2015 Continuity Schedule'!BQ$20, '2. 2015 Continuity Schedule'!C$20:BU$20,0),FALSE)</f>
        <v>#N/A</v>
      </c>
      <c r="G42" s="76" t="e">
        <f>VLOOKUP(A42, '2. 2015 Continuity Schedule'!$C$20:$BU$83, MATCH('2. 2015 Continuity Schedule'!BR$20, '2. 2015 Continuity Schedule'!C$20:BU$20,0),FALSE)</f>
        <v>#N/A</v>
      </c>
      <c r="H42" s="76" t="e">
        <f t="shared" si="1"/>
        <v>#N/A</v>
      </c>
      <c r="I42" s="76" t="e">
        <f>VLOOKUP(A42, '2. 2015 Continuity Schedule'!$C$20:$BU$83, MATCH('2. 2015 Continuity Schedule'!BT$20, '2. 2015 Continuity Schedule'!C$20:BU$20,0),FALSE)</f>
        <v>#N/A</v>
      </c>
      <c r="J42" s="76" t="e">
        <f>VLOOKUP(A42, '2. 2015 Continuity Schedule'!$C$20:$BU$83, MATCH('2. 2015 Continuity Schedule'!BU$20, '2. 2015 Continuity Schedule'!C$20:BU$20,0),FALSE)</f>
        <v>#N/A</v>
      </c>
    </row>
    <row r="43" spans="1:10" ht="16.5" x14ac:dyDescent="0.3">
      <c r="A43" s="161" t="s">
        <v>207</v>
      </c>
      <c r="B43" s="156">
        <v>1595</v>
      </c>
      <c r="C43" s="76" t="e">
        <f>VLOOKUP(A43, '2. 2015 Continuity Schedule'!$C$20:$BU$83, MATCH('2. 2015 Continuity Schedule'!BO$20, '2. 2015 Continuity Schedule'!C$20:BU$20,0),FALSE)</f>
        <v>#N/A</v>
      </c>
      <c r="D43" s="76" t="e">
        <f>VLOOKUP(A43, '2. 2015 Continuity Schedule'!$C$20:$BU$83, MATCH('2. 2015 Continuity Schedule'!BP$20, '2. 2015 Continuity Schedule'!C$20:BU$20,0),FALSE)</f>
        <v>#N/A</v>
      </c>
      <c r="E43" s="76" t="e">
        <f t="shared" si="0"/>
        <v>#N/A</v>
      </c>
      <c r="F43" s="76" t="e">
        <f>VLOOKUP(A43, '2. 2015 Continuity Schedule'!$C$20:$BU$83, MATCH('2. 2015 Continuity Schedule'!BQ$20, '2. 2015 Continuity Schedule'!C$20:BU$20,0),FALSE)</f>
        <v>#N/A</v>
      </c>
      <c r="G43" s="76" t="e">
        <f>VLOOKUP(A43, '2. 2015 Continuity Schedule'!$C$20:$BU$83, MATCH('2. 2015 Continuity Schedule'!BR$20, '2. 2015 Continuity Schedule'!C$20:BU$20,0),FALSE)</f>
        <v>#N/A</v>
      </c>
      <c r="H43" s="76" t="e">
        <f t="shared" si="1"/>
        <v>#N/A</v>
      </c>
      <c r="I43" s="76" t="e">
        <f>VLOOKUP(A43, '2. 2015 Continuity Schedule'!$C$20:$BU$83, MATCH('2. 2015 Continuity Schedule'!BT$20, '2. 2015 Continuity Schedule'!C$20:BU$20,0),FALSE)</f>
        <v>#N/A</v>
      </c>
      <c r="J43" s="76" t="e">
        <f>VLOOKUP(A43, '2. 2015 Continuity Schedule'!$C$20:$BU$83, MATCH('2. 2015 Continuity Schedule'!BU$20, '2. 2015 Continuity Schedule'!C$20:BU$20,0),FALSE)</f>
        <v>#N/A</v>
      </c>
    </row>
    <row r="44" spans="1:10" ht="14" x14ac:dyDescent="0.3">
      <c r="A44" s="155" t="s">
        <v>7</v>
      </c>
      <c r="B44" s="156">
        <v>2425</v>
      </c>
      <c r="C44" s="76">
        <f>VLOOKUP(A44, '2. 2015 Continuity Schedule'!$C$20:$BU$83, MATCH('2. 2015 Continuity Schedule'!BO$20, '2. 2015 Continuity Schedule'!C$20:BU$20,0),FALSE)</f>
        <v>0</v>
      </c>
      <c r="D44" s="76">
        <f>VLOOKUP(A44, '2. 2015 Continuity Schedule'!$C$20:$BU$83, MATCH('2. 2015 Continuity Schedule'!BP$20, '2. 2015 Continuity Schedule'!C$20:BU$20,0),FALSE)</f>
        <v>0</v>
      </c>
      <c r="E44" s="76">
        <f t="shared" si="0"/>
        <v>0</v>
      </c>
      <c r="F44" s="76">
        <f>VLOOKUP(A44, '2. 2015 Continuity Schedule'!$C$20:$BU$83, MATCH('2. 2015 Continuity Schedule'!BQ$20, '2. 2015 Continuity Schedule'!C$20:BU$20,0),FALSE)</f>
        <v>0</v>
      </c>
      <c r="G44" s="76">
        <f>VLOOKUP(A44, '2. 2015 Continuity Schedule'!$C$20:$BU$83, MATCH('2. 2015 Continuity Schedule'!BR$20, '2. 2015 Continuity Schedule'!C$20:BU$20,0),FALSE)</f>
        <v>0</v>
      </c>
      <c r="H44" s="76">
        <f t="shared" si="1"/>
        <v>0</v>
      </c>
      <c r="I44" s="76">
        <f>VLOOKUP(A44, '2. 2015 Continuity Schedule'!$C$20:$BU$83, MATCH('2. 2015 Continuity Schedule'!BT$20, '2. 2015 Continuity Schedule'!C$20:BU$20,0),FALSE)</f>
        <v>0</v>
      </c>
      <c r="J44" s="76">
        <f>VLOOKUP(A44, '2. 2015 Continuity Schedule'!$C$20:$BU$83, MATCH('2. 2015 Continuity Schedule'!BU$20, '2. 2015 Continuity Schedule'!C$20:BU$20,0),FALSE)</f>
        <v>0</v>
      </c>
    </row>
    <row r="45" spans="1:10" ht="14" x14ac:dyDescent="0.3">
      <c r="A45" s="4"/>
      <c r="B45" s="4"/>
    </row>
    <row r="46" spans="1:10" ht="14" x14ac:dyDescent="0.3">
      <c r="A46" s="10"/>
      <c r="B46" s="10"/>
    </row>
    <row r="47" spans="1:10" ht="14" x14ac:dyDescent="0.3">
      <c r="A47" s="10"/>
      <c r="B47" s="10"/>
    </row>
    <row r="48" spans="1:10" ht="14" x14ac:dyDescent="0.3">
      <c r="A48" s="11"/>
      <c r="B48" s="12"/>
    </row>
    <row r="49" spans="1:2" ht="14" x14ac:dyDescent="0.3">
      <c r="A49" s="11"/>
      <c r="B49" s="11"/>
    </row>
    <row r="50" spans="1:2" ht="23" x14ac:dyDescent="0.3">
      <c r="A50" s="53"/>
      <c r="B50" s="11"/>
    </row>
    <row r="51" spans="1:2" ht="14" x14ac:dyDescent="0.3">
      <c r="A51" s="5"/>
      <c r="B51" s="5"/>
    </row>
    <row r="52" spans="1:2" ht="14" x14ac:dyDescent="0.3">
      <c r="A52" s="14"/>
      <c r="B52" s="5"/>
    </row>
    <row r="53" spans="1:2" ht="14" x14ac:dyDescent="0.3">
      <c r="A53" s="5"/>
      <c r="B53" s="5"/>
    </row>
    <row r="54" spans="1:2" ht="14" x14ac:dyDescent="0.3">
      <c r="A54" s="5"/>
      <c r="B54" s="5"/>
    </row>
    <row r="55" spans="1:2" ht="14" x14ac:dyDescent="0.3">
      <c r="A55" s="14"/>
      <c r="B55" s="5"/>
    </row>
    <row r="56" spans="1:2" ht="14" x14ac:dyDescent="0.3">
      <c r="A56" s="15"/>
      <c r="B56" s="15"/>
    </row>
    <row r="57" spans="1:2" ht="14" x14ac:dyDescent="0.3">
      <c r="A57" s="15"/>
      <c r="B57" s="15"/>
    </row>
    <row r="58" spans="1:2" ht="14" x14ac:dyDescent="0.3">
      <c r="A58" s="54"/>
      <c r="B58" s="55"/>
    </row>
    <row r="59" spans="1:2" ht="14" x14ac:dyDescent="0.3">
      <c r="A59" s="54"/>
      <c r="B59" s="55"/>
    </row>
    <row r="60" spans="1:2" ht="14" x14ac:dyDescent="0.3">
      <c r="A60" s="16"/>
      <c r="B60" s="15"/>
    </row>
    <row r="61" spans="1:2" ht="14" x14ac:dyDescent="0.3">
      <c r="A61" s="15"/>
      <c r="B61" s="15"/>
    </row>
    <row r="62" spans="1:2" ht="14" x14ac:dyDescent="0.3">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 Information Sheet</vt:lpstr>
      <vt:lpstr>2. 2015 Continuity Schedule</vt:lpstr>
      <vt:lpstr>3. Appendix A</vt:lpstr>
      <vt:lpstr>4. Billing Determinants</vt:lpstr>
      <vt:lpstr>5. Allocation of Balances</vt:lpstr>
      <vt:lpstr>6. Rate Rider Calculations</vt:lpstr>
      <vt:lpstr>Summary Sheet</vt:lpstr>
      <vt:lpstr>'1. Information Sheet'!Print_Area</vt:lpstr>
      <vt:lpstr>'3. Appendix A'!Print_Area</vt:lpstr>
      <vt:lpstr>'6. Rate Rider Calculations'!Print_Area</vt:lpstr>
      <vt:lpstr>'2. 2015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Blackwell, Sally</cp:lastModifiedBy>
  <cp:lastPrinted>2015-07-17T15:30:53Z</cp:lastPrinted>
  <dcterms:created xsi:type="dcterms:W3CDTF">2005-04-25T20:13:02Z</dcterms:created>
  <dcterms:modified xsi:type="dcterms:W3CDTF">2015-08-12T18:48:55Z</dcterms:modified>
</cp:coreProperties>
</file>