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3200" windowHeight="11310"/>
  </bookViews>
  <sheets>
    <sheet name="2016" sheetId="5" r:id="rId1"/>
    <sheet name="2017" sheetId="4" r:id="rId2"/>
    <sheet name="2018" sheetId="6" r:id="rId3"/>
    <sheet name="2019" sheetId="1" r:id="rId4"/>
    <sheet name="2020" sheetId="7" r:id="rId5"/>
  </sheets>
  <calcPr calcId="145621"/>
</workbook>
</file>

<file path=xl/calcChain.xml><?xml version="1.0" encoding="utf-8"?>
<calcChain xmlns="http://schemas.openxmlformats.org/spreadsheetml/2006/main">
  <c r="B49" i="7" l="1"/>
  <c r="C30" i="7"/>
  <c r="D30" i="7" s="1"/>
  <c r="B30" i="7"/>
  <c r="C29" i="7"/>
  <c r="B29" i="7"/>
  <c r="C30" i="6"/>
  <c r="B30" i="6"/>
  <c r="D30" i="6" s="1"/>
  <c r="C29" i="6"/>
  <c r="B29" i="6"/>
  <c r="D29" i="6" s="1"/>
  <c r="D30" i="5"/>
  <c r="C30" i="5"/>
  <c r="B30" i="5"/>
  <c r="C29" i="5"/>
  <c r="B29" i="5"/>
  <c r="C30" i="4"/>
  <c r="B30" i="4"/>
  <c r="D30" i="4" s="1"/>
  <c r="C29" i="4"/>
  <c r="B29" i="4"/>
  <c r="D29" i="4" s="1"/>
  <c r="C30" i="1"/>
  <c r="B30" i="1"/>
  <c r="C29" i="1"/>
  <c r="B29" i="1"/>
  <c r="D29" i="7" l="1"/>
  <c r="D31" i="7"/>
  <c r="E29" i="7" s="1"/>
  <c r="D29" i="1"/>
  <c r="D31" i="6"/>
  <c r="E30" i="6" s="1"/>
  <c r="B39" i="6" s="1"/>
  <c r="C39" i="6" s="1"/>
  <c r="D39" i="6" s="1"/>
  <c r="D29" i="5"/>
  <c r="D31" i="5" s="1"/>
  <c r="E30" i="5" s="1"/>
  <c r="B39" i="5" s="1"/>
  <c r="C39" i="5" s="1"/>
  <c r="D39" i="5" s="1"/>
  <c r="D31" i="4"/>
  <c r="E30" i="4" s="1"/>
  <c r="B39" i="4" s="1"/>
  <c r="C39" i="4" s="1"/>
  <c r="D39" i="4" s="1"/>
  <c r="D30" i="1"/>
  <c r="D31" i="1" s="1"/>
  <c r="E29" i="1" s="1"/>
  <c r="E30" i="7" l="1"/>
  <c r="B39" i="7" s="1"/>
  <c r="C39" i="7" s="1"/>
  <c r="D39" i="7" s="1"/>
  <c r="B43" i="7"/>
  <c r="B38" i="7"/>
  <c r="E29" i="6"/>
  <c r="B43" i="6"/>
  <c r="B38" i="6"/>
  <c r="E29" i="5"/>
  <c r="B43" i="5" s="1"/>
  <c r="E29" i="4"/>
  <c r="E30" i="1"/>
  <c r="B39" i="1" s="1"/>
  <c r="C39" i="1" s="1"/>
  <c r="D39" i="1" s="1"/>
  <c r="B43" i="1"/>
  <c r="B38" i="1"/>
  <c r="B40" i="7" l="1"/>
  <c r="C38" i="7"/>
  <c r="D38" i="7" s="1"/>
  <c r="D40" i="7" s="1"/>
  <c r="B44" i="7"/>
  <c r="C44" i="7" s="1"/>
  <c r="D44" i="7" s="1"/>
  <c r="E44" i="7" s="1"/>
  <c r="C43" i="7"/>
  <c r="B40" i="6"/>
  <c r="C38" i="6"/>
  <c r="D38" i="6" s="1"/>
  <c r="D40" i="6" s="1"/>
  <c r="C43" i="6"/>
  <c r="B44" i="6"/>
  <c r="C44" i="6" s="1"/>
  <c r="D44" i="6" s="1"/>
  <c r="E44" i="6" s="1"/>
  <c r="B38" i="5"/>
  <c r="B44" i="5"/>
  <c r="C44" i="5" s="1"/>
  <c r="D44" i="5" s="1"/>
  <c r="E44" i="5" s="1"/>
  <c r="C43" i="5"/>
  <c r="B40" i="5"/>
  <c r="C38" i="5"/>
  <c r="D38" i="5" s="1"/>
  <c r="D40" i="5" s="1"/>
  <c r="B43" i="4"/>
  <c r="B38" i="4"/>
  <c r="B40" i="1"/>
  <c r="C38" i="1"/>
  <c r="D38" i="1" s="1"/>
  <c r="D40" i="1" s="1"/>
  <c r="C43" i="1"/>
  <c r="B44" i="1"/>
  <c r="C44" i="1" s="1"/>
  <c r="D44" i="1" s="1"/>
  <c r="E44" i="1" s="1"/>
  <c r="C45" i="7" l="1"/>
  <c r="D43" i="7"/>
  <c r="D43" i="6"/>
  <c r="C45" i="6"/>
  <c r="C45" i="5"/>
  <c r="D43" i="5"/>
  <c r="B40" i="4"/>
  <c r="C38" i="4"/>
  <c r="D38" i="4" s="1"/>
  <c r="D40" i="4" s="1"/>
  <c r="B44" i="4"/>
  <c r="C44" i="4" s="1"/>
  <c r="D44" i="4" s="1"/>
  <c r="E44" i="4" s="1"/>
  <c r="C43" i="4"/>
  <c r="C45" i="1"/>
  <c r="D43" i="1"/>
  <c r="B50" i="7" l="1"/>
  <c r="E43" i="7"/>
  <c r="E45" i="7" s="1"/>
  <c r="B48" i="7"/>
  <c r="B48" i="6"/>
  <c r="B49" i="6"/>
  <c r="B50" i="6" s="1"/>
  <c r="E43" i="6"/>
  <c r="E45" i="6" s="1"/>
  <c r="B48" i="5"/>
  <c r="B49" i="5"/>
  <c r="B50" i="5" s="1"/>
  <c r="E43" i="5"/>
  <c r="E45" i="5" s="1"/>
  <c r="C45" i="4"/>
  <c r="D43" i="4"/>
  <c r="E43" i="1"/>
  <c r="E45" i="1" s="1"/>
  <c r="B48" i="1"/>
  <c r="B49" i="1"/>
  <c r="B50" i="1" s="1"/>
  <c r="B48" i="4" l="1"/>
  <c r="B49" i="4"/>
  <c r="B50" i="4" s="1"/>
  <c r="E43" i="4"/>
  <c r="E45" i="4" s="1"/>
</calcChain>
</file>

<file path=xl/sharedStrings.xml><?xml version="1.0" encoding="utf-8"?>
<sst xmlns="http://schemas.openxmlformats.org/spreadsheetml/2006/main" count="280" uniqueCount="45">
  <si>
    <t>File Number:</t>
  </si>
  <si>
    <t>Exhibit:</t>
  </si>
  <si>
    <t>Tab:</t>
  </si>
  <si>
    <t>Schedule:</t>
  </si>
  <si>
    <t>Page:</t>
  </si>
  <si>
    <t>Date:</t>
  </si>
  <si>
    <t>Appendix 2-PA</t>
  </si>
  <si>
    <t>New Rate Design Policy For Residential Customers</t>
  </si>
  <si>
    <t>Please complete the following tables.</t>
  </si>
  <si>
    <t>A)  Data Inputs</t>
  </si>
  <si>
    <t>Test Year Billing Determinants for Residential Class</t>
  </si>
  <si>
    <t>Customers</t>
  </si>
  <si>
    <t>kWh</t>
  </si>
  <si>
    <r>
      <t>Proposed Residential Class Specific Revenue Requirement</t>
    </r>
    <r>
      <rPr>
        <vertAlign val="superscript"/>
        <sz val="10"/>
        <rFont val="Arial"/>
        <family val="2"/>
      </rPr>
      <t>1</t>
    </r>
  </si>
  <si>
    <t>Residential Base Rates on Current Tariff</t>
  </si>
  <si>
    <t>Monthly Fixed Charge ($)</t>
  </si>
  <si>
    <t>Distribution Volumetric Rate ($/kWh)</t>
  </si>
  <si>
    <t>B) Current Fixed/Variable Split</t>
  </si>
  <si>
    <t>Base Rates</t>
  </si>
  <si>
    <t>Billing Determinants</t>
  </si>
  <si>
    <t>Revenue</t>
  </si>
  <si>
    <t>% of Total Revenue</t>
  </si>
  <si>
    <t>Fixed</t>
  </si>
  <si>
    <t>Variable</t>
  </si>
  <si>
    <t>TOTAL</t>
  </si>
  <si>
    <t>-</t>
  </si>
  <si>
    <t>C) Calculating Test Year Base Rates</t>
  </si>
  <si>
    <r>
      <t>Number of Required Rate Design Policy Transition Years</t>
    </r>
    <r>
      <rPr>
        <vertAlign val="superscript"/>
        <sz val="10"/>
        <rFont val="Arial"/>
        <family val="2"/>
      </rPr>
      <t>2</t>
    </r>
  </si>
  <si>
    <t>Test Year Revenue @ Current F/V Split</t>
  </si>
  <si>
    <t>Test Year Base Rates @ Current F/V Split</t>
  </si>
  <si>
    <t>Reconciliation - Test Year Base Rates @ Current F/V Split</t>
  </si>
  <si>
    <t>New F/V Split</t>
  </si>
  <si>
    <t>Revenue @ new
 F/V Split</t>
  </si>
  <si>
    <t>Final Adjusted 
Base Rates</t>
  </si>
  <si>
    <t>Revenue Reconciliation @ Adjusted Rates</t>
  </si>
  <si>
    <r>
      <t>Checks</t>
    </r>
    <r>
      <rPr>
        <b/>
        <vertAlign val="superscript"/>
        <sz val="10"/>
        <rFont val="Arial"/>
        <family val="2"/>
      </rPr>
      <t>3</t>
    </r>
  </si>
  <si>
    <t>Change in Fixed Rate</t>
  </si>
  <si>
    <t>Difference Between Revenues @ Proposed Rates and Class Specific Revenue Requirement</t>
  </si>
  <si>
    <t>Notes:</t>
  </si>
  <si>
    <r>
      <rPr>
        <sz val="10"/>
        <rFont val="Arial"/>
        <family val="2"/>
      </rPr>
      <t>1</t>
    </r>
    <r>
      <rPr>
        <b/>
        <sz val="10"/>
        <rFont val="Arial"/>
        <family val="2"/>
      </rPr>
      <t xml:space="preserve">     </t>
    </r>
    <r>
      <rPr>
        <sz val="10"/>
        <rFont val="Arial"/>
        <family val="2"/>
      </rPr>
      <t>The final residential class specific revenue requirement, as shown in Appendix 2-P, should be used (i.e. the revenue requirement after any proposed adjustments to R/C ratios).</t>
    </r>
  </si>
  <si>
    <t>2     Default number of transition years for rate design policy change is 4. Where the change in the residential rate design will result in the fixed charge increasing by more than $4/year, a distributor may propose an additional transition year.</t>
  </si>
  <si>
    <t>3     Change in fixed rate due to rate design policy should be less than $4. The difference between the proposed class revenue requirement and the revenue at calculated base rates should be minimal (i.e. should be reasonably considered as a rounding error)</t>
  </si>
  <si>
    <t>EB-2015-0004</t>
  </si>
  <si>
    <t>G</t>
  </si>
  <si>
    <t>Att-OEB-Q1-U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</si>
</sst>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83">
    <xf numFmtId="0" fontId="0" fillId="0" borderId="0" xfId="0"/>
    <xf numFmtId="0" fontId="2" fillId="0" borderId="0" xfId="4" applyProtection="1">
      <protection locked="0"/>
    </xf>
    <xf numFmtId="0" fontId="3" fillId="0" borderId="0" xfId="4" applyFont="1" applyAlignment="1" applyProtection="1">
      <alignment horizontal="left"/>
      <protection locked="0"/>
    </xf>
    <xf numFmtId="0" fontId="4" fillId="0" borderId="0" xfId="4" applyFont="1" applyAlignment="1" applyProtection="1">
      <alignment horizontal="right" vertical="top"/>
      <protection locked="0"/>
    </xf>
    <xf numFmtId="0" fontId="2" fillId="0" borderId="0" xfId="4" applyFont="1" applyProtection="1">
      <protection locked="0"/>
    </xf>
    <xf numFmtId="0" fontId="3" fillId="0" borderId="0" xfId="4" applyFont="1" applyProtection="1">
      <protection locked="0"/>
    </xf>
    <xf numFmtId="0" fontId="2" fillId="0" borderId="4" xfId="4" applyFont="1" applyBorder="1" applyProtection="1">
      <protection locked="0"/>
    </xf>
    <xf numFmtId="0" fontId="2" fillId="0" borderId="6" xfId="4" applyFont="1" applyBorder="1" applyProtection="1">
      <protection locked="0"/>
    </xf>
    <xf numFmtId="0" fontId="2" fillId="0" borderId="8" xfId="4" applyFont="1" applyBorder="1" applyAlignment="1" applyProtection="1">
      <alignment wrapText="1"/>
      <protection locked="0"/>
    </xf>
    <xf numFmtId="0" fontId="2" fillId="0" borderId="10" xfId="4" applyBorder="1" applyAlignment="1" applyProtection="1">
      <alignment horizontal="center"/>
      <protection locked="0"/>
    </xf>
    <xf numFmtId="0" fontId="3" fillId="0" borderId="11" xfId="4" applyFont="1" applyBorder="1" applyAlignment="1" applyProtection="1">
      <alignment horizontal="center"/>
      <protection locked="0"/>
    </xf>
    <xf numFmtId="0" fontId="3" fillId="0" borderId="12" xfId="4" applyFont="1" applyBorder="1" applyAlignment="1" applyProtection="1">
      <alignment horizontal="center"/>
      <protection locked="0"/>
    </xf>
    <xf numFmtId="0" fontId="3" fillId="0" borderId="13" xfId="4" applyFont="1" applyBorder="1" applyAlignment="1" applyProtection="1">
      <alignment horizontal="center"/>
      <protection locked="0"/>
    </xf>
    <xf numFmtId="0" fontId="3" fillId="0" borderId="14" xfId="4" applyFont="1" applyBorder="1" applyAlignment="1" applyProtection="1">
      <alignment horizontal="center"/>
      <protection locked="0"/>
    </xf>
    <xf numFmtId="0" fontId="2" fillId="0" borderId="15" xfId="4" applyBorder="1" applyProtection="1">
      <protection locked="0"/>
    </xf>
    <xf numFmtId="164" fontId="0" fillId="0" borderId="16" xfId="1" applyNumberFormat="1" applyFont="1" applyBorder="1" applyProtection="1">
      <protection locked="0"/>
    </xf>
    <xf numFmtId="44" fontId="0" fillId="0" borderId="15" xfId="2" applyFont="1" applyBorder="1" applyProtection="1">
      <protection locked="0"/>
    </xf>
    <xf numFmtId="10" fontId="0" fillId="0" borderId="5" xfId="3" applyNumberFormat="1" applyFont="1" applyBorder="1" applyProtection="1">
      <protection locked="0"/>
    </xf>
    <xf numFmtId="164" fontId="0" fillId="0" borderId="17" xfId="1" applyNumberFormat="1" applyFont="1" applyBorder="1" applyProtection="1">
      <protection locked="0"/>
    </xf>
    <xf numFmtId="0" fontId="3" fillId="0" borderId="6" xfId="4" applyFont="1" applyBorder="1" applyProtection="1">
      <protection locked="0"/>
    </xf>
    <xf numFmtId="0" fontId="2" fillId="0" borderId="18" xfId="4" applyFont="1" applyBorder="1" applyAlignment="1" applyProtection="1">
      <alignment horizontal="center"/>
      <protection locked="0"/>
    </xf>
    <xf numFmtId="164" fontId="2" fillId="0" borderId="19" xfId="1" applyNumberFormat="1" applyFont="1" applyBorder="1" applyAlignment="1" applyProtection="1">
      <alignment horizontal="center"/>
      <protection locked="0"/>
    </xf>
    <xf numFmtId="44" fontId="0" fillId="0" borderId="20" xfId="2" applyFont="1" applyBorder="1" applyProtection="1">
      <protection locked="0"/>
    </xf>
    <xf numFmtId="0" fontId="2" fillId="0" borderId="7" xfId="4" applyFont="1" applyBorder="1" applyAlignment="1" applyProtection="1">
      <alignment horizontal="center"/>
      <protection locked="0"/>
    </xf>
    <xf numFmtId="0" fontId="3" fillId="0" borderId="0" xfId="4" applyFont="1" applyFill="1" applyBorder="1" applyProtection="1">
      <protection locked="0"/>
    </xf>
    <xf numFmtId="0" fontId="2" fillId="0" borderId="8" xfId="4" applyFont="1" applyFill="1" applyBorder="1" applyAlignment="1" applyProtection="1">
      <alignment wrapText="1"/>
      <protection locked="0"/>
    </xf>
    <xf numFmtId="0" fontId="2" fillId="2" borderId="9" xfId="4" applyFont="1" applyFill="1" applyBorder="1" applyAlignment="1" applyProtection="1">
      <alignment horizontal="center" vertical="center"/>
      <protection locked="0"/>
    </xf>
    <xf numFmtId="0" fontId="2" fillId="0" borderId="10" xfId="4" applyFont="1" applyBorder="1" applyProtection="1">
      <protection locked="0"/>
    </xf>
    <xf numFmtId="0" fontId="3" fillId="0" borderId="12" xfId="4" applyFont="1" applyBorder="1" applyAlignment="1" applyProtection="1">
      <alignment horizontal="center" vertical="center" wrapText="1"/>
      <protection locked="0"/>
    </xf>
    <xf numFmtId="0" fontId="3" fillId="0" borderId="11" xfId="4" applyFont="1" applyBorder="1" applyAlignment="1" applyProtection="1">
      <alignment horizontal="center" vertical="center" wrapText="1"/>
      <protection locked="0"/>
    </xf>
    <xf numFmtId="0" fontId="3" fillId="0" borderId="21" xfId="4" applyFont="1" applyBorder="1" applyAlignment="1" applyProtection="1">
      <alignment horizontal="center" wrapText="1"/>
      <protection locked="0"/>
    </xf>
    <xf numFmtId="0" fontId="2" fillId="0" borderId="22" xfId="4" applyBorder="1" applyProtection="1">
      <protection locked="0"/>
    </xf>
    <xf numFmtId="44" fontId="0" fillId="0" borderId="5" xfId="2" applyFont="1" applyBorder="1" applyProtection="1">
      <protection locked="0"/>
    </xf>
    <xf numFmtId="0" fontId="2" fillId="0" borderId="23" xfId="4" applyFont="1" applyBorder="1" applyProtection="1">
      <protection locked="0"/>
    </xf>
    <xf numFmtId="44" fontId="0" fillId="0" borderId="17" xfId="2" applyFont="1" applyBorder="1" applyProtection="1">
      <protection locked="0"/>
    </xf>
    <xf numFmtId="0" fontId="2" fillId="0" borderId="24" xfId="4" applyBorder="1" applyProtection="1">
      <protection locked="0"/>
    </xf>
    <xf numFmtId="0" fontId="2" fillId="0" borderId="25" xfId="4" applyFont="1" applyFill="1" applyBorder="1" applyProtection="1">
      <protection locked="0"/>
    </xf>
    <xf numFmtId="44" fontId="0" fillId="0" borderId="19" xfId="2" applyFont="1" applyBorder="1" applyProtection="1">
      <protection locked="0"/>
    </xf>
    <xf numFmtId="0" fontId="2" fillId="0" borderId="26" xfId="4" applyBorder="1" applyAlignment="1" applyProtection="1">
      <alignment horizontal="center"/>
      <protection locked="0"/>
    </xf>
    <xf numFmtId="44" fontId="0" fillId="0" borderId="27" xfId="2" applyFont="1" applyBorder="1" applyProtection="1">
      <protection locked="0"/>
    </xf>
    <xf numFmtId="0" fontId="3" fillId="0" borderId="12" xfId="4" applyFont="1" applyBorder="1" applyAlignment="1" applyProtection="1">
      <alignment horizontal="center" wrapText="1"/>
      <protection locked="0"/>
    </xf>
    <xf numFmtId="0" fontId="3" fillId="0" borderId="11" xfId="4" applyFont="1" applyBorder="1" applyAlignment="1" applyProtection="1">
      <alignment horizontal="center" wrapText="1"/>
      <protection locked="0"/>
    </xf>
    <xf numFmtId="0" fontId="3" fillId="0" borderId="14" xfId="4" applyFont="1" applyBorder="1" applyAlignment="1" applyProtection="1">
      <alignment horizontal="center" wrapText="1"/>
      <protection locked="0"/>
    </xf>
    <xf numFmtId="10" fontId="0" fillId="0" borderId="15" xfId="3" applyNumberFormat="1" applyFont="1" applyBorder="1" applyProtection="1">
      <protection locked="0"/>
    </xf>
    <xf numFmtId="44" fontId="2" fillId="0" borderId="15" xfId="4" applyNumberFormat="1" applyBorder="1" applyProtection="1">
      <protection locked="0"/>
    </xf>
    <xf numFmtId="10" fontId="0" fillId="0" borderId="17" xfId="3" applyNumberFormat="1" applyFont="1" applyBorder="1" applyProtection="1">
      <protection locked="0"/>
    </xf>
    <xf numFmtId="44" fontId="2" fillId="0" borderId="17" xfId="4" applyNumberFormat="1" applyBorder="1" applyProtection="1">
      <protection locked="0"/>
    </xf>
    <xf numFmtId="44" fontId="0" fillId="0" borderId="28" xfId="2" applyFont="1" applyBorder="1" applyProtection="1">
      <protection locked="0"/>
    </xf>
    <xf numFmtId="0" fontId="2" fillId="0" borderId="19" xfId="4" applyBorder="1" applyAlignment="1" applyProtection="1">
      <alignment horizontal="center"/>
      <protection locked="0"/>
    </xf>
    <xf numFmtId="44" fontId="0" fillId="0" borderId="7" xfId="2" applyFont="1" applyBorder="1" applyProtection="1">
      <protection locked="0"/>
    </xf>
    <xf numFmtId="10" fontId="0" fillId="0" borderId="7" xfId="3" applyNumberFormat="1" applyFont="1" applyBorder="1" applyProtection="1">
      <protection locked="0"/>
    </xf>
    <xf numFmtId="0" fontId="2" fillId="0" borderId="0" xfId="4" applyFont="1" applyFill="1" applyAlignment="1" applyProtection="1">
      <alignment vertical="top" wrapText="1"/>
      <protection locked="0"/>
    </xf>
    <xf numFmtId="0" fontId="2" fillId="0" borderId="0" xfId="4" applyFont="1" applyFill="1" applyAlignment="1" applyProtection="1">
      <alignment horizontal="left" vertical="top" wrapText="1"/>
      <protection locked="0"/>
    </xf>
    <xf numFmtId="0" fontId="2" fillId="0" borderId="0" xfId="4" applyFill="1" applyAlignment="1" applyProtection="1">
      <alignment horizontal="left" vertical="top" wrapText="1"/>
      <protection locked="0"/>
    </xf>
    <xf numFmtId="8" fontId="2" fillId="2" borderId="9" xfId="2" applyNumberFormat="1" applyFont="1" applyFill="1" applyBorder="1" applyAlignment="1" applyProtection="1">
      <alignment horizontal="right" vertical="top"/>
      <protection locked="0"/>
    </xf>
    <xf numFmtId="15" fontId="4" fillId="2" borderId="0" xfId="4" applyNumberFormat="1" applyFont="1" applyFill="1" applyAlignment="1" applyProtection="1">
      <alignment horizontal="right" vertical="top"/>
      <protection locked="0"/>
    </xf>
    <xf numFmtId="8" fontId="2" fillId="2" borderId="5" xfId="4" applyNumberFormat="1" applyFont="1" applyFill="1" applyBorder="1" applyAlignment="1" applyProtection="1">
      <alignment horizontal="right" vertical="top"/>
      <protection locked="0"/>
    </xf>
    <xf numFmtId="0" fontId="2" fillId="0" borderId="0" xfId="4" applyProtection="1">
      <protection locked="0"/>
    </xf>
    <xf numFmtId="0" fontId="3" fillId="0" borderId="0" xfId="4" applyFont="1" applyAlignment="1" applyProtection="1">
      <alignment horizontal="left"/>
      <protection locked="0"/>
    </xf>
    <xf numFmtId="0" fontId="4" fillId="0" borderId="0" xfId="4" applyFont="1" applyAlignment="1" applyProtection="1">
      <alignment horizontal="right" vertical="top"/>
      <protection locked="0"/>
    </xf>
    <xf numFmtId="0" fontId="4" fillId="2" borderId="1" xfId="4" applyFont="1" applyFill="1" applyBorder="1" applyAlignment="1" applyProtection="1">
      <alignment horizontal="right" vertical="top"/>
      <protection locked="0"/>
    </xf>
    <xf numFmtId="0" fontId="4" fillId="2" borderId="0" xfId="4" applyFont="1" applyFill="1" applyAlignment="1" applyProtection="1">
      <alignment horizontal="right" vertical="top"/>
      <protection locked="0"/>
    </xf>
    <xf numFmtId="0" fontId="2" fillId="0" borderId="0" xfId="4" applyFont="1" applyProtection="1">
      <protection locked="0"/>
    </xf>
    <xf numFmtId="0" fontId="3" fillId="0" borderId="0" xfId="4" applyFont="1" applyProtection="1">
      <protection locked="0"/>
    </xf>
    <xf numFmtId="0" fontId="2" fillId="0" borderId="4" xfId="4" applyFont="1" applyBorder="1" applyProtection="1">
      <protection locked="0"/>
    </xf>
    <xf numFmtId="164" fontId="2" fillId="2" borderId="5" xfId="1" applyNumberFormat="1" applyFont="1" applyFill="1" applyBorder="1" applyAlignment="1" applyProtection="1">
      <alignment horizontal="right" vertical="top"/>
      <protection locked="0"/>
    </xf>
    <xf numFmtId="0" fontId="2" fillId="0" borderId="6" xfId="4" applyFont="1" applyBorder="1" applyProtection="1">
      <protection locked="0"/>
    </xf>
    <xf numFmtId="164" fontId="2" fillId="2" borderId="7" xfId="1" applyNumberFormat="1" applyFont="1" applyFill="1" applyBorder="1" applyAlignment="1" applyProtection="1">
      <alignment horizontal="right" vertical="top"/>
      <protection locked="0"/>
    </xf>
    <xf numFmtId="0" fontId="2" fillId="0" borderId="8" xfId="4" applyFont="1" applyBorder="1" applyAlignment="1" applyProtection="1">
      <alignment wrapText="1"/>
      <protection locked="0"/>
    </xf>
    <xf numFmtId="0" fontId="2" fillId="2" borderId="5" xfId="4" applyFont="1" applyFill="1" applyBorder="1" applyAlignment="1" applyProtection="1">
      <alignment horizontal="right" vertical="top"/>
      <protection locked="0"/>
    </xf>
    <xf numFmtId="0" fontId="2" fillId="2" borderId="7" xfId="4" applyFont="1" applyFill="1" applyBorder="1" applyAlignment="1" applyProtection="1">
      <alignment horizontal="right" vertical="top"/>
      <protection locked="0"/>
    </xf>
    <xf numFmtId="0" fontId="2" fillId="0" borderId="10" xfId="4" applyBorder="1" applyAlignment="1" applyProtection="1">
      <alignment horizontal="center"/>
      <protection locked="0"/>
    </xf>
    <xf numFmtId="0" fontId="3" fillId="0" borderId="11" xfId="4" applyFont="1" applyBorder="1" applyAlignment="1" applyProtection="1">
      <alignment horizontal="center"/>
      <protection locked="0"/>
    </xf>
    <xf numFmtId="0" fontId="3" fillId="0" borderId="12" xfId="4" applyFont="1" applyBorder="1" applyAlignment="1" applyProtection="1">
      <alignment horizontal="center"/>
      <protection locked="0"/>
    </xf>
    <xf numFmtId="0" fontId="3" fillId="0" borderId="13" xfId="4" applyFont="1" applyBorder="1" applyAlignment="1" applyProtection="1">
      <alignment horizontal="center"/>
      <protection locked="0"/>
    </xf>
    <xf numFmtId="0" fontId="3" fillId="0" borderId="14" xfId="4" applyFont="1" applyBorder="1" applyAlignment="1" applyProtection="1">
      <alignment horizontal="center"/>
      <protection locked="0"/>
    </xf>
    <xf numFmtId="0" fontId="2" fillId="0" borderId="15" xfId="4" applyBorder="1" applyProtection="1">
      <protection locked="0"/>
    </xf>
    <xf numFmtId="164" fontId="0" fillId="0" borderId="16" xfId="1" applyNumberFormat="1" applyFont="1" applyBorder="1" applyProtection="1">
      <protection locked="0"/>
    </xf>
    <xf numFmtId="44" fontId="0" fillId="0" borderId="15" xfId="2" applyFont="1" applyBorder="1" applyProtection="1">
      <protection locked="0"/>
    </xf>
    <xf numFmtId="10" fontId="0" fillId="0" borderId="5" xfId="3" applyNumberFormat="1" applyFont="1" applyBorder="1" applyProtection="1">
      <protection locked="0"/>
    </xf>
    <xf numFmtId="164" fontId="0" fillId="0" borderId="17" xfId="1" applyNumberFormat="1" applyFont="1" applyBorder="1" applyProtection="1">
      <protection locked="0"/>
    </xf>
    <xf numFmtId="0" fontId="3" fillId="0" borderId="6" xfId="4" applyFont="1" applyBorder="1" applyProtection="1">
      <protection locked="0"/>
    </xf>
    <xf numFmtId="0" fontId="2" fillId="0" borderId="18" xfId="4" applyFont="1" applyBorder="1" applyAlignment="1" applyProtection="1">
      <alignment horizontal="center"/>
      <protection locked="0"/>
    </xf>
    <xf numFmtId="164" fontId="2" fillId="0" borderId="19" xfId="1" applyNumberFormat="1" applyFont="1" applyBorder="1" applyAlignment="1" applyProtection="1">
      <alignment horizontal="center"/>
      <protection locked="0"/>
    </xf>
    <xf numFmtId="44" fontId="0" fillId="0" borderId="20" xfId="2" applyFont="1" applyBorder="1" applyProtection="1">
      <protection locked="0"/>
    </xf>
    <xf numFmtId="0" fontId="2" fillId="0" borderId="7" xfId="4" applyFont="1" applyBorder="1" applyAlignment="1" applyProtection="1">
      <alignment horizontal="center"/>
      <protection locked="0"/>
    </xf>
    <xf numFmtId="0" fontId="3" fillId="0" borderId="0" xfId="4" applyFont="1" applyFill="1" applyBorder="1" applyProtection="1">
      <protection locked="0"/>
    </xf>
    <xf numFmtId="0" fontId="2" fillId="0" borderId="8" xfId="4" applyFont="1" applyFill="1" applyBorder="1" applyAlignment="1" applyProtection="1">
      <alignment wrapText="1"/>
      <protection locked="0"/>
    </xf>
    <xf numFmtId="0" fontId="2" fillId="2" borderId="9" xfId="4" applyFont="1" applyFill="1" applyBorder="1" applyAlignment="1" applyProtection="1">
      <alignment horizontal="center" vertical="center"/>
      <protection locked="0"/>
    </xf>
    <xf numFmtId="0" fontId="2" fillId="0" borderId="10" xfId="4" applyFont="1" applyBorder="1" applyProtection="1">
      <protection locked="0"/>
    </xf>
    <xf numFmtId="0" fontId="3" fillId="0" borderId="12" xfId="4" applyFont="1" applyBorder="1" applyAlignment="1" applyProtection="1">
      <alignment horizontal="center" vertical="center" wrapText="1"/>
      <protection locked="0"/>
    </xf>
    <xf numFmtId="0" fontId="3" fillId="0" borderId="11" xfId="4" applyFont="1" applyBorder="1" applyAlignment="1" applyProtection="1">
      <alignment horizontal="center" vertical="center" wrapText="1"/>
      <protection locked="0"/>
    </xf>
    <xf numFmtId="0" fontId="3" fillId="0" borderId="21" xfId="4" applyFont="1" applyBorder="1" applyAlignment="1" applyProtection="1">
      <alignment horizontal="center" wrapText="1"/>
      <protection locked="0"/>
    </xf>
    <xf numFmtId="0" fontId="2" fillId="0" borderId="22" xfId="4" applyBorder="1" applyProtection="1">
      <protection locked="0"/>
    </xf>
    <xf numFmtId="44" fontId="0" fillId="0" borderId="5" xfId="2" applyFont="1" applyBorder="1" applyProtection="1">
      <protection locked="0"/>
    </xf>
    <xf numFmtId="0" fontId="2" fillId="0" borderId="23" xfId="4" applyFont="1" applyBorder="1" applyProtection="1">
      <protection locked="0"/>
    </xf>
    <xf numFmtId="44" fontId="0" fillId="0" borderId="17" xfId="2" applyFont="1" applyBorder="1" applyProtection="1">
      <protection locked="0"/>
    </xf>
    <xf numFmtId="0" fontId="2" fillId="0" borderId="24" xfId="4" applyBorder="1" applyProtection="1">
      <protection locked="0"/>
    </xf>
    <xf numFmtId="0" fontId="2" fillId="0" borderId="25" xfId="4" applyFont="1" applyFill="1" applyBorder="1" applyProtection="1">
      <protection locked="0"/>
    </xf>
    <xf numFmtId="44" fontId="0" fillId="0" borderId="19" xfId="2" applyFont="1" applyBorder="1" applyProtection="1">
      <protection locked="0"/>
    </xf>
    <xf numFmtId="0" fontId="2" fillId="0" borderId="26" xfId="4" applyBorder="1" applyAlignment="1" applyProtection="1">
      <alignment horizontal="center"/>
      <protection locked="0"/>
    </xf>
    <xf numFmtId="44" fontId="0" fillId="0" borderId="27" xfId="2" applyFont="1" applyBorder="1" applyProtection="1">
      <protection locked="0"/>
    </xf>
    <xf numFmtId="0" fontId="3" fillId="0" borderId="12" xfId="4" applyFont="1" applyBorder="1" applyAlignment="1" applyProtection="1">
      <alignment horizontal="center" wrapText="1"/>
      <protection locked="0"/>
    </xf>
    <xf numFmtId="0" fontId="3" fillId="0" borderId="11" xfId="4" applyFont="1" applyBorder="1" applyAlignment="1" applyProtection="1">
      <alignment horizontal="center" wrapText="1"/>
      <protection locked="0"/>
    </xf>
    <xf numFmtId="0" fontId="3" fillId="0" borderId="14" xfId="4" applyFont="1" applyBorder="1" applyAlignment="1" applyProtection="1">
      <alignment horizontal="center" wrapText="1"/>
      <protection locked="0"/>
    </xf>
    <xf numFmtId="10" fontId="0" fillId="0" borderId="15" xfId="3" applyNumberFormat="1" applyFont="1" applyBorder="1" applyProtection="1">
      <protection locked="0"/>
    </xf>
    <xf numFmtId="44" fontId="2" fillId="0" borderId="15" xfId="4" applyNumberFormat="1" applyBorder="1" applyProtection="1">
      <protection locked="0"/>
    </xf>
    <xf numFmtId="10" fontId="0" fillId="0" borderId="17" xfId="3" applyNumberFormat="1" applyFont="1" applyBorder="1" applyProtection="1">
      <protection locked="0"/>
    </xf>
    <xf numFmtId="44" fontId="2" fillId="0" borderId="17" xfId="4" applyNumberFormat="1" applyBorder="1" applyProtection="1">
      <protection locked="0"/>
    </xf>
    <xf numFmtId="44" fontId="0" fillId="0" borderId="28" xfId="2" applyFont="1" applyBorder="1" applyProtection="1">
      <protection locked="0"/>
    </xf>
    <xf numFmtId="0" fontId="2" fillId="0" borderId="19" xfId="4" applyBorder="1" applyAlignment="1" applyProtection="1">
      <alignment horizontal="center"/>
      <protection locked="0"/>
    </xf>
    <xf numFmtId="44" fontId="0" fillId="0" borderId="7" xfId="2" applyFont="1" applyBorder="1" applyProtection="1">
      <protection locked="0"/>
    </xf>
    <xf numFmtId="10" fontId="0" fillId="0" borderId="7" xfId="3" applyNumberFormat="1" applyFont="1" applyBorder="1" applyProtection="1">
      <protection locked="0"/>
    </xf>
    <xf numFmtId="0" fontId="2" fillId="0" borderId="0" xfId="4" applyFont="1" applyFill="1" applyAlignment="1" applyProtection="1">
      <alignment vertical="top" wrapText="1"/>
      <protection locked="0"/>
    </xf>
    <xf numFmtId="0" fontId="2" fillId="0" borderId="0" xfId="4" applyFont="1" applyFill="1" applyAlignment="1" applyProtection="1">
      <alignment horizontal="left" vertical="top" wrapText="1"/>
      <protection locked="0"/>
    </xf>
    <xf numFmtId="0" fontId="2" fillId="0" borderId="0" xfId="4" applyFill="1" applyAlignment="1" applyProtection="1">
      <alignment horizontal="left" vertical="top" wrapText="1"/>
      <protection locked="0"/>
    </xf>
    <xf numFmtId="0" fontId="2" fillId="0" borderId="0" xfId="4" applyProtection="1">
      <protection locked="0"/>
    </xf>
    <xf numFmtId="0" fontId="3" fillId="0" borderId="0" xfId="4" applyFont="1" applyAlignment="1" applyProtection="1">
      <alignment horizontal="left"/>
      <protection locked="0"/>
    </xf>
    <xf numFmtId="0" fontId="4" fillId="0" borderId="0" xfId="4" applyFont="1" applyAlignment="1" applyProtection="1">
      <alignment horizontal="right" vertical="top"/>
      <protection locked="0"/>
    </xf>
    <xf numFmtId="0" fontId="4" fillId="2" borderId="1" xfId="4" applyFont="1" applyFill="1" applyBorder="1" applyAlignment="1" applyProtection="1">
      <alignment horizontal="right" vertical="top"/>
      <protection locked="0"/>
    </xf>
    <xf numFmtId="0" fontId="4" fillId="2" borderId="0" xfId="4" applyFont="1" applyFill="1" applyAlignment="1" applyProtection="1">
      <alignment horizontal="right" vertical="top"/>
      <protection locked="0"/>
    </xf>
    <xf numFmtId="0" fontId="2" fillId="0" borderId="0" xfId="4" applyFont="1" applyProtection="1">
      <protection locked="0"/>
    </xf>
    <xf numFmtId="0" fontId="3" fillId="0" borderId="0" xfId="4" applyFont="1" applyProtection="1">
      <protection locked="0"/>
    </xf>
    <xf numFmtId="0" fontId="2" fillId="0" borderId="4" xfId="4" applyFont="1" applyBorder="1" applyProtection="1">
      <protection locked="0"/>
    </xf>
    <xf numFmtId="164" fontId="2" fillId="2" borderId="5" xfId="1" applyNumberFormat="1" applyFont="1" applyFill="1" applyBorder="1" applyAlignment="1" applyProtection="1">
      <alignment horizontal="right" vertical="top"/>
      <protection locked="0"/>
    </xf>
    <xf numFmtId="0" fontId="2" fillId="0" borderId="6" xfId="4" applyFont="1" applyBorder="1" applyProtection="1">
      <protection locked="0"/>
    </xf>
    <xf numFmtId="164" fontId="2" fillId="2" borderId="7" xfId="1" applyNumberFormat="1" applyFont="1" applyFill="1" applyBorder="1" applyAlignment="1" applyProtection="1">
      <alignment horizontal="right" vertical="top"/>
      <protection locked="0"/>
    </xf>
    <xf numFmtId="0" fontId="2" fillId="0" borderId="8" xfId="4" applyFont="1" applyBorder="1" applyAlignment="1" applyProtection="1">
      <alignment wrapText="1"/>
      <protection locked="0"/>
    </xf>
    <xf numFmtId="0" fontId="2" fillId="2" borderId="7" xfId="4" applyFont="1" applyFill="1" applyBorder="1" applyAlignment="1" applyProtection="1">
      <alignment horizontal="right" vertical="top"/>
      <protection locked="0"/>
    </xf>
    <xf numFmtId="0" fontId="2" fillId="0" borderId="10" xfId="4" applyBorder="1" applyAlignment="1" applyProtection="1">
      <alignment horizontal="center"/>
      <protection locked="0"/>
    </xf>
    <xf numFmtId="0" fontId="3" fillId="0" borderId="11" xfId="4" applyFont="1" applyBorder="1" applyAlignment="1" applyProtection="1">
      <alignment horizontal="center"/>
      <protection locked="0"/>
    </xf>
    <xf numFmtId="0" fontId="3" fillId="0" borderId="12" xfId="4" applyFont="1" applyBorder="1" applyAlignment="1" applyProtection="1">
      <alignment horizontal="center"/>
      <protection locked="0"/>
    </xf>
    <xf numFmtId="0" fontId="3" fillId="0" borderId="13" xfId="4" applyFont="1" applyBorder="1" applyAlignment="1" applyProtection="1">
      <alignment horizontal="center"/>
      <protection locked="0"/>
    </xf>
    <xf numFmtId="0" fontId="3" fillId="0" borderId="14" xfId="4" applyFont="1" applyBorder="1" applyAlignment="1" applyProtection="1">
      <alignment horizontal="center"/>
      <protection locked="0"/>
    </xf>
    <xf numFmtId="0" fontId="2" fillId="0" borderId="15" xfId="4" applyBorder="1" applyProtection="1">
      <protection locked="0"/>
    </xf>
    <xf numFmtId="164" fontId="0" fillId="0" borderId="16" xfId="1" applyNumberFormat="1" applyFont="1" applyBorder="1" applyProtection="1">
      <protection locked="0"/>
    </xf>
    <xf numFmtId="44" fontId="0" fillId="0" borderId="15" xfId="2" applyFont="1" applyBorder="1" applyProtection="1">
      <protection locked="0"/>
    </xf>
    <xf numFmtId="10" fontId="0" fillId="0" borderId="5" xfId="3" applyNumberFormat="1" applyFont="1" applyBorder="1" applyProtection="1">
      <protection locked="0"/>
    </xf>
    <xf numFmtId="164" fontId="0" fillId="0" borderId="17" xfId="1" applyNumberFormat="1" applyFont="1" applyBorder="1" applyProtection="1">
      <protection locked="0"/>
    </xf>
    <xf numFmtId="0" fontId="3" fillId="0" borderId="6" xfId="4" applyFont="1" applyBorder="1" applyProtection="1">
      <protection locked="0"/>
    </xf>
    <xf numFmtId="0" fontId="2" fillId="0" borderId="18" xfId="4" applyFont="1" applyBorder="1" applyAlignment="1" applyProtection="1">
      <alignment horizontal="center"/>
      <protection locked="0"/>
    </xf>
    <xf numFmtId="164" fontId="2" fillId="0" borderId="19" xfId="1" applyNumberFormat="1" applyFont="1" applyBorder="1" applyAlignment="1" applyProtection="1">
      <alignment horizontal="center"/>
      <protection locked="0"/>
    </xf>
    <xf numFmtId="44" fontId="0" fillId="0" borderId="20" xfId="2" applyFont="1" applyBorder="1" applyProtection="1">
      <protection locked="0"/>
    </xf>
    <xf numFmtId="0" fontId="2" fillId="0" borderId="7" xfId="4" applyFont="1" applyBorder="1" applyAlignment="1" applyProtection="1">
      <alignment horizontal="center"/>
      <protection locked="0"/>
    </xf>
    <xf numFmtId="0" fontId="3" fillId="0" borderId="0" xfId="4" applyFont="1" applyFill="1" applyBorder="1" applyProtection="1">
      <protection locked="0"/>
    </xf>
    <xf numFmtId="0" fontId="2" fillId="0" borderId="8" xfId="4" applyFont="1" applyFill="1" applyBorder="1" applyAlignment="1" applyProtection="1">
      <alignment wrapText="1"/>
      <protection locked="0"/>
    </xf>
    <xf numFmtId="0" fontId="2" fillId="2" borderId="9" xfId="4" applyFont="1" applyFill="1" applyBorder="1" applyAlignment="1" applyProtection="1">
      <alignment horizontal="center" vertical="center"/>
      <protection locked="0"/>
    </xf>
    <xf numFmtId="0" fontId="2" fillId="0" borderId="10" xfId="4" applyFont="1" applyBorder="1" applyProtection="1">
      <protection locked="0"/>
    </xf>
    <xf numFmtId="0" fontId="3" fillId="0" borderId="12" xfId="4" applyFont="1" applyBorder="1" applyAlignment="1" applyProtection="1">
      <alignment horizontal="center" vertical="center" wrapText="1"/>
      <protection locked="0"/>
    </xf>
    <xf numFmtId="0" fontId="3" fillId="0" borderId="11" xfId="4" applyFont="1" applyBorder="1" applyAlignment="1" applyProtection="1">
      <alignment horizontal="center" vertical="center" wrapText="1"/>
      <protection locked="0"/>
    </xf>
    <xf numFmtId="0" fontId="3" fillId="0" borderId="21" xfId="4" applyFont="1" applyBorder="1" applyAlignment="1" applyProtection="1">
      <alignment horizontal="center" wrapText="1"/>
      <protection locked="0"/>
    </xf>
    <xf numFmtId="0" fontId="2" fillId="0" borderId="22" xfId="4" applyBorder="1" applyProtection="1">
      <protection locked="0"/>
    </xf>
    <xf numFmtId="44" fontId="0" fillId="0" borderId="5" xfId="2" applyFont="1" applyBorder="1" applyProtection="1">
      <protection locked="0"/>
    </xf>
    <xf numFmtId="0" fontId="2" fillId="0" borderId="23" xfId="4" applyFont="1" applyBorder="1" applyProtection="1">
      <protection locked="0"/>
    </xf>
    <xf numFmtId="44" fontId="0" fillId="0" borderId="17" xfId="2" applyFont="1" applyBorder="1" applyProtection="1">
      <protection locked="0"/>
    </xf>
    <xf numFmtId="0" fontId="2" fillId="0" borderId="24" xfId="4" applyBorder="1" applyProtection="1">
      <protection locked="0"/>
    </xf>
    <xf numFmtId="0" fontId="2" fillId="0" borderId="25" xfId="4" applyFont="1" applyFill="1" applyBorder="1" applyProtection="1">
      <protection locked="0"/>
    </xf>
    <xf numFmtId="44" fontId="0" fillId="0" borderId="19" xfId="2" applyFont="1" applyBorder="1" applyProtection="1">
      <protection locked="0"/>
    </xf>
    <xf numFmtId="0" fontId="2" fillId="0" borderId="26" xfId="4" applyBorder="1" applyAlignment="1" applyProtection="1">
      <alignment horizontal="center"/>
      <protection locked="0"/>
    </xf>
    <xf numFmtId="44" fontId="0" fillId="0" borderId="27" xfId="2" applyFont="1" applyBorder="1" applyProtection="1">
      <protection locked="0"/>
    </xf>
    <xf numFmtId="0" fontId="3" fillId="0" borderId="12" xfId="4" applyFont="1" applyBorder="1" applyAlignment="1" applyProtection="1">
      <alignment horizontal="center" wrapText="1"/>
      <protection locked="0"/>
    </xf>
    <xf numFmtId="0" fontId="3" fillId="0" borderId="11" xfId="4" applyFont="1" applyBorder="1" applyAlignment="1" applyProtection="1">
      <alignment horizontal="center" wrapText="1"/>
      <protection locked="0"/>
    </xf>
    <xf numFmtId="0" fontId="3" fillId="0" borderId="14" xfId="4" applyFont="1" applyBorder="1" applyAlignment="1" applyProtection="1">
      <alignment horizontal="center" wrapText="1"/>
      <protection locked="0"/>
    </xf>
    <xf numFmtId="10" fontId="0" fillId="0" borderId="15" xfId="3" applyNumberFormat="1" applyFont="1" applyBorder="1" applyProtection="1">
      <protection locked="0"/>
    </xf>
    <xf numFmtId="44" fontId="2" fillId="0" borderId="15" xfId="4" applyNumberFormat="1" applyBorder="1" applyProtection="1">
      <protection locked="0"/>
    </xf>
    <xf numFmtId="10" fontId="0" fillId="0" borderId="17" xfId="3" applyNumberFormat="1" applyFont="1" applyBorder="1" applyProtection="1">
      <protection locked="0"/>
    </xf>
    <xf numFmtId="44" fontId="2" fillId="0" borderId="17" xfId="4" applyNumberFormat="1" applyBorder="1" applyProtection="1">
      <protection locked="0"/>
    </xf>
    <xf numFmtId="44" fontId="0" fillId="0" borderId="28" xfId="2" applyFont="1" applyBorder="1" applyProtection="1">
      <protection locked="0"/>
    </xf>
    <xf numFmtId="0" fontId="2" fillId="0" borderId="19" xfId="4" applyBorder="1" applyAlignment="1" applyProtection="1">
      <alignment horizontal="center"/>
      <protection locked="0"/>
    </xf>
    <xf numFmtId="44" fontId="0" fillId="0" borderId="7" xfId="2" applyFont="1" applyBorder="1" applyProtection="1">
      <protection locked="0"/>
    </xf>
    <xf numFmtId="10" fontId="0" fillId="0" borderId="7" xfId="3" applyNumberFormat="1" applyFont="1" applyBorder="1" applyProtection="1">
      <protection locked="0"/>
    </xf>
    <xf numFmtId="0" fontId="2" fillId="0" borderId="0" xfId="4" applyFont="1" applyFill="1" applyAlignment="1" applyProtection="1">
      <alignment vertical="top" wrapText="1"/>
      <protection locked="0"/>
    </xf>
    <xf numFmtId="0" fontId="2" fillId="0" borderId="0" xfId="4" applyFont="1" applyFill="1" applyAlignment="1" applyProtection="1">
      <alignment horizontal="left" vertical="top" wrapText="1"/>
      <protection locked="0"/>
    </xf>
    <xf numFmtId="0" fontId="2" fillId="0" borderId="0" xfId="4" applyFill="1" applyAlignment="1" applyProtection="1">
      <alignment horizontal="left" vertical="top" wrapText="1"/>
      <protection locked="0"/>
    </xf>
    <xf numFmtId="0" fontId="3" fillId="0" borderId="0" xfId="4" applyFont="1" applyFill="1" applyAlignment="1" applyProtection="1">
      <alignment horizontal="left" vertical="center" wrapText="1"/>
      <protection locked="0"/>
    </xf>
    <xf numFmtId="0" fontId="2" fillId="0" borderId="0" xfId="4" applyFont="1" applyFill="1" applyAlignment="1" applyProtection="1">
      <alignment horizontal="left" vertical="top" wrapText="1"/>
      <protection locked="0"/>
    </xf>
    <xf numFmtId="0" fontId="5" fillId="0" borderId="0" xfId="4" applyFont="1" applyAlignment="1" applyProtection="1">
      <alignment horizontal="center"/>
      <protection locked="0"/>
    </xf>
    <xf numFmtId="0" fontId="3" fillId="0" borderId="2" xfId="4" applyFont="1" applyBorder="1" applyAlignment="1" applyProtection="1">
      <alignment horizontal="center"/>
      <protection locked="0"/>
    </xf>
    <xf numFmtId="0" fontId="3" fillId="0" borderId="3" xfId="4" applyFont="1" applyBorder="1" applyAlignment="1" applyProtection="1">
      <alignment horizontal="center"/>
      <protection locked="0"/>
    </xf>
    <xf numFmtId="0" fontId="3" fillId="0" borderId="10" xfId="4" applyFont="1" applyBorder="1" applyAlignment="1" applyProtection="1">
      <alignment horizontal="center"/>
      <protection locked="0"/>
    </xf>
    <xf numFmtId="0" fontId="3" fillId="0" borderId="14" xfId="4" applyFont="1" applyBorder="1" applyAlignment="1" applyProtection="1">
      <alignment horizontal="center"/>
      <protection locked="0"/>
    </xf>
    <xf numFmtId="0" fontId="2" fillId="0" borderId="23" xfId="4" applyFont="1" applyBorder="1" applyAlignment="1" applyProtection="1">
      <alignment wrapText="1"/>
      <protection locked="0"/>
    </xf>
    <xf numFmtId="0" fontId="2" fillId="0" borderId="29" xfId="4" applyFont="1" applyBorder="1" applyAlignment="1" applyProtection="1">
      <alignment wrapText="1"/>
      <protection locked="0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zoomScaleNormal="100" workbookViewId="0">
      <selection activeCell="C4" sqref="C4"/>
    </sheetView>
  </sheetViews>
  <sheetFormatPr defaultRowHeight="12.75" x14ac:dyDescent="0.2"/>
  <cols>
    <col min="1" max="1" width="32" style="1" customWidth="1"/>
    <col min="2" max="2" width="21.5703125" style="1" customWidth="1"/>
    <col min="3" max="4" width="21" style="1" customWidth="1"/>
    <col min="5" max="5" width="19.7109375" style="1" customWidth="1"/>
    <col min="6" max="6" width="15" style="1" customWidth="1"/>
    <col min="7" max="16384" width="9.140625" style="1"/>
  </cols>
  <sheetData>
    <row r="1" spans="1:7" x14ac:dyDescent="0.2">
      <c r="E1" s="2" t="s">
        <v>0</v>
      </c>
      <c r="F1" s="59" t="s">
        <v>42</v>
      </c>
      <c r="G1" s="57"/>
    </row>
    <row r="2" spans="1:7" x14ac:dyDescent="0.2">
      <c r="E2" s="2" t="s">
        <v>1</v>
      </c>
      <c r="F2" s="60" t="s">
        <v>43</v>
      </c>
    </row>
    <row r="3" spans="1:7" x14ac:dyDescent="0.2">
      <c r="E3" s="2" t="s">
        <v>2</v>
      </c>
      <c r="F3" s="60">
        <v>1</v>
      </c>
    </row>
    <row r="4" spans="1:7" x14ac:dyDescent="0.2">
      <c r="E4" s="2" t="s">
        <v>3</v>
      </c>
      <c r="F4" s="60">
        <v>1</v>
      </c>
    </row>
    <row r="5" spans="1:7" x14ac:dyDescent="0.2">
      <c r="E5" s="2" t="s">
        <v>4</v>
      </c>
      <c r="F5" s="61">
        <v>1</v>
      </c>
    </row>
    <row r="6" spans="1:7" x14ac:dyDescent="0.2">
      <c r="E6" s="2"/>
      <c r="F6" s="3" t="s">
        <v>44</v>
      </c>
    </row>
    <row r="7" spans="1:7" x14ac:dyDescent="0.2">
      <c r="E7" s="2" t="s">
        <v>5</v>
      </c>
      <c r="F7" s="55">
        <v>42228</v>
      </c>
    </row>
    <row r="9" spans="1:7" ht="18" x14ac:dyDescent="0.25">
      <c r="A9" s="176" t="s">
        <v>6</v>
      </c>
      <c r="B9" s="176"/>
      <c r="C9" s="176"/>
      <c r="D9" s="176"/>
      <c r="E9" s="176"/>
      <c r="F9" s="176"/>
    </row>
    <row r="10" spans="1:7" ht="18" x14ac:dyDescent="0.25">
      <c r="A10" s="176" t="s">
        <v>7</v>
      </c>
      <c r="B10" s="176"/>
      <c r="C10" s="176"/>
      <c r="D10" s="176"/>
      <c r="E10" s="176"/>
      <c r="F10" s="176"/>
    </row>
    <row r="12" spans="1:7" x14ac:dyDescent="0.2">
      <c r="A12" s="4" t="s">
        <v>8</v>
      </c>
    </row>
    <row r="14" spans="1:7" x14ac:dyDescent="0.2">
      <c r="A14" s="5" t="s">
        <v>9</v>
      </c>
      <c r="B14" s="5"/>
    </row>
    <row r="15" spans="1:7" ht="13.5" thickBot="1" x14ac:dyDescent="0.25"/>
    <row r="16" spans="1:7" ht="18" customHeight="1" x14ac:dyDescent="0.2">
      <c r="A16" s="177" t="s">
        <v>10</v>
      </c>
      <c r="B16" s="178"/>
      <c r="C16" s="4"/>
    </row>
    <row r="17" spans="1:5" ht="12.75" customHeight="1" x14ac:dyDescent="0.2">
      <c r="A17" s="6" t="s">
        <v>11</v>
      </c>
      <c r="B17" s="65">
        <v>297343</v>
      </c>
    </row>
    <row r="18" spans="1:5" ht="12.75" customHeight="1" thickBot="1" x14ac:dyDescent="0.25">
      <c r="A18" s="7" t="s">
        <v>12</v>
      </c>
      <c r="B18" s="67">
        <v>2216045000</v>
      </c>
    </row>
    <row r="19" spans="1:5" ht="12.75" customHeight="1" thickBot="1" x14ac:dyDescent="0.25">
      <c r="B19" s="57"/>
    </row>
    <row r="20" spans="1:5" ht="33.75" customHeight="1" thickBot="1" x14ac:dyDescent="0.25">
      <c r="A20" s="8" t="s">
        <v>13</v>
      </c>
      <c r="B20" s="54">
        <v>95311752.209999993</v>
      </c>
    </row>
    <row r="21" spans="1:5" ht="12.75" customHeight="1" thickBot="1" x14ac:dyDescent="0.25"/>
    <row r="22" spans="1:5" ht="15.75" customHeight="1" x14ac:dyDescent="0.2">
      <c r="A22" s="177" t="s">
        <v>14</v>
      </c>
      <c r="B22" s="178"/>
    </row>
    <row r="23" spans="1:5" ht="12.75" customHeight="1" x14ac:dyDescent="0.2">
      <c r="A23" s="6" t="s">
        <v>15</v>
      </c>
      <c r="B23" s="69">
        <v>9.67</v>
      </c>
    </row>
    <row r="24" spans="1:5" ht="12.75" customHeight="1" thickBot="1" x14ac:dyDescent="0.25">
      <c r="A24" s="7" t="s">
        <v>16</v>
      </c>
      <c r="B24" s="70">
        <v>2.3400000000000001E-2</v>
      </c>
    </row>
    <row r="25" spans="1:5" ht="12.75" customHeight="1" x14ac:dyDescent="0.2"/>
    <row r="26" spans="1:5" ht="12.75" customHeight="1" x14ac:dyDescent="0.2">
      <c r="A26" s="5" t="s">
        <v>17</v>
      </c>
    </row>
    <row r="27" spans="1:5" ht="12.75" customHeight="1" thickBot="1" x14ac:dyDescent="0.25"/>
    <row r="28" spans="1:5" ht="12.75" customHeight="1" x14ac:dyDescent="0.2">
      <c r="A28" s="9"/>
      <c r="B28" s="10" t="s">
        <v>18</v>
      </c>
      <c r="C28" s="11" t="s">
        <v>19</v>
      </c>
      <c r="D28" s="12" t="s">
        <v>20</v>
      </c>
      <c r="E28" s="13" t="s">
        <v>21</v>
      </c>
    </row>
    <row r="29" spans="1:5" ht="12.75" customHeight="1" x14ac:dyDescent="0.25">
      <c r="A29" s="6" t="s">
        <v>22</v>
      </c>
      <c r="B29" s="14">
        <f>IF(B23="","",B23)</f>
        <v>9.67</v>
      </c>
      <c r="C29" s="15">
        <f>IF(B17="","",B17)</f>
        <v>297343</v>
      </c>
      <c r="D29" s="16">
        <f>IF(ISERROR(B29*C29*12),"",B29*C29*12)</f>
        <v>34503681.719999999</v>
      </c>
      <c r="E29" s="17">
        <f>IF(ISERROR(D29/D31),"",D29/D31)</f>
        <v>0.39953714024428799</v>
      </c>
    </row>
    <row r="30" spans="1:5" ht="12.75" customHeight="1" x14ac:dyDescent="0.25">
      <c r="A30" s="6" t="s">
        <v>23</v>
      </c>
      <c r="B30" s="14">
        <f>IF(B24="","",B24)</f>
        <v>2.3400000000000001E-2</v>
      </c>
      <c r="C30" s="18">
        <f>IF(B18="","",B18)</f>
        <v>2216045000</v>
      </c>
      <c r="D30" s="16">
        <f>IF(ISERROR(B30*C30),"",B30*C30)</f>
        <v>51855453</v>
      </c>
      <c r="E30" s="17">
        <f>IF(ISERROR(D30/D31),"",D30/D31)</f>
        <v>0.60046285975571201</v>
      </c>
    </row>
    <row r="31" spans="1:5" ht="12.75" customHeight="1" thickBot="1" x14ac:dyDescent="0.3">
      <c r="A31" s="19" t="s">
        <v>24</v>
      </c>
      <c r="B31" s="20" t="s">
        <v>25</v>
      </c>
      <c r="C31" s="21" t="s">
        <v>25</v>
      </c>
      <c r="D31" s="22">
        <f>IF(ISERROR(D29+D30),"",D29+D30)</f>
        <v>86359134.719999999</v>
      </c>
      <c r="E31" s="23" t="s">
        <v>25</v>
      </c>
    </row>
    <row r="32" spans="1:5" ht="12.75" customHeight="1" x14ac:dyDescent="0.2">
      <c r="A32" s="4"/>
    </row>
    <row r="33" spans="1:6" ht="12.75" customHeight="1" x14ac:dyDescent="0.2">
      <c r="A33" s="24" t="s">
        <v>26</v>
      </c>
    </row>
    <row r="34" spans="1:6" ht="12.75" customHeight="1" thickBot="1" x14ac:dyDescent="0.25">
      <c r="A34" s="4"/>
    </row>
    <row r="35" spans="1:6" ht="33.75" customHeight="1" thickBot="1" x14ac:dyDescent="0.25">
      <c r="A35" s="25" t="s">
        <v>27</v>
      </c>
      <c r="B35" s="26">
        <v>5</v>
      </c>
      <c r="C35" s="4"/>
    </row>
    <row r="36" spans="1:6" ht="12.75" customHeight="1" thickBot="1" x14ac:dyDescent="0.25">
      <c r="A36" s="4"/>
    </row>
    <row r="37" spans="1:6" ht="39" customHeight="1" x14ac:dyDescent="0.2">
      <c r="A37" s="27"/>
      <c r="B37" s="28" t="s">
        <v>28</v>
      </c>
      <c r="C37" s="29" t="s">
        <v>29</v>
      </c>
      <c r="D37" s="30" t="s">
        <v>30</v>
      </c>
    </row>
    <row r="38" spans="1:6" ht="12.75" customHeight="1" x14ac:dyDescent="0.25">
      <c r="A38" s="6" t="s">
        <v>22</v>
      </c>
      <c r="B38" s="16">
        <f>IF(ISERROR(B$20*E29),"",B$20*E29)</f>
        <v>38080584.909655593</v>
      </c>
      <c r="C38" s="31">
        <f>IF(ISERROR(ROUND(B38/B17/12,2)),"",ROUND(B38/B17/12,2))</f>
        <v>10.67</v>
      </c>
      <c r="D38" s="32">
        <f>IF(ISERROR(C38*B17*12),"",C38*B17*12)</f>
        <v>38071797.719999999</v>
      </c>
    </row>
    <row r="39" spans="1:6" ht="12.75" customHeight="1" x14ac:dyDescent="0.25">
      <c r="A39" s="33" t="s">
        <v>23</v>
      </c>
      <c r="B39" s="34">
        <f>IF(ISERROR(B$20*E30),"",B$20*E30)</f>
        <v>57231167.3003444</v>
      </c>
      <c r="C39" s="35">
        <f>IF(ISERROR(ROUND(B39/B18,4)),"",ROUND(B39/B18,4))</f>
        <v>2.58E-2</v>
      </c>
      <c r="D39" s="32">
        <f>IF(ISERROR(C39*B18),"",C39*B18)</f>
        <v>57173961</v>
      </c>
    </row>
    <row r="40" spans="1:6" ht="12.75" customHeight="1" thickBot="1" x14ac:dyDescent="0.3">
      <c r="A40" s="36" t="s">
        <v>24</v>
      </c>
      <c r="B40" s="37">
        <f>IF(ISERROR(B38+B39),"",B38+B39)</f>
        <v>95311752.209999993</v>
      </c>
      <c r="C40" s="38" t="s">
        <v>25</v>
      </c>
      <c r="D40" s="39">
        <f>IF(ISERROR(D38+D39),"",D38+D39)</f>
        <v>95245758.719999999</v>
      </c>
    </row>
    <row r="41" spans="1:6" ht="12.75" customHeight="1" thickBot="1" x14ac:dyDescent="0.25">
      <c r="A41" s="4"/>
    </row>
    <row r="42" spans="1:6" ht="27" customHeight="1" x14ac:dyDescent="0.2">
      <c r="A42" s="27"/>
      <c r="B42" s="11" t="s">
        <v>31</v>
      </c>
      <c r="C42" s="40" t="s">
        <v>32</v>
      </c>
      <c r="D42" s="41" t="s">
        <v>33</v>
      </c>
      <c r="E42" s="42" t="s">
        <v>34</v>
      </c>
      <c r="F42" s="4"/>
    </row>
    <row r="43" spans="1:6" ht="12.75" customHeight="1" x14ac:dyDescent="0.25">
      <c r="A43" s="6" t="s">
        <v>22</v>
      </c>
      <c r="B43" s="43">
        <f>IF(ISERROR(((1-E29)/B35)+E29),"",((1-E29)/B35)+E29)</f>
        <v>0.51962971219543042</v>
      </c>
      <c r="C43" s="44">
        <f>IF(ISERROR(B43*B$20),"",B43*B$20)</f>
        <v>49526818.369724475</v>
      </c>
      <c r="D43" s="31">
        <f>IF(ISERROR(ROUND(C43/B17/12,2)),"",ROUND(C43/B17/12,2))</f>
        <v>13.88</v>
      </c>
      <c r="E43" s="32">
        <f>IF(ISERROR(D43*12*B17),"",D43*12*B17)</f>
        <v>49525450.079999998</v>
      </c>
      <c r="F43" s="4"/>
    </row>
    <row r="44" spans="1:6" ht="12.75" customHeight="1" x14ac:dyDescent="0.25">
      <c r="A44" s="33" t="s">
        <v>23</v>
      </c>
      <c r="B44" s="45">
        <f>IF(ISERROR(1-B43),"",1-B43)</f>
        <v>0.48037028780456958</v>
      </c>
      <c r="C44" s="46">
        <f>IF(ISERROR(B44*B$20),"",B44*B$20)</f>
        <v>45784933.840275519</v>
      </c>
      <c r="D44" s="35">
        <f>IF(ISERROR(ROUND(C44/B18,4)),"",ROUND(C44/B18,4))</f>
        <v>2.07E-2</v>
      </c>
      <c r="E44" s="47">
        <f>IF(ISERROR(D44*B18),"",D44*B18)</f>
        <v>45872131.5</v>
      </c>
      <c r="F44" s="4"/>
    </row>
    <row r="45" spans="1:6" ht="12.75" customHeight="1" thickBot="1" x14ac:dyDescent="0.3">
      <c r="A45" s="36" t="s">
        <v>24</v>
      </c>
      <c r="B45" s="48" t="s">
        <v>25</v>
      </c>
      <c r="C45" s="22">
        <f>IF(ISERROR(SUM(C43:C44)),"",SUM(C43:C44))</f>
        <v>95311752.209999993</v>
      </c>
      <c r="D45" s="38" t="s">
        <v>25</v>
      </c>
      <c r="E45" s="49">
        <f>IF(ISERROR(E43+E44),"",E43+E44)</f>
        <v>95397581.579999998</v>
      </c>
    </row>
    <row r="46" spans="1:6" ht="12.75" customHeight="1" thickBot="1" x14ac:dyDescent="0.25">
      <c r="A46" s="4"/>
    </row>
    <row r="47" spans="1:6" ht="14.25" customHeight="1" x14ac:dyDescent="0.2">
      <c r="A47" s="179" t="s">
        <v>35</v>
      </c>
      <c r="B47" s="180"/>
    </row>
    <row r="48" spans="1:6" ht="12.75" customHeight="1" x14ac:dyDescent="0.25">
      <c r="A48" s="6" t="s">
        <v>36</v>
      </c>
      <c r="B48" s="32">
        <f>IF(ISERROR(D43-C38),"",D43-C38)</f>
        <v>3.2100000000000009</v>
      </c>
    </row>
    <row r="49" spans="1:6" ht="18" customHeight="1" x14ac:dyDescent="0.25">
      <c r="A49" s="181" t="s">
        <v>37</v>
      </c>
      <c r="B49" s="47">
        <f>IF(ISERROR((D43*12*B17)+(D44*B18)-B20),"",(D43*12*B17)+(D44*B18)-B20)</f>
        <v>85829.370000004768</v>
      </c>
    </row>
    <row r="50" spans="1:6" ht="21.75" customHeight="1" thickBot="1" x14ac:dyDescent="0.3">
      <c r="A50" s="182"/>
      <c r="B50" s="50">
        <f>IF(ISERROR(B49/B20), "", B49/B20)</f>
        <v>9.0051193068927391E-4</v>
      </c>
    </row>
    <row r="51" spans="1:6" ht="12.75" customHeight="1" x14ac:dyDescent="0.2">
      <c r="A51" s="4"/>
    </row>
    <row r="52" spans="1:6" ht="12.75" customHeight="1" x14ac:dyDescent="0.2">
      <c r="A52" s="5" t="s">
        <v>38</v>
      </c>
    </row>
    <row r="54" spans="1:6" ht="12.75" customHeight="1" x14ac:dyDescent="0.2">
      <c r="A54" s="174" t="s">
        <v>39</v>
      </c>
      <c r="B54" s="174"/>
      <c r="C54" s="174"/>
      <c r="D54" s="174"/>
      <c r="E54" s="174"/>
    </row>
    <row r="55" spans="1:6" x14ac:dyDescent="0.2">
      <c r="A55" s="174"/>
      <c r="B55" s="174"/>
      <c r="C55" s="174"/>
      <c r="D55" s="174"/>
      <c r="E55" s="174"/>
    </row>
    <row r="56" spans="1:6" x14ac:dyDescent="0.2">
      <c r="B56" s="51"/>
      <c r="C56" s="51"/>
      <c r="D56" s="51"/>
      <c r="E56" s="51"/>
      <c r="F56" s="51"/>
    </row>
    <row r="57" spans="1:6" ht="12.75" customHeight="1" x14ac:dyDescent="0.2">
      <c r="A57" s="175" t="s">
        <v>40</v>
      </c>
      <c r="B57" s="175"/>
      <c r="C57" s="175"/>
      <c r="D57" s="175"/>
      <c r="E57" s="175"/>
      <c r="F57" s="51"/>
    </row>
    <row r="58" spans="1:6" x14ac:dyDescent="0.2">
      <c r="A58" s="175"/>
      <c r="B58" s="175"/>
      <c r="C58" s="175"/>
      <c r="D58" s="175"/>
      <c r="E58" s="175"/>
      <c r="F58" s="52"/>
    </row>
    <row r="59" spans="1:6" x14ac:dyDescent="0.2">
      <c r="A59" s="175"/>
      <c r="B59" s="175"/>
      <c r="C59" s="175"/>
      <c r="D59" s="175"/>
      <c r="E59" s="175"/>
      <c r="F59" s="52"/>
    </row>
    <row r="60" spans="1:6" ht="12.75" customHeight="1" x14ac:dyDescent="0.2">
      <c r="A60" s="175" t="s">
        <v>41</v>
      </c>
      <c r="B60" s="175"/>
      <c r="C60" s="175"/>
      <c r="D60" s="175"/>
      <c r="E60" s="175"/>
      <c r="F60" s="53"/>
    </row>
    <row r="61" spans="1:6" x14ac:dyDescent="0.2">
      <c r="A61" s="175"/>
      <c r="B61" s="175"/>
      <c r="C61" s="175"/>
      <c r="D61" s="175"/>
      <c r="E61" s="175"/>
    </row>
  </sheetData>
  <mergeCells count="9">
    <mergeCell ref="A54:E55"/>
    <mergeCell ref="A57:E59"/>
    <mergeCell ref="A60:E61"/>
    <mergeCell ref="A9:F9"/>
    <mergeCell ref="A10:F10"/>
    <mergeCell ref="A16:B16"/>
    <mergeCell ref="A22:B22"/>
    <mergeCell ref="A47:B47"/>
    <mergeCell ref="A49:A50"/>
  </mergeCells>
  <dataValidations count="1">
    <dataValidation allowBlank="1" showInputMessage="1" showErrorMessage="1" promptTitle="Date Format" prompt="E.g:  &quot;August 1, 2011&quot;" sqref="F7"/>
  </dataValidations>
  <pageMargins left="0.7" right="0.7" top="0.75" bottom="0.75" header="0.3" footer="0.3"/>
  <pageSetup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view="pageBreakPreview" zoomScale="60" zoomScaleNormal="100" workbookViewId="0">
      <selection activeCell="F6" sqref="F6"/>
    </sheetView>
  </sheetViews>
  <sheetFormatPr defaultRowHeight="12.75" x14ac:dyDescent="0.2"/>
  <cols>
    <col min="1" max="1" width="32" style="1" customWidth="1"/>
    <col min="2" max="2" width="21.5703125" style="1" customWidth="1"/>
    <col min="3" max="4" width="21" style="1" customWidth="1"/>
    <col min="5" max="5" width="19.7109375" style="1" customWidth="1"/>
    <col min="6" max="6" width="15" style="1" customWidth="1"/>
    <col min="7" max="16384" width="9.140625" style="1"/>
  </cols>
  <sheetData>
    <row r="1" spans="1:6" x14ac:dyDescent="0.2">
      <c r="E1" s="2" t="s">
        <v>0</v>
      </c>
      <c r="F1" s="59" t="s">
        <v>42</v>
      </c>
    </row>
    <row r="2" spans="1:6" x14ac:dyDescent="0.2">
      <c r="E2" s="2" t="s">
        <v>1</v>
      </c>
      <c r="F2" s="60" t="s">
        <v>43</v>
      </c>
    </row>
    <row r="3" spans="1:6" x14ac:dyDescent="0.2">
      <c r="E3" s="2" t="s">
        <v>2</v>
      </c>
      <c r="F3" s="60">
        <v>1</v>
      </c>
    </row>
    <row r="4" spans="1:6" x14ac:dyDescent="0.2">
      <c r="E4" s="2" t="s">
        <v>3</v>
      </c>
      <c r="F4" s="60">
        <v>1</v>
      </c>
    </row>
    <row r="5" spans="1:6" x14ac:dyDescent="0.2">
      <c r="E5" s="2" t="s">
        <v>4</v>
      </c>
      <c r="F5" s="61">
        <v>1</v>
      </c>
    </row>
    <row r="6" spans="1:6" x14ac:dyDescent="0.2">
      <c r="E6" s="2"/>
      <c r="F6" s="118" t="s">
        <v>44</v>
      </c>
    </row>
    <row r="7" spans="1:6" x14ac:dyDescent="0.2">
      <c r="E7" s="2" t="s">
        <v>5</v>
      </c>
      <c r="F7" s="55">
        <v>42228</v>
      </c>
    </row>
    <row r="9" spans="1:6" ht="18" x14ac:dyDescent="0.25">
      <c r="A9" s="176" t="s">
        <v>6</v>
      </c>
      <c r="B9" s="176"/>
      <c r="C9" s="176"/>
      <c r="D9" s="176"/>
      <c r="E9" s="176"/>
      <c r="F9" s="176"/>
    </row>
    <row r="10" spans="1:6" ht="18" x14ac:dyDescent="0.25">
      <c r="A10" s="176" t="s">
        <v>7</v>
      </c>
      <c r="B10" s="176"/>
      <c r="C10" s="176"/>
      <c r="D10" s="176"/>
      <c r="E10" s="176"/>
      <c r="F10" s="176"/>
    </row>
    <row r="12" spans="1:6" x14ac:dyDescent="0.2">
      <c r="A12" s="4" t="s">
        <v>8</v>
      </c>
    </row>
    <row r="14" spans="1:6" x14ac:dyDescent="0.2">
      <c r="A14" s="5" t="s">
        <v>9</v>
      </c>
      <c r="B14" s="5"/>
    </row>
    <row r="15" spans="1:6" ht="13.5" thickBot="1" x14ac:dyDescent="0.25"/>
    <row r="16" spans="1:6" ht="18" customHeight="1" x14ac:dyDescent="0.2">
      <c r="A16" s="177" t="s">
        <v>10</v>
      </c>
      <c r="B16" s="178"/>
      <c r="C16" s="4"/>
    </row>
    <row r="17" spans="1:5" ht="12.75" customHeight="1" x14ac:dyDescent="0.2">
      <c r="A17" s="6" t="s">
        <v>11</v>
      </c>
      <c r="B17" s="65">
        <v>301258</v>
      </c>
    </row>
    <row r="18" spans="1:5" ht="12.75" customHeight="1" thickBot="1" x14ac:dyDescent="0.25">
      <c r="A18" s="7" t="s">
        <v>12</v>
      </c>
      <c r="B18" s="67">
        <v>2198259000</v>
      </c>
    </row>
    <row r="19" spans="1:5" ht="12.75" customHeight="1" thickBot="1" x14ac:dyDescent="0.25">
      <c r="B19" s="57"/>
    </row>
    <row r="20" spans="1:5" ht="33.75" customHeight="1" thickBot="1" x14ac:dyDescent="0.25">
      <c r="A20" s="8" t="s">
        <v>13</v>
      </c>
      <c r="B20" s="54">
        <v>101164594.66</v>
      </c>
    </row>
    <row r="21" spans="1:5" ht="12.75" customHeight="1" thickBot="1" x14ac:dyDescent="0.25"/>
    <row r="22" spans="1:5" ht="15.75" customHeight="1" x14ac:dyDescent="0.2">
      <c r="A22" s="177" t="s">
        <v>14</v>
      </c>
      <c r="B22" s="178"/>
    </row>
    <row r="23" spans="1:5" ht="12.75" customHeight="1" x14ac:dyDescent="0.2">
      <c r="A23" s="6" t="s">
        <v>15</v>
      </c>
      <c r="B23" s="56">
        <v>13.88</v>
      </c>
    </row>
    <row r="24" spans="1:5" ht="12.75" customHeight="1" thickBot="1" x14ac:dyDescent="0.25">
      <c r="A24" s="7" t="s">
        <v>16</v>
      </c>
      <c r="B24" s="70">
        <v>2.0661268999999999E-2</v>
      </c>
    </row>
    <row r="25" spans="1:5" ht="12.75" customHeight="1" x14ac:dyDescent="0.2"/>
    <row r="26" spans="1:5" ht="12.75" customHeight="1" x14ac:dyDescent="0.2">
      <c r="A26" s="5" t="s">
        <v>17</v>
      </c>
    </row>
    <row r="27" spans="1:5" ht="12.75" customHeight="1" thickBot="1" x14ac:dyDescent="0.25"/>
    <row r="28" spans="1:5" ht="12.75" customHeight="1" x14ac:dyDescent="0.2">
      <c r="A28" s="9"/>
      <c r="B28" s="10" t="s">
        <v>18</v>
      </c>
      <c r="C28" s="11" t="s">
        <v>19</v>
      </c>
      <c r="D28" s="12" t="s">
        <v>20</v>
      </c>
      <c r="E28" s="13" t="s">
        <v>21</v>
      </c>
    </row>
    <row r="29" spans="1:5" ht="12.75" customHeight="1" x14ac:dyDescent="0.25">
      <c r="A29" s="6" t="s">
        <v>22</v>
      </c>
      <c r="B29" s="14">
        <f>IF(B23="","",B23)</f>
        <v>13.88</v>
      </c>
      <c r="C29" s="15">
        <f>IF(B17="","",B17)</f>
        <v>301258</v>
      </c>
      <c r="D29" s="16">
        <f>IF(ISERROR(B29*C29*12),"",B29*C29*12)</f>
        <v>50177532.480000004</v>
      </c>
      <c r="E29" s="17">
        <f>IF(ISERROR(D29/D31),"",D29/D31)</f>
        <v>0.52488961032225678</v>
      </c>
    </row>
    <row r="30" spans="1:5" ht="12.75" customHeight="1" x14ac:dyDescent="0.25">
      <c r="A30" s="6" t="s">
        <v>23</v>
      </c>
      <c r="B30" s="14">
        <f>IF(B24="","",B24)</f>
        <v>2.0661268999999999E-2</v>
      </c>
      <c r="C30" s="18">
        <f>IF(B18="","",B18)</f>
        <v>2198259000</v>
      </c>
      <c r="D30" s="16">
        <f>IF(ISERROR(B30*C30),"",B30*C30)</f>
        <v>45418820.530671</v>
      </c>
      <c r="E30" s="17">
        <f>IF(ISERROR(D30/D31),"",D30/D31)</f>
        <v>0.47511038967774322</v>
      </c>
    </row>
    <row r="31" spans="1:5" ht="12.75" customHeight="1" thickBot="1" x14ac:dyDescent="0.3">
      <c r="A31" s="19" t="s">
        <v>24</v>
      </c>
      <c r="B31" s="20" t="s">
        <v>25</v>
      </c>
      <c r="C31" s="21" t="s">
        <v>25</v>
      </c>
      <c r="D31" s="22">
        <f>IF(ISERROR(D29+D30),"",D29+D30)</f>
        <v>95596353.010671005</v>
      </c>
      <c r="E31" s="23" t="s">
        <v>25</v>
      </c>
    </row>
    <row r="32" spans="1:5" ht="12.75" customHeight="1" x14ac:dyDescent="0.2">
      <c r="A32" s="4"/>
    </row>
    <row r="33" spans="1:6" ht="12.75" customHeight="1" x14ac:dyDescent="0.2">
      <c r="A33" s="24" t="s">
        <v>26</v>
      </c>
    </row>
    <row r="34" spans="1:6" ht="12.75" customHeight="1" thickBot="1" x14ac:dyDescent="0.25">
      <c r="A34" s="4"/>
    </row>
    <row r="35" spans="1:6" ht="33.75" customHeight="1" thickBot="1" x14ac:dyDescent="0.25">
      <c r="A35" s="25" t="s">
        <v>27</v>
      </c>
      <c r="B35" s="26">
        <v>4</v>
      </c>
      <c r="C35" s="4"/>
    </row>
    <row r="36" spans="1:6" ht="12.75" customHeight="1" thickBot="1" x14ac:dyDescent="0.25">
      <c r="A36" s="4"/>
    </row>
    <row r="37" spans="1:6" ht="39" customHeight="1" x14ac:dyDescent="0.2">
      <c r="A37" s="27"/>
      <c r="B37" s="28" t="s">
        <v>28</v>
      </c>
      <c r="C37" s="29" t="s">
        <v>29</v>
      </c>
      <c r="D37" s="30" t="s">
        <v>30</v>
      </c>
    </row>
    <row r="38" spans="1:6" ht="12.75" customHeight="1" x14ac:dyDescent="0.25">
      <c r="A38" s="6" t="s">
        <v>22</v>
      </c>
      <c r="B38" s="16">
        <f>IF(ISERROR(B$20*E29),"",B$20*E29)</f>
        <v>53100244.669496454</v>
      </c>
      <c r="C38" s="31">
        <f>IF(ISERROR(ROUND(B38/B17/12,2)),"",ROUND(B38/B17/12,2))</f>
        <v>14.69</v>
      </c>
      <c r="D38" s="32">
        <f>IF(ISERROR(C38*B17*12),"",C38*B17*12)</f>
        <v>53105760.239999995</v>
      </c>
    </row>
    <row r="39" spans="1:6" ht="12.75" customHeight="1" x14ac:dyDescent="0.25">
      <c r="A39" s="33" t="s">
        <v>23</v>
      </c>
      <c r="B39" s="34">
        <f>IF(ISERROR(B$20*E30),"",B$20*E30)</f>
        <v>48064349.990503542</v>
      </c>
      <c r="C39" s="35">
        <f>IF(ISERROR(ROUND(B39/B18,4)),"",ROUND(B39/B18,4))</f>
        <v>2.1899999999999999E-2</v>
      </c>
      <c r="D39" s="32">
        <f>IF(ISERROR(C39*B18),"",C39*B18)</f>
        <v>48141872.100000001</v>
      </c>
    </row>
    <row r="40" spans="1:6" ht="12.75" customHeight="1" thickBot="1" x14ac:dyDescent="0.3">
      <c r="A40" s="36" t="s">
        <v>24</v>
      </c>
      <c r="B40" s="37">
        <f>IF(ISERROR(B38+B39),"",B38+B39)</f>
        <v>101164594.66</v>
      </c>
      <c r="C40" s="38" t="s">
        <v>25</v>
      </c>
      <c r="D40" s="39">
        <f>IF(ISERROR(D38+D39),"",D38+D39)</f>
        <v>101247632.34</v>
      </c>
    </row>
    <row r="41" spans="1:6" ht="12.75" customHeight="1" thickBot="1" x14ac:dyDescent="0.25">
      <c r="A41" s="4"/>
    </row>
    <row r="42" spans="1:6" ht="27" customHeight="1" x14ac:dyDescent="0.2">
      <c r="A42" s="27"/>
      <c r="B42" s="11" t="s">
        <v>31</v>
      </c>
      <c r="C42" s="40" t="s">
        <v>32</v>
      </c>
      <c r="D42" s="41" t="s">
        <v>33</v>
      </c>
      <c r="E42" s="42" t="s">
        <v>34</v>
      </c>
      <c r="F42" s="4"/>
    </row>
    <row r="43" spans="1:6" ht="12.75" customHeight="1" x14ac:dyDescent="0.25">
      <c r="A43" s="6" t="s">
        <v>22</v>
      </c>
      <c r="B43" s="43">
        <f>IF(ISERROR(((1-E29)/B35)+E29),"",((1-E29)/B35)+E29)</f>
        <v>0.64366720774169262</v>
      </c>
      <c r="C43" s="44">
        <f>IF(ISERROR(B43*B$20),"",B43*B$20)</f>
        <v>65116332.167122342</v>
      </c>
      <c r="D43" s="31">
        <f>IF(ISERROR(ROUND(C43/B17/12,2)),"",ROUND(C43/B17/12,2))</f>
        <v>18.010000000000002</v>
      </c>
      <c r="E43" s="32">
        <f>IF(ISERROR(D43*12*B17),"",D43*12*B17)</f>
        <v>65107878.960000001</v>
      </c>
      <c r="F43" s="4"/>
    </row>
    <row r="44" spans="1:6" ht="12.75" customHeight="1" x14ac:dyDescent="0.25">
      <c r="A44" s="33" t="s">
        <v>23</v>
      </c>
      <c r="B44" s="45">
        <f>IF(ISERROR(1-B43),"",1-B43)</f>
        <v>0.35633279225830738</v>
      </c>
      <c r="C44" s="46">
        <f>IF(ISERROR(B44*B$20),"",B44*B$20)</f>
        <v>36048262.492877655</v>
      </c>
      <c r="D44" s="35">
        <f>IF(ISERROR(ROUND(C44/B18,4)),"",ROUND(C44/B18,4))</f>
        <v>1.6400000000000001E-2</v>
      </c>
      <c r="E44" s="47">
        <f>IF(ISERROR(D44*B18),"",D44*B18)</f>
        <v>36051447.600000001</v>
      </c>
      <c r="F44" s="4"/>
    </row>
    <row r="45" spans="1:6" ht="12.75" customHeight="1" thickBot="1" x14ac:dyDescent="0.3">
      <c r="A45" s="36" t="s">
        <v>24</v>
      </c>
      <c r="B45" s="48" t="s">
        <v>25</v>
      </c>
      <c r="C45" s="22">
        <f>IF(ISERROR(SUM(C43:C44)),"",SUM(C43:C44))</f>
        <v>101164594.66</v>
      </c>
      <c r="D45" s="38" t="s">
        <v>25</v>
      </c>
      <c r="E45" s="49">
        <f>IF(ISERROR(E43+E44),"",E43+E44)</f>
        <v>101159326.56</v>
      </c>
    </row>
    <row r="46" spans="1:6" ht="12.75" customHeight="1" thickBot="1" x14ac:dyDescent="0.25">
      <c r="A46" s="4"/>
    </row>
    <row r="47" spans="1:6" ht="14.25" customHeight="1" x14ac:dyDescent="0.2">
      <c r="A47" s="179" t="s">
        <v>35</v>
      </c>
      <c r="B47" s="180"/>
    </row>
    <row r="48" spans="1:6" ht="12.75" customHeight="1" x14ac:dyDescent="0.25">
      <c r="A48" s="6" t="s">
        <v>36</v>
      </c>
      <c r="B48" s="32">
        <f>IF(ISERROR(D43-C38),"",D43-C38)</f>
        <v>3.3200000000000021</v>
      </c>
    </row>
    <row r="49" spans="1:6" ht="18" customHeight="1" x14ac:dyDescent="0.25">
      <c r="A49" s="181" t="s">
        <v>37</v>
      </c>
      <c r="B49" s="47">
        <f>IF(ISERROR((D43*12*B17)+(D44*B18)-B20),"",(D43*12*B17)+(D44*B18)-B20)</f>
        <v>-5268.0999999940395</v>
      </c>
    </row>
    <row r="50" spans="1:6" ht="21.75" customHeight="1" thickBot="1" x14ac:dyDescent="0.3">
      <c r="A50" s="182"/>
      <c r="B50" s="50">
        <f>IF(ISERROR(B49/B20), "", B49/B20)</f>
        <v>-5.2074542656938275E-5</v>
      </c>
    </row>
    <row r="51" spans="1:6" ht="12.75" customHeight="1" x14ac:dyDescent="0.2">
      <c r="A51" s="4"/>
    </row>
    <row r="52" spans="1:6" ht="12.75" customHeight="1" x14ac:dyDescent="0.2">
      <c r="A52" s="5" t="s">
        <v>38</v>
      </c>
    </row>
    <row r="54" spans="1:6" ht="12.75" customHeight="1" x14ac:dyDescent="0.2">
      <c r="A54" s="174" t="s">
        <v>39</v>
      </c>
      <c r="B54" s="174"/>
      <c r="C54" s="174"/>
      <c r="D54" s="174"/>
      <c r="E54" s="174"/>
    </row>
    <row r="55" spans="1:6" x14ac:dyDescent="0.2">
      <c r="A55" s="174"/>
      <c r="B55" s="174"/>
      <c r="C55" s="174"/>
      <c r="D55" s="174"/>
      <c r="E55" s="174"/>
    </row>
    <row r="56" spans="1:6" x14ac:dyDescent="0.2">
      <c r="B56" s="51"/>
      <c r="C56" s="51"/>
      <c r="D56" s="51"/>
      <c r="E56" s="51"/>
      <c r="F56" s="51"/>
    </row>
    <row r="57" spans="1:6" ht="12.75" customHeight="1" x14ac:dyDescent="0.2">
      <c r="A57" s="175" t="s">
        <v>40</v>
      </c>
      <c r="B57" s="175"/>
      <c r="C57" s="175"/>
      <c r="D57" s="175"/>
      <c r="E57" s="175"/>
      <c r="F57" s="51"/>
    </row>
    <row r="58" spans="1:6" x14ac:dyDescent="0.2">
      <c r="A58" s="175"/>
      <c r="B58" s="175"/>
      <c r="C58" s="175"/>
      <c r="D58" s="175"/>
      <c r="E58" s="175"/>
      <c r="F58" s="52"/>
    </row>
    <row r="59" spans="1:6" x14ac:dyDescent="0.2">
      <c r="A59" s="175"/>
      <c r="B59" s="175"/>
      <c r="C59" s="175"/>
      <c r="D59" s="175"/>
      <c r="E59" s="175"/>
      <c r="F59" s="52"/>
    </row>
    <row r="60" spans="1:6" ht="12.75" customHeight="1" x14ac:dyDescent="0.2">
      <c r="A60" s="175" t="s">
        <v>41</v>
      </c>
      <c r="B60" s="175"/>
      <c r="C60" s="175"/>
      <c r="D60" s="175"/>
      <c r="E60" s="175"/>
      <c r="F60" s="53"/>
    </row>
    <row r="61" spans="1:6" x14ac:dyDescent="0.2">
      <c r="A61" s="175"/>
      <c r="B61" s="175"/>
      <c r="C61" s="175"/>
      <c r="D61" s="175"/>
      <c r="E61" s="175"/>
    </row>
  </sheetData>
  <mergeCells count="9">
    <mergeCell ref="A54:E55"/>
    <mergeCell ref="A57:E59"/>
    <mergeCell ref="A60:E61"/>
    <mergeCell ref="A9:F9"/>
    <mergeCell ref="A10:F10"/>
    <mergeCell ref="A16:B16"/>
    <mergeCell ref="A22:B22"/>
    <mergeCell ref="A47:B47"/>
    <mergeCell ref="A49:A50"/>
  </mergeCells>
  <dataValidations count="1">
    <dataValidation allowBlank="1" showInputMessage="1" showErrorMessage="1" promptTitle="Date Format" prompt="E.g:  &quot;August 1, 2011&quot;" sqref="F7"/>
  </dataValidations>
  <pageMargins left="0.7" right="0.7" top="0.75" bottom="0.75" header="0.3" footer="0.3"/>
  <pageSetup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view="pageBreakPreview" zoomScale="60" zoomScaleNormal="100" workbookViewId="0">
      <selection activeCell="F6" sqref="F6"/>
    </sheetView>
  </sheetViews>
  <sheetFormatPr defaultRowHeight="12.75" x14ac:dyDescent="0.2"/>
  <cols>
    <col min="1" max="1" width="32" style="57" customWidth="1"/>
    <col min="2" max="2" width="21.5703125" style="57" customWidth="1"/>
    <col min="3" max="4" width="21" style="57" customWidth="1"/>
    <col min="5" max="5" width="19.7109375" style="57" customWidth="1"/>
    <col min="6" max="6" width="15" style="57" customWidth="1"/>
    <col min="7" max="16384" width="9.140625" style="57"/>
  </cols>
  <sheetData>
    <row r="1" spans="1:6" x14ac:dyDescent="0.2">
      <c r="E1" s="58" t="s">
        <v>0</v>
      </c>
      <c r="F1" s="59" t="s">
        <v>42</v>
      </c>
    </row>
    <row r="2" spans="1:6" x14ac:dyDescent="0.2">
      <c r="E2" s="58" t="s">
        <v>1</v>
      </c>
      <c r="F2" s="60" t="s">
        <v>43</v>
      </c>
    </row>
    <row r="3" spans="1:6" x14ac:dyDescent="0.2">
      <c r="E3" s="58" t="s">
        <v>2</v>
      </c>
      <c r="F3" s="60">
        <v>1</v>
      </c>
    </row>
    <row r="4" spans="1:6" x14ac:dyDescent="0.2">
      <c r="E4" s="58" t="s">
        <v>3</v>
      </c>
      <c r="F4" s="60">
        <v>1</v>
      </c>
    </row>
    <row r="5" spans="1:6" x14ac:dyDescent="0.2">
      <c r="E5" s="58" t="s">
        <v>4</v>
      </c>
      <c r="F5" s="61">
        <v>1</v>
      </c>
    </row>
    <row r="6" spans="1:6" x14ac:dyDescent="0.2">
      <c r="E6" s="58"/>
      <c r="F6" s="118" t="s">
        <v>44</v>
      </c>
    </row>
    <row r="7" spans="1:6" x14ac:dyDescent="0.2">
      <c r="E7" s="58" t="s">
        <v>5</v>
      </c>
      <c r="F7" s="55">
        <v>42228</v>
      </c>
    </row>
    <row r="9" spans="1:6" ht="18" x14ac:dyDescent="0.25">
      <c r="A9" s="176" t="s">
        <v>6</v>
      </c>
      <c r="B9" s="176"/>
      <c r="C9" s="176"/>
      <c r="D9" s="176"/>
      <c r="E9" s="176"/>
      <c r="F9" s="176"/>
    </row>
    <row r="10" spans="1:6" ht="18" x14ac:dyDescent="0.25">
      <c r="A10" s="176" t="s">
        <v>7</v>
      </c>
      <c r="B10" s="176"/>
      <c r="C10" s="176"/>
      <c r="D10" s="176"/>
      <c r="E10" s="176"/>
      <c r="F10" s="176"/>
    </row>
    <row r="12" spans="1:6" x14ac:dyDescent="0.2">
      <c r="A12" s="62" t="s">
        <v>8</v>
      </c>
    </row>
    <row r="14" spans="1:6" x14ac:dyDescent="0.2">
      <c r="A14" s="63" t="s">
        <v>9</v>
      </c>
      <c r="B14" s="63"/>
    </row>
    <row r="15" spans="1:6" ht="13.5" thickBot="1" x14ac:dyDescent="0.25"/>
    <row r="16" spans="1:6" ht="18" customHeight="1" x14ac:dyDescent="0.2">
      <c r="A16" s="177" t="s">
        <v>10</v>
      </c>
      <c r="B16" s="178"/>
      <c r="C16" s="62"/>
    </row>
    <row r="17" spans="1:5" ht="12.75" customHeight="1" x14ac:dyDescent="0.2">
      <c r="A17" s="64" t="s">
        <v>11</v>
      </c>
      <c r="B17" s="65">
        <v>305144</v>
      </c>
    </row>
    <row r="18" spans="1:5" ht="12.75" customHeight="1" thickBot="1" x14ac:dyDescent="0.25">
      <c r="A18" s="66" t="s">
        <v>12</v>
      </c>
      <c r="B18" s="67">
        <v>2206411000</v>
      </c>
    </row>
    <row r="19" spans="1:5" ht="12.75" customHeight="1" thickBot="1" x14ac:dyDescent="0.25"/>
    <row r="20" spans="1:5" ht="33.75" customHeight="1" thickBot="1" x14ac:dyDescent="0.25">
      <c r="A20" s="68" t="s">
        <v>13</v>
      </c>
      <c r="B20" s="54">
        <v>107579377.3</v>
      </c>
    </row>
    <row r="21" spans="1:5" ht="12.75" customHeight="1" thickBot="1" x14ac:dyDescent="0.25"/>
    <row r="22" spans="1:5" ht="15.75" customHeight="1" x14ac:dyDescent="0.2">
      <c r="A22" s="177" t="s">
        <v>14</v>
      </c>
      <c r="B22" s="178"/>
    </row>
    <row r="23" spans="1:5" ht="12.75" customHeight="1" x14ac:dyDescent="0.2">
      <c r="A23" s="64" t="s">
        <v>15</v>
      </c>
      <c r="B23" s="56">
        <v>18.010000000000002</v>
      </c>
    </row>
    <row r="24" spans="1:5" ht="12.75" customHeight="1" thickBot="1" x14ac:dyDescent="0.25">
      <c r="A24" s="66" t="s">
        <v>16</v>
      </c>
      <c r="B24" s="70">
        <v>1.6402396E-2</v>
      </c>
    </row>
    <row r="25" spans="1:5" ht="12.75" customHeight="1" x14ac:dyDescent="0.2"/>
    <row r="26" spans="1:5" ht="12.75" customHeight="1" x14ac:dyDescent="0.2">
      <c r="A26" s="63" t="s">
        <v>17</v>
      </c>
    </row>
    <row r="27" spans="1:5" ht="12.75" customHeight="1" thickBot="1" x14ac:dyDescent="0.25"/>
    <row r="28" spans="1:5" ht="12.75" customHeight="1" x14ac:dyDescent="0.2">
      <c r="A28" s="71"/>
      <c r="B28" s="72" t="s">
        <v>18</v>
      </c>
      <c r="C28" s="73" t="s">
        <v>19</v>
      </c>
      <c r="D28" s="74" t="s">
        <v>20</v>
      </c>
      <c r="E28" s="75" t="s">
        <v>21</v>
      </c>
    </row>
    <row r="29" spans="1:5" ht="12.75" customHeight="1" x14ac:dyDescent="0.25">
      <c r="A29" s="64" t="s">
        <v>22</v>
      </c>
      <c r="B29" s="76">
        <f>IF(B23="","",B23)</f>
        <v>18.010000000000002</v>
      </c>
      <c r="C29" s="77">
        <f>IF(B17="","",B17)</f>
        <v>305144</v>
      </c>
      <c r="D29" s="78">
        <f>IF(ISERROR(B29*C29*12),"",B29*C29*12)</f>
        <v>65947721.280000001</v>
      </c>
      <c r="E29" s="79">
        <f>IF(ISERROR(D29/D31),"",D29/D31)</f>
        <v>0.64567179272283892</v>
      </c>
    </row>
    <row r="30" spans="1:5" ht="12.75" customHeight="1" x14ac:dyDescent="0.25">
      <c r="A30" s="64" t="s">
        <v>23</v>
      </c>
      <c r="B30" s="76">
        <f>IF(B24="","",B24)</f>
        <v>1.6402396E-2</v>
      </c>
      <c r="C30" s="80">
        <f>IF(B18="","",B18)</f>
        <v>2206411000</v>
      </c>
      <c r="D30" s="78">
        <f>IF(ISERROR(B30*C30),"",B30*C30)</f>
        <v>36190426.960755996</v>
      </c>
      <c r="E30" s="79">
        <f>IF(ISERROR(D30/D31),"",D30/D31)</f>
        <v>0.35432820727716108</v>
      </c>
    </row>
    <row r="31" spans="1:5" ht="12.75" customHeight="1" thickBot="1" x14ac:dyDescent="0.3">
      <c r="A31" s="81" t="s">
        <v>24</v>
      </c>
      <c r="B31" s="82" t="s">
        <v>25</v>
      </c>
      <c r="C31" s="83" t="s">
        <v>25</v>
      </c>
      <c r="D31" s="84">
        <f>IF(ISERROR(D29+D30),"",D29+D30)</f>
        <v>102138148.24075601</v>
      </c>
      <c r="E31" s="85" t="s">
        <v>25</v>
      </c>
    </row>
    <row r="32" spans="1:5" ht="12.75" customHeight="1" x14ac:dyDescent="0.2">
      <c r="A32" s="62"/>
    </row>
    <row r="33" spans="1:6" ht="12.75" customHeight="1" x14ac:dyDescent="0.2">
      <c r="A33" s="86" t="s">
        <v>26</v>
      </c>
    </row>
    <row r="34" spans="1:6" ht="12.75" customHeight="1" thickBot="1" x14ac:dyDescent="0.25">
      <c r="A34" s="62"/>
    </row>
    <row r="35" spans="1:6" ht="33.75" customHeight="1" thickBot="1" x14ac:dyDescent="0.25">
      <c r="A35" s="87" t="s">
        <v>27</v>
      </c>
      <c r="B35" s="88">
        <v>3</v>
      </c>
      <c r="C35" s="62"/>
    </row>
    <row r="36" spans="1:6" ht="12.75" customHeight="1" thickBot="1" x14ac:dyDescent="0.25">
      <c r="A36" s="62"/>
    </row>
    <row r="37" spans="1:6" ht="39" customHeight="1" x14ac:dyDescent="0.2">
      <c r="A37" s="89"/>
      <c r="B37" s="90" t="s">
        <v>28</v>
      </c>
      <c r="C37" s="91" t="s">
        <v>29</v>
      </c>
      <c r="D37" s="92" t="s">
        <v>30</v>
      </c>
    </row>
    <row r="38" spans="1:6" ht="12.75" customHeight="1" x14ac:dyDescent="0.25">
      <c r="A38" s="64" t="s">
        <v>22</v>
      </c>
      <c r="B38" s="78">
        <f>IF(ISERROR(B$20*E29),"",B$20*E29)</f>
        <v>69460969.401297674</v>
      </c>
      <c r="C38" s="93">
        <f>IF(ISERROR(ROUND(B38/B17/12,2)),"",ROUND(B38/B17/12,2))</f>
        <v>18.97</v>
      </c>
      <c r="D38" s="94">
        <f>IF(ISERROR(C38*B17*12),"",C38*B17*12)</f>
        <v>69462980.159999996</v>
      </c>
    </row>
    <row r="39" spans="1:6" ht="12.75" customHeight="1" x14ac:dyDescent="0.25">
      <c r="A39" s="95" t="s">
        <v>23</v>
      </c>
      <c r="B39" s="96">
        <f>IF(ISERROR(B$20*E30),"",B$20*E30)</f>
        <v>38118407.898702316</v>
      </c>
      <c r="C39" s="97">
        <f>IF(ISERROR(ROUND(B39/B18,4)),"",ROUND(B39/B18,4))</f>
        <v>1.7299999999999999E-2</v>
      </c>
      <c r="D39" s="94">
        <f>IF(ISERROR(C39*B18),"",C39*B18)</f>
        <v>38170910.299999997</v>
      </c>
    </row>
    <row r="40" spans="1:6" ht="12.75" customHeight="1" thickBot="1" x14ac:dyDescent="0.3">
      <c r="A40" s="98" t="s">
        <v>24</v>
      </c>
      <c r="B40" s="99">
        <f>IF(ISERROR(B38+B39),"",B38+B39)</f>
        <v>107579377.29999998</v>
      </c>
      <c r="C40" s="100" t="s">
        <v>25</v>
      </c>
      <c r="D40" s="101">
        <f>IF(ISERROR(D38+D39),"",D38+D39)</f>
        <v>107633890.45999999</v>
      </c>
    </row>
    <row r="41" spans="1:6" ht="12.75" customHeight="1" thickBot="1" x14ac:dyDescent="0.25">
      <c r="A41" s="62"/>
    </row>
    <row r="42" spans="1:6" ht="27" customHeight="1" x14ac:dyDescent="0.2">
      <c r="A42" s="89"/>
      <c r="B42" s="73" t="s">
        <v>31</v>
      </c>
      <c r="C42" s="102" t="s">
        <v>32</v>
      </c>
      <c r="D42" s="103" t="s">
        <v>33</v>
      </c>
      <c r="E42" s="104" t="s">
        <v>34</v>
      </c>
      <c r="F42" s="62"/>
    </row>
    <row r="43" spans="1:6" ht="12.75" customHeight="1" x14ac:dyDescent="0.25">
      <c r="A43" s="64" t="s">
        <v>22</v>
      </c>
      <c r="B43" s="105">
        <f>IF(ISERROR(((1-E29)/B35)+E29),"",((1-E29)/B35)+E29)</f>
        <v>0.76378119514855924</v>
      </c>
      <c r="C43" s="106">
        <f>IF(ISERROR(B43*B$20),"",B43*B$20)</f>
        <v>82167105.367531776</v>
      </c>
      <c r="D43" s="93">
        <f>IF(ISERROR(ROUND(C43/B17/12,2)),"",ROUND(C43/B17/12,2))</f>
        <v>22.44</v>
      </c>
      <c r="E43" s="94">
        <f>IF(ISERROR(D43*12*B17),"",D43*12*B17)</f>
        <v>82169176.320000008</v>
      </c>
      <c r="F43" s="62"/>
    </row>
    <row r="44" spans="1:6" ht="12.75" customHeight="1" x14ac:dyDescent="0.25">
      <c r="A44" s="95" t="s">
        <v>23</v>
      </c>
      <c r="B44" s="107">
        <f>IF(ISERROR(1-B43),"",1-B43)</f>
        <v>0.23621880485144076</v>
      </c>
      <c r="C44" s="108">
        <f>IF(ISERROR(B44*B$20),"",B44*B$20)</f>
        <v>25412271.932468213</v>
      </c>
      <c r="D44" s="97">
        <f>IF(ISERROR(ROUND(C44/B18,4)),"",ROUND(C44/B18,4))</f>
        <v>1.15E-2</v>
      </c>
      <c r="E44" s="109">
        <f>IF(ISERROR(D44*B18),"",D44*B18)</f>
        <v>25373726.5</v>
      </c>
      <c r="F44" s="62"/>
    </row>
    <row r="45" spans="1:6" ht="12.75" customHeight="1" thickBot="1" x14ac:dyDescent="0.3">
      <c r="A45" s="98" t="s">
        <v>24</v>
      </c>
      <c r="B45" s="110" t="s">
        <v>25</v>
      </c>
      <c r="C45" s="84">
        <f>IF(ISERROR(SUM(C43:C44)),"",SUM(C43:C44))</f>
        <v>107579377.29999998</v>
      </c>
      <c r="D45" s="100" t="s">
        <v>25</v>
      </c>
      <c r="E45" s="111">
        <f>IF(ISERROR(E43+E44),"",E43+E44)</f>
        <v>107542902.82000001</v>
      </c>
    </row>
    <row r="46" spans="1:6" ht="12.75" customHeight="1" thickBot="1" x14ac:dyDescent="0.25">
      <c r="A46" s="62"/>
    </row>
    <row r="47" spans="1:6" ht="14.25" customHeight="1" x14ac:dyDescent="0.2">
      <c r="A47" s="179" t="s">
        <v>35</v>
      </c>
      <c r="B47" s="180"/>
    </row>
    <row r="48" spans="1:6" ht="12.75" customHeight="1" x14ac:dyDescent="0.25">
      <c r="A48" s="64" t="s">
        <v>36</v>
      </c>
      <c r="B48" s="94">
        <f>IF(ISERROR(D43-C38),"",D43-C38)</f>
        <v>3.4700000000000024</v>
      </c>
    </row>
    <row r="49" spans="1:6" ht="18" customHeight="1" x14ac:dyDescent="0.25">
      <c r="A49" s="181" t="s">
        <v>37</v>
      </c>
      <c r="B49" s="109">
        <f>IF(ISERROR((D43*12*B17)+(D44*B18)-B20),"",(D43*12*B17)+(D44*B18)-B20)</f>
        <v>-36474.479999989271</v>
      </c>
    </row>
    <row r="50" spans="1:6" ht="21.75" customHeight="1" thickBot="1" x14ac:dyDescent="0.3">
      <c r="A50" s="182"/>
      <c r="B50" s="112">
        <f>IF(ISERROR(B49/B20), "", B49/B20)</f>
        <v>-3.3904713817291515E-4</v>
      </c>
    </row>
    <row r="51" spans="1:6" ht="12.75" customHeight="1" x14ac:dyDescent="0.2">
      <c r="A51" s="62"/>
    </row>
    <row r="52" spans="1:6" ht="12.75" customHeight="1" x14ac:dyDescent="0.2">
      <c r="A52" s="63" t="s">
        <v>38</v>
      </c>
    </row>
    <row r="54" spans="1:6" ht="12.75" customHeight="1" x14ac:dyDescent="0.2">
      <c r="A54" s="174" t="s">
        <v>39</v>
      </c>
      <c r="B54" s="174"/>
      <c r="C54" s="174"/>
      <c r="D54" s="174"/>
      <c r="E54" s="174"/>
    </row>
    <row r="55" spans="1:6" x14ac:dyDescent="0.2">
      <c r="A55" s="174"/>
      <c r="B55" s="174"/>
      <c r="C55" s="174"/>
      <c r="D55" s="174"/>
      <c r="E55" s="174"/>
    </row>
    <row r="56" spans="1:6" x14ac:dyDescent="0.2">
      <c r="B56" s="113"/>
      <c r="C56" s="113"/>
      <c r="D56" s="113"/>
      <c r="E56" s="113"/>
      <c r="F56" s="113"/>
    </row>
    <row r="57" spans="1:6" ht="12.75" customHeight="1" x14ac:dyDescent="0.2">
      <c r="A57" s="175" t="s">
        <v>40</v>
      </c>
      <c r="B57" s="175"/>
      <c r="C57" s="175"/>
      <c r="D57" s="175"/>
      <c r="E57" s="175"/>
      <c r="F57" s="113"/>
    </row>
    <row r="58" spans="1:6" x14ac:dyDescent="0.2">
      <c r="A58" s="175"/>
      <c r="B58" s="175"/>
      <c r="C58" s="175"/>
      <c r="D58" s="175"/>
      <c r="E58" s="175"/>
      <c r="F58" s="114"/>
    </row>
    <row r="59" spans="1:6" x14ac:dyDescent="0.2">
      <c r="A59" s="175"/>
      <c r="B59" s="175"/>
      <c r="C59" s="175"/>
      <c r="D59" s="175"/>
      <c r="E59" s="175"/>
      <c r="F59" s="114"/>
    </row>
    <row r="60" spans="1:6" ht="12.75" customHeight="1" x14ac:dyDescent="0.2">
      <c r="A60" s="175" t="s">
        <v>41</v>
      </c>
      <c r="B60" s="175"/>
      <c r="C60" s="175"/>
      <c r="D60" s="175"/>
      <c r="E60" s="175"/>
      <c r="F60" s="115"/>
    </row>
    <row r="61" spans="1:6" x14ac:dyDescent="0.2">
      <c r="A61" s="175"/>
      <c r="B61" s="175"/>
      <c r="C61" s="175"/>
      <c r="D61" s="175"/>
      <c r="E61" s="175"/>
    </row>
  </sheetData>
  <mergeCells count="9">
    <mergeCell ref="A54:E55"/>
    <mergeCell ref="A57:E59"/>
    <mergeCell ref="A60:E61"/>
    <mergeCell ref="A9:F9"/>
    <mergeCell ref="A10:F10"/>
    <mergeCell ref="A16:B16"/>
    <mergeCell ref="A22:B22"/>
    <mergeCell ref="A47:B47"/>
    <mergeCell ref="A49:A50"/>
  </mergeCells>
  <dataValidations count="1">
    <dataValidation allowBlank="1" showInputMessage="1" showErrorMessage="1" promptTitle="Date Format" prompt="E.g:  &quot;August 1, 2011&quot;" sqref="F7"/>
  </dataValidations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view="pageBreakPreview" zoomScale="60" zoomScaleNormal="100" workbookViewId="0">
      <selection activeCell="F6" sqref="F6"/>
    </sheetView>
  </sheetViews>
  <sheetFormatPr defaultRowHeight="12.75" x14ac:dyDescent="0.2"/>
  <cols>
    <col min="1" max="1" width="32" style="1" customWidth="1"/>
    <col min="2" max="2" width="21.5703125" style="1" customWidth="1"/>
    <col min="3" max="4" width="21" style="1" customWidth="1"/>
    <col min="5" max="5" width="19.7109375" style="1" customWidth="1"/>
    <col min="6" max="6" width="15" style="1" customWidth="1"/>
    <col min="7" max="16384" width="9.140625" style="1"/>
  </cols>
  <sheetData>
    <row r="1" spans="1:6" x14ac:dyDescent="0.2">
      <c r="E1" s="2" t="s">
        <v>0</v>
      </c>
      <c r="F1" s="59" t="s">
        <v>42</v>
      </c>
    </row>
    <row r="2" spans="1:6" x14ac:dyDescent="0.2">
      <c r="E2" s="2" t="s">
        <v>1</v>
      </c>
      <c r="F2" s="60" t="s">
        <v>43</v>
      </c>
    </row>
    <row r="3" spans="1:6" x14ac:dyDescent="0.2">
      <c r="E3" s="2" t="s">
        <v>2</v>
      </c>
      <c r="F3" s="60">
        <v>1</v>
      </c>
    </row>
    <row r="4" spans="1:6" x14ac:dyDescent="0.2">
      <c r="E4" s="2" t="s">
        <v>3</v>
      </c>
      <c r="F4" s="60">
        <v>1</v>
      </c>
    </row>
    <row r="5" spans="1:6" x14ac:dyDescent="0.2">
      <c r="E5" s="2" t="s">
        <v>4</v>
      </c>
      <c r="F5" s="61">
        <v>1</v>
      </c>
    </row>
    <row r="6" spans="1:6" x14ac:dyDescent="0.2">
      <c r="E6" s="2"/>
      <c r="F6" s="118" t="s">
        <v>44</v>
      </c>
    </row>
    <row r="7" spans="1:6" x14ac:dyDescent="0.2">
      <c r="E7" s="2" t="s">
        <v>5</v>
      </c>
      <c r="F7" s="55">
        <v>42228</v>
      </c>
    </row>
    <row r="9" spans="1:6" ht="18" x14ac:dyDescent="0.25">
      <c r="A9" s="176" t="s">
        <v>6</v>
      </c>
      <c r="B9" s="176"/>
      <c r="C9" s="176"/>
      <c r="D9" s="176"/>
      <c r="E9" s="176"/>
      <c r="F9" s="176"/>
    </row>
    <row r="10" spans="1:6" ht="18" x14ac:dyDescent="0.25">
      <c r="A10" s="176" t="s">
        <v>7</v>
      </c>
      <c r="B10" s="176"/>
      <c r="C10" s="176"/>
      <c r="D10" s="176"/>
      <c r="E10" s="176"/>
      <c r="F10" s="176"/>
    </row>
    <row r="12" spans="1:6" x14ac:dyDescent="0.2">
      <c r="A12" s="4" t="s">
        <v>8</v>
      </c>
    </row>
    <row r="14" spans="1:6" x14ac:dyDescent="0.2">
      <c r="A14" s="5" t="s">
        <v>9</v>
      </c>
      <c r="B14" s="5"/>
    </row>
    <row r="15" spans="1:6" ht="13.5" thickBot="1" x14ac:dyDescent="0.25"/>
    <row r="16" spans="1:6" ht="18" customHeight="1" x14ac:dyDescent="0.2">
      <c r="A16" s="177" t="s">
        <v>10</v>
      </c>
      <c r="B16" s="178"/>
      <c r="C16" s="4"/>
    </row>
    <row r="17" spans="1:5" ht="12.75" customHeight="1" x14ac:dyDescent="0.2">
      <c r="A17" s="6" t="s">
        <v>11</v>
      </c>
      <c r="B17" s="124">
        <v>308990</v>
      </c>
    </row>
    <row r="18" spans="1:5" ht="12.75" customHeight="1" thickBot="1" x14ac:dyDescent="0.25">
      <c r="A18" s="7" t="s">
        <v>12</v>
      </c>
      <c r="B18" s="126">
        <v>2214984000</v>
      </c>
    </row>
    <row r="19" spans="1:5" ht="12.75" customHeight="1" thickBot="1" x14ac:dyDescent="0.25">
      <c r="B19" s="116"/>
    </row>
    <row r="20" spans="1:5" ht="33.75" customHeight="1" thickBot="1" x14ac:dyDescent="0.25">
      <c r="A20" s="8" t="s">
        <v>13</v>
      </c>
      <c r="B20" s="54">
        <v>113352102.26000001</v>
      </c>
    </row>
    <row r="21" spans="1:5" ht="12.75" customHeight="1" thickBot="1" x14ac:dyDescent="0.25"/>
    <row r="22" spans="1:5" ht="15.75" customHeight="1" x14ac:dyDescent="0.2">
      <c r="A22" s="177" t="s">
        <v>14</v>
      </c>
      <c r="B22" s="178"/>
    </row>
    <row r="23" spans="1:5" ht="12.75" customHeight="1" x14ac:dyDescent="0.2">
      <c r="A23" s="6" t="s">
        <v>15</v>
      </c>
      <c r="B23" s="56">
        <v>22.44</v>
      </c>
    </row>
    <row r="24" spans="1:5" ht="12.75" customHeight="1" thickBot="1" x14ac:dyDescent="0.25">
      <c r="A24" s="7" t="s">
        <v>16</v>
      </c>
      <c r="B24" s="128">
        <v>1.1516531E-2</v>
      </c>
    </row>
    <row r="25" spans="1:5" ht="12.75" customHeight="1" x14ac:dyDescent="0.2"/>
    <row r="26" spans="1:5" ht="12.75" customHeight="1" x14ac:dyDescent="0.2">
      <c r="A26" s="5" t="s">
        <v>17</v>
      </c>
    </row>
    <row r="27" spans="1:5" ht="12.75" customHeight="1" thickBot="1" x14ac:dyDescent="0.25"/>
    <row r="28" spans="1:5" ht="12.75" customHeight="1" x14ac:dyDescent="0.2">
      <c r="A28" s="9"/>
      <c r="B28" s="10" t="s">
        <v>18</v>
      </c>
      <c r="C28" s="11" t="s">
        <v>19</v>
      </c>
      <c r="D28" s="12" t="s">
        <v>20</v>
      </c>
      <c r="E28" s="13" t="s">
        <v>21</v>
      </c>
    </row>
    <row r="29" spans="1:5" ht="12.75" customHeight="1" x14ac:dyDescent="0.25">
      <c r="A29" s="6" t="s">
        <v>22</v>
      </c>
      <c r="B29" s="14">
        <f>IF(B23="","",B23)</f>
        <v>22.44</v>
      </c>
      <c r="C29" s="15">
        <f>IF(B17="","",B17)</f>
        <v>308990</v>
      </c>
      <c r="D29" s="16">
        <f>IF(ISERROR(B29*C29*12),"",B29*C29*12)</f>
        <v>83204827.200000003</v>
      </c>
      <c r="E29" s="17">
        <f>IF(ISERROR(D29/D31),"",D29/D31)</f>
        <v>0.76535691423455021</v>
      </c>
    </row>
    <row r="30" spans="1:5" ht="12.75" customHeight="1" x14ac:dyDescent="0.25">
      <c r="A30" s="6" t="s">
        <v>23</v>
      </c>
      <c r="B30" s="14">
        <f>IF(B24="","",B24)</f>
        <v>1.1516531E-2</v>
      </c>
      <c r="C30" s="18">
        <f>IF(B18="","",B18)</f>
        <v>2214984000</v>
      </c>
      <c r="D30" s="16">
        <f>IF(ISERROR(B30*C30),"",B30*C30)</f>
        <v>25508931.900504</v>
      </c>
      <c r="E30" s="17">
        <f>IF(ISERROR(D30/D31),"",D30/D31)</f>
        <v>0.2346430857654497</v>
      </c>
    </row>
    <row r="31" spans="1:5" ht="12.75" customHeight="1" thickBot="1" x14ac:dyDescent="0.3">
      <c r="A31" s="19" t="s">
        <v>24</v>
      </c>
      <c r="B31" s="20" t="s">
        <v>25</v>
      </c>
      <c r="C31" s="21" t="s">
        <v>25</v>
      </c>
      <c r="D31" s="22">
        <f>IF(ISERROR(D29+D30),"",D29+D30)</f>
        <v>108713759.10050401</v>
      </c>
      <c r="E31" s="23" t="s">
        <v>25</v>
      </c>
    </row>
    <row r="32" spans="1:5" ht="12.75" customHeight="1" x14ac:dyDescent="0.2">
      <c r="A32" s="4"/>
    </row>
    <row r="33" spans="1:6" ht="12.75" customHeight="1" x14ac:dyDescent="0.2">
      <c r="A33" s="24" t="s">
        <v>26</v>
      </c>
    </row>
    <row r="34" spans="1:6" ht="12.75" customHeight="1" thickBot="1" x14ac:dyDescent="0.25">
      <c r="A34" s="4"/>
    </row>
    <row r="35" spans="1:6" ht="33.75" customHeight="1" thickBot="1" x14ac:dyDescent="0.25">
      <c r="A35" s="25" t="s">
        <v>27</v>
      </c>
      <c r="B35" s="26">
        <v>2</v>
      </c>
      <c r="C35" s="4"/>
    </row>
    <row r="36" spans="1:6" ht="12.75" customHeight="1" thickBot="1" x14ac:dyDescent="0.25">
      <c r="A36" s="4"/>
    </row>
    <row r="37" spans="1:6" ht="39" customHeight="1" x14ac:dyDescent="0.2">
      <c r="A37" s="27"/>
      <c r="B37" s="28" t="s">
        <v>28</v>
      </c>
      <c r="C37" s="29" t="s">
        <v>29</v>
      </c>
      <c r="D37" s="30" t="s">
        <v>30</v>
      </c>
    </row>
    <row r="38" spans="1:6" ht="12.75" customHeight="1" x14ac:dyDescent="0.25">
      <c r="A38" s="6" t="s">
        <v>22</v>
      </c>
      <c r="B38" s="16">
        <f>IF(ISERROR(B$20*E29),"",B$20*E29)</f>
        <v>86754815.207712784</v>
      </c>
      <c r="C38" s="31">
        <f>IF(ISERROR(ROUND(B38/B17/12,2)),"",ROUND(B38/B17/12,2))</f>
        <v>23.4</v>
      </c>
      <c r="D38" s="32">
        <f>IF(ISERROR(C38*B17*12),"",C38*B17*12)</f>
        <v>86764392</v>
      </c>
    </row>
    <row r="39" spans="1:6" ht="12.75" customHeight="1" x14ac:dyDescent="0.25">
      <c r="A39" s="33" t="s">
        <v>23</v>
      </c>
      <c r="B39" s="34">
        <f>IF(ISERROR(B$20*E30),"",B$20*E30)</f>
        <v>26597287.052287206</v>
      </c>
      <c r="C39" s="35">
        <f>IF(ISERROR(ROUND(B39/B18,4)),"",ROUND(B39/B18,4))</f>
        <v>1.2E-2</v>
      </c>
      <c r="D39" s="32">
        <f>IF(ISERROR(C39*B18),"",C39*B18)</f>
        <v>26579808</v>
      </c>
    </row>
    <row r="40" spans="1:6" ht="12.75" customHeight="1" thickBot="1" x14ac:dyDescent="0.3">
      <c r="A40" s="36" t="s">
        <v>24</v>
      </c>
      <c r="B40" s="37">
        <f>IF(ISERROR(B38+B39),"",B38+B39)</f>
        <v>113352102.25999999</v>
      </c>
      <c r="C40" s="38" t="s">
        <v>25</v>
      </c>
      <c r="D40" s="39">
        <f>IF(ISERROR(D38+D39),"",D38+D39)</f>
        <v>113344200</v>
      </c>
    </row>
    <row r="41" spans="1:6" ht="12.75" customHeight="1" thickBot="1" x14ac:dyDescent="0.25">
      <c r="A41" s="4"/>
    </row>
    <row r="42" spans="1:6" ht="27" customHeight="1" x14ac:dyDescent="0.2">
      <c r="A42" s="27"/>
      <c r="B42" s="11" t="s">
        <v>31</v>
      </c>
      <c r="C42" s="40" t="s">
        <v>32</v>
      </c>
      <c r="D42" s="41" t="s">
        <v>33</v>
      </c>
      <c r="E42" s="42" t="s">
        <v>34</v>
      </c>
      <c r="F42" s="4"/>
    </row>
    <row r="43" spans="1:6" ht="12.75" customHeight="1" x14ac:dyDescent="0.25">
      <c r="A43" s="6" t="s">
        <v>22</v>
      </c>
      <c r="B43" s="43">
        <f>IF(ISERROR(((1-E29)/B35)+E29),"",((1-E29)/B35)+E29)</f>
        <v>0.88267845711727511</v>
      </c>
      <c r="C43" s="44">
        <f>IF(ISERROR(B43*B$20),"",B43*B$20)</f>
        <v>100053458.73385639</v>
      </c>
      <c r="D43" s="31">
        <f>IF(ISERROR(ROUND(C43/B17/12,2)),"",ROUND(C43/B17/12,2))</f>
        <v>26.98</v>
      </c>
      <c r="E43" s="32">
        <f>IF(ISERROR(D43*12*B17),"",D43*12*B17)</f>
        <v>100038602.39999999</v>
      </c>
      <c r="F43" s="4"/>
    </row>
    <row r="44" spans="1:6" ht="12.75" customHeight="1" x14ac:dyDescent="0.25">
      <c r="A44" s="33" t="s">
        <v>23</v>
      </c>
      <c r="B44" s="45">
        <f>IF(ISERROR(1-B43),"",1-B43)</f>
        <v>0.11732154288272489</v>
      </c>
      <c r="C44" s="46">
        <f>IF(ISERROR(B44*B$20),"",B44*B$20)</f>
        <v>13298643.526143609</v>
      </c>
      <c r="D44" s="35">
        <f>IF(ISERROR(ROUND(C44/B18,4)),"",ROUND(C44/B18,4))</f>
        <v>6.0000000000000001E-3</v>
      </c>
      <c r="E44" s="47">
        <f>IF(ISERROR(D44*B18),"",D44*B18)</f>
        <v>13289904</v>
      </c>
      <c r="F44" s="4"/>
    </row>
    <row r="45" spans="1:6" ht="12.75" customHeight="1" thickBot="1" x14ac:dyDescent="0.3">
      <c r="A45" s="36" t="s">
        <v>24</v>
      </c>
      <c r="B45" s="48" t="s">
        <v>25</v>
      </c>
      <c r="C45" s="22">
        <f>IF(ISERROR(SUM(C43:C44)),"",SUM(C43:C44))</f>
        <v>113352102.26000001</v>
      </c>
      <c r="D45" s="38" t="s">
        <v>25</v>
      </c>
      <c r="E45" s="49">
        <f>IF(ISERROR(E43+E44),"",E43+E44)</f>
        <v>113328506.39999999</v>
      </c>
    </row>
    <row r="46" spans="1:6" ht="12.75" customHeight="1" thickBot="1" x14ac:dyDescent="0.25">
      <c r="A46" s="4"/>
    </row>
    <row r="47" spans="1:6" ht="14.25" customHeight="1" x14ac:dyDescent="0.2">
      <c r="A47" s="179" t="s">
        <v>35</v>
      </c>
      <c r="B47" s="180"/>
    </row>
    <row r="48" spans="1:6" ht="12.75" customHeight="1" x14ac:dyDescent="0.25">
      <c r="A48" s="6" t="s">
        <v>36</v>
      </c>
      <c r="B48" s="32">
        <f>IF(ISERROR(D43-C38),"",D43-C38)</f>
        <v>3.5800000000000018</v>
      </c>
    </row>
    <row r="49" spans="1:6" ht="18" customHeight="1" x14ac:dyDescent="0.25">
      <c r="A49" s="181" t="s">
        <v>37</v>
      </c>
      <c r="B49" s="47">
        <f>IF(ISERROR((D43*12*B17)+(D44*B18)-B20),"",(D43*12*B17)+(D44*B18)-B20)</f>
        <v>-23595.860000014305</v>
      </c>
    </row>
    <row r="50" spans="1:6" ht="21.75" customHeight="1" thickBot="1" x14ac:dyDescent="0.3">
      <c r="A50" s="182"/>
      <c r="B50" s="50">
        <f>IF(ISERROR(B49/B20), "", B49/B20)</f>
        <v>-2.0816429099737021E-4</v>
      </c>
    </row>
    <row r="51" spans="1:6" ht="12.75" customHeight="1" x14ac:dyDescent="0.2">
      <c r="A51" s="4"/>
    </row>
    <row r="52" spans="1:6" ht="12.75" customHeight="1" x14ac:dyDescent="0.2">
      <c r="A52" s="5" t="s">
        <v>38</v>
      </c>
    </row>
    <row r="54" spans="1:6" ht="12.75" customHeight="1" x14ac:dyDescent="0.2">
      <c r="A54" s="174" t="s">
        <v>39</v>
      </c>
      <c r="B54" s="174"/>
      <c r="C54" s="174"/>
      <c r="D54" s="174"/>
      <c r="E54" s="174"/>
    </row>
    <row r="55" spans="1:6" x14ac:dyDescent="0.2">
      <c r="A55" s="174"/>
      <c r="B55" s="174"/>
      <c r="C55" s="174"/>
      <c r="D55" s="174"/>
      <c r="E55" s="174"/>
    </row>
    <row r="56" spans="1:6" x14ac:dyDescent="0.2">
      <c r="B56" s="51"/>
      <c r="C56" s="51"/>
      <c r="D56" s="51"/>
      <c r="E56" s="51"/>
      <c r="F56" s="51"/>
    </row>
    <row r="57" spans="1:6" ht="12.75" customHeight="1" x14ac:dyDescent="0.2">
      <c r="A57" s="175" t="s">
        <v>40</v>
      </c>
      <c r="B57" s="175"/>
      <c r="C57" s="175"/>
      <c r="D57" s="175"/>
      <c r="E57" s="175"/>
      <c r="F57" s="51"/>
    </row>
    <row r="58" spans="1:6" x14ac:dyDescent="0.2">
      <c r="A58" s="175"/>
      <c r="B58" s="175"/>
      <c r="C58" s="175"/>
      <c r="D58" s="175"/>
      <c r="E58" s="175"/>
      <c r="F58" s="52"/>
    </row>
    <row r="59" spans="1:6" x14ac:dyDescent="0.2">
      <c r="A59" s="175"/>
      <c r="B59" s="175"/>
      <c r="C59" s="175"/>
      <c r="D59" s="175"/>
      <c r="E59" s="175"/>
      <c r="F59" s="52"/>
    </row>
    <row r="60" spans="1:6" ht="12.75" customHeight="1" x14ac:dyDescent="0.2">
      <c r="A60" s="175" t="s">
        <v>41</v>
      </c>
      <c r="B60" s="175"/>
      <c r="C60" s="175"/>
      <c r="D60" s="175"/>
      <c r="E60" s="175"/>
      <c r="F60" s="53"/>
    </row>
    <row r="61" spans="1:6" x14ac:dyDescent="0.2">
      <c r="A61" s="175"/>
      <c r="B61" s="175"/>
      <c r="C61" s="175"/>
      <c r="D61" s="175"/>
      <c r="E61" s="175"/>
    </row>
  </sheetData>
  <mergeCells count="9">
    <mergeCell ref="A54:E55"/>
    <mergeCell ref="A57:E59"/>
    <mergeCell ref="A60:E61"/>
    <mergeCell ref="A9:F9"/>
    <mergeCell ref="A10:F10"/>
    <mergeCell ref="A16:B16"/>
    <mergeCell ref="A22:B22"/>
    <mergeCell ref="A47:B47"/>
    <mergeCell ref="A49:A50"/>
  </mergeCells>
  <dataValidations count="1">
    <dataValidation allowBlank="1" showInputMessage="1" showErrorMessage="1" promptTitle="Date Format" prompt="E.g:  &quot;August 1, 2011&quot;" sqref="F7"/>
  </dataValidations>
  <pageMargins left="0.7" right="0.7" top="0.75" bottom="0.75" header="0.3" footer="0.3"/>
  <pageSetup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view="pageBreakPreview" zoomScale="60" zoomScaleNormal="100" workbookViewId="0">
      <selection activeCell="F29" sqref="F29"/>
    </sheetView>
  </sheetViews>
  <sheetFormatPr defaultRowHeight="12.75" x14ac:dyDescent="0.2"/>
  <cols>
    <col min="1" max="1" width="32" style="116" customWidth="1"/>
    <col min="2" max="2" width="21.5703125" style="116" customWidth="1"/>
    <col min="3" max="4" width="21" style="116" customWidth="1"/>
    <col min="5" max="5" width="19.7109375" style="116" customWidth="1"/>
    <col min="6" max="6" width="15" style="116" customWidth="1"/>
    <col min="7" max="16384" width="9.140625" style="116"/>
  </cols>
  <sheetData>
    <row r="1" spans="1:6" x14ac:dyDescent="0.2">
      <c r="E1" s="117" t="s">
        <v>0</v>
      </c>
      <c r="F1" s="118" t="s">
        <v>42</v>
      </c>
    </row>
    <row r="2" spans="1:6" x14ac:dyDescent="0.2">
      <c r="E2" s="117" t="s">
        <v>1</v>
      </c>
      <c r="F2" s="119" t="s">
        <v>43</v>
      </c>
    </row>
    <row r="3" spans="1:6" x14ac:dyDescent="0.2">
      <c r="E3" s="117" t="s">
        <v>2</v>
      </c>
      <c r="F3" s="119">
        <v>1</v>
      </c>
    </row>
    <row r="4" spans="1:6" x14ac:dyDescent="0.2">
      <c r="E4" s="117" t="s">
        <v>3</v>
      </c>
      <c r="F4" s="119">
        <v>1</v>
      </c>
    </row>
    <row r="5" spans="1:6" x14ac:dyDescent="0.2">
      <c r="E5" s="117" t="s">
        <v>4</v>
      </c>
      <c r="F5" s="120">
        <v>1</v>
      </c>
    </row>
    <row r="6" spans="1:6" x14ac:dyDescent="0.2">
      <c r="E6" s="117"/>
      <c r="F6" s="118" t="s">
        <v>44</v>
      </c>
    </row>
    <row r="7" spans="1:6" x14ac:dyDescent="0.2">
      <c r="E7" s="117" t="s">
        <v>5</v>
      </c>
      <c r="F7" s="55">
        <v>42228</v>
      </c>
    </row>
    <row r="9" spans="1:6" ht="18" x14ac:dyDescent="0.25">
      <c r="A9" s="176" t="s">
        <v>6</v>
      </c>
      <c r="B9" s="176"/>
      <c r="C9" s="176"/>
      <c r="D9" s="176"/>
      <c r="E9" s="176"/>
      <c r="F9" s="176"/>
    </row>
    <row r="10" spans="1:6" ht="18" x14ac:dyDescent="0.25">
      <c r="A10" s="176" t="s">
        <v>7</v>
      </c>
      <c r="B10" s="176"/>
      <c r="C10" s="176"/>
      <c r="D10" s="176"/>
      <c r="E10" s="176"/>
      <c r="F10" s="176"/>
    </row>
    <row r="12" spans="1:6" x14ac:dyDescent="0.2">
      <c r="A12" s="121" t="s">
        <v>8</v>
      </c>
    </row>
    <row r="14" spans="1:6" x14ac:dyDescent="0.2">
      <c r="A14" s="122" t="s">
        <v>9</v>
      </c>
      <c r="B14" s="122"/>
    </row>
    <row r="15" spans="1:6" ht="13.5" thickBot="1" x14ac:dyDescent="0.25"/>
    <row r="16" spans="1:6" ht="18" customHeight="1" x14ac:dyDescent="0.2">
      <c r="A16" s="177" t="s">
        <v>10</v>
      </c>
      <c r="B16" s="178"/>
      <c r="C16" s="121"/>
    </row>
    <row r="17" spans="1:5" ht="12.75" customHeight="1" x14ac:dyDescent="0.2">
      <c r="A17" s="123" t="s">
        <v>11</v>
      </c>
      <c r="B17" s="124">
        <v>312786</v>
      </c>
    </row>
    <row r="18" spans="1:5" ht="12.75" customHeight="1" thickBot="1" x14ac:dyDescent="0.25">
      <c r="A18" s="125" t="s">
        <v>12</v>
      </c>
      <c r="B18" s="126">
        <v>2217628000</v>
      </c>
    </row>
    <row r="19" spans="1:5" ht="12.75" customHeight="1" thickBot="1" x14ac:dyDescent="0.25"/>
    <row r="20" spans="1:5" ht="33.75" customHeight="1" thickBot="1" x14ac:dyDescent="0.25">
      <c r="A20" s="127" t="s">
        <v>13</v>
      </c>
      <c r="B20" s="54">
        <v>117440189.37</v>
      </c>
    </row>
    <row r="21" spans="1:5" ht="12.75" customHeight="1" thickBot="1" x14ac:dyDescent="0.25"/>
    <row r="22" spans="1:5" ht="15.75" customHeight="1" x14ac:dyDescent="0.2">
      <c r="A22" s="177" t="s">
        <v>14</v>
      </c>
      <c r="B22" s="178"/>
    </row>
    <row r="23" spans="1:5" ht="12.75" customHeight="1" x14ac:dyDescent="0.2">
      <c r="A23" s="123" t="s">
        <v>15</v>
      </c>
      <c r="B23" s="56">
        <v>26.98</v>
      </c>
    </row>
    <row r="24" spans="1:5" ht="12.75" customHeight="1" thickBot="1" x14ac:dyDescent="0.25">
      <c r="A24" s="125" t="s">
        <v>16</v>
      </c>
      <c r="B24" s="128">
        <v>6.0106530000000003E-3</v>
      </c>
    </row>
    <row r="25" spans="1:5" ht="12.75" customHeight="1" x14ac:dyDescent="0.2"/>
    <row r="26" spans="1:5" ht="12.75" customHeight="1" x14ac:dyDescent="0.2">
      <c r="A26" s="122" t="s">
        <v>17</v>
      </c>
    </row>
    <row r="27" spans="1:5" ht="12.75" customHeight="1" thickBot="1" x14ac:dyDescent="0.25"/>
    <row r="28" spans="1:5" ht="12.75" customHeight="1" x14ac:dyDescent="0.2">
      <c r="A28" s="129"/>
      <c r="B28" s="130" t="s">
        <v>18</v>
      </c>
      <c r="C28" s="131" t="s">
        <v>19</v>
      </c>
      <c r="D28" s="132" t="s">
        <v>20</v>
      </c>
      <c r="E28" s="133" t="s">
        <v>21</v>
      </c>
    </row>
    <row r="29" spans="1:5" ht="12.75" customHeight="1" x14ac:dyDescent="0.25">
      <c r="A29" s="123" t="s">
        <v>22</v>
      </c>
      <c r="B29" s="134">
        <f>IF(B23="","",B23)</f>
        <v>26.98</v>
      </c>
      <c r="C29" s="135">
        <f>IF(B17="","",B17)</f>
        <v>312786</v>
      </c>
      <c r="D29" s="136">
        <f>IF(ISERROR(B29*C29*12),"",B29*C29*12)</f>
        <v>101267595.35999998</v>
      </c>
      <c r="E29" s="137">
        <f>IF(ISERROR(D29/D31),"",D29/D31)</f>
        <v>0.88368461813292365</v>
      </c>
    </row>
    <row r="30" spans="1:5" ht="12.75" customHeight="1" x14ac:dyDescent="0.25">
      <c r="A30" s="123" t="s">
        <v>23</v>
      </c>
      <c r="B30" s="134">
        <f>IF(B24="","",B24)</f>
        <v>6.0106530000000003E-3</v>
      </c>
      <c r="C30" s="138">
        <f>IF(B18="","",B18)</f>
        <v>2217628000</v>
      </c>
      <c r="D30" s="136">
        <f>IF(ISERROR(B30*C30),"",B30*C30)</f>
        <v>13329392.391084</v>
      </c>
      <c r="E30" s="137">
        <f>IF(ISERROR(D30/D31),"",D30/D31)</f>
        <v>0.11631538186707631</v>
      </c>
    </row>
    <row r="31" spans="1:5" ht="12.75" customHeight="1" thickBot="1" x14ac:dyDescent="0.3">
      <c r="A31" s="139" t="s">
        <v>24</v>
      </c>
      <c r="B31" s="140" t="s">
        <v>25</v>
      </c>
      <c r="C31" s="141" t="s">
        <v>25</v>
      </c>
      <c r="D31" s="142">
        <f>IF(ISERROR(D29+D30),"",D29+D30)</f>
        <v>114596987.75108398</v>
      </c>
      <c r="E31" s="143" t="s">
        <v>25</v>
      </c>
    </row>
    <row r="32" spans="1:5" ht="12.75" customHeight="1" x14ac:dyDescent="0.2">
      <c r="A32" s="121"/>
    </row>
    <row r="33" spans="1:6" ht="12.75" customHeight="1" x14ac:dyDescent="0.2">
      <c r="A33" s="144" t="s">
        <v>26</v>
      </c>
    </row>
    <row r="34" spans="1:6" ht="12.75" customHeight="1" thickBot="1" x14ac:dyDescent="0.25">
      <c r="A34" s="121"/>
    </row>
    <row r="35" spans="1:6" ht="33.75" customHeight="1" thickBot="1" x14ac:dyDescent="0.25">
      <c r="A35" s="145" t="s">
        <v>27</v>
      </c>
      <c r="B35" s="146">
        <v>1</v>
      </c>
      <c r="C35" s="121"/>
    </row>
    <row r="36" spans="1:6" ht="12.75" customHeight="1" thickBot="1" x14ac:dyDescent="0.25">
      <c r="A36" s="121"/>
    </row>
    <row r="37" spans="1:6" ht="39" customHeight="1" x14ac:dyDescent="0.2">
      <c r="A37" s="147"/>
      <c r="B37" s="148" t="s">
        <v>28</v>
      </c>
      <c r="C37" s="149" t="s">
        <v>29</v>
      </c>
      <c r="D37" s="150" t="s">
        <v>30</v>
      </c>
    </row>
    <row r="38" spans="1:6" ht="12.75" customHeight="1" x14ac:dyDescent="0.25">
      <c r="A38" s="123" t="s">
        <v>22</v>
      </c>
      <c r="B38" s="136">
        <f>IF(ISERROR(B$20*E29),"",B$20*E29)</f>
        <v>103780088.89688669</v>
      </c>
      <c r="C38" s="151">
        <f>IF(ISERROR(ROUND(B38/B17/12,2)),"",ROUND(B38/B17/12,2))</f>
        <v>27.65</v>
      </c>
      <c r="D38" s="152">
        <f>IF(ISERROR(C38*B17*12),"",C38*B17*12)</f>
        <v>103782394.80000001</v>
      </c>
    </row>
    <row r="39" spans="1:6" ht="12.75" customHeight="1" x14ac:dyDescent="0.25">
      <c r="A39" s="153" t="s">
        <v>23</v>
      </c>
      <c r="B39" s="154">
        <f>IF(ISERROR(B$20*E30),"",B$20*E30)</f>
        <v>13660100.473113306</v>
      </c>
      <c r="C39" s="155">
        <f>IF(ISERROR(ROUND(B39/B18,4)),"",ROUND(B39/B18,4))</f>
        <v>6.1999999999999998E-3</v>
      </c>
      <c r="D39" s="152">
        <f>IF(ISERROR(C39*B18),"",C39*B18)</f>
        <v>13749293.6</v>
      </c>
    </row>
    <row r="40" spans="1:6" ht="12.75" customHeight="1" thickBot="1" x14ac:dyDescent="0.3">
      <c r="A40" s="156" t="s">
        <v>24</v>
      </c>
      <c r="B40" s="157">
        <f>IF(ISERROR(B38+B39),"",B38+B39)</f>
        <v>117440189.37</v>
      </c>
      <c r="C40" s="158" t="s">
        <v>25</v>
      </c>
      <c r="D40" s="159">
        <f>IF(ISERROR(D38+D39),"",D38+D39)</f>
        <v>117531688.40000001</v>
      </c>
    </row>
    <row r="41" spans="1:6" ht="12.75" customHeight="1" thickBot="1" x14ac:dyDescent="0.25">
      <c r="A41" s="121"/>
    </row>
    <row r="42" spans="1:6" ht="27" customHeight="1" x14ac:dyDescent="0.2">
      <c r="A42" s="147"/>
      <c r="B42" s="131" t="s">
        <v>31</v>
      </c>
      <c r="C42" s="160" t="s">
        <v>32</v>
      </c>
      <c r="D42" s="161" t="s">
        <v>33</v>
      </c>
      <c r="E42" s="162" t="s">
        <v>34</v>
      </c>
      <c r="F42" s="121"/>
    </row>
    <row r="43" spans="1:6" ht="12.75" customHeight="1" x14ac:dyDescent="0.25">
      <c r="A43" s="123" t="s">
        <v>22</v>
      </c>
      <c r="B43" s="163">
        <f>IF(ISERROR(((1-E29)/B35)+E29),"",((1-E29)/B35)+E29)</f>
        <v>1</v>
      </c>
      <c r="C43" s="164">
        <f>IF(ISERROR(B43*B$20),"",B43*B$20)</f>
        <v>117440189.37</v>
      </c>
      <c r="D43" s="151">
        <f>IF(ISERROR(ROUND(C43/B17/12,2)),"",ROUND(C43/B17/12,2))</f>
        <v>31.29</v>
      </c>
      <c r="E43" s="152">
        <f>IF(ISERROR(D43*12*B17),"",D43*12*B17)</f>
        <v>117444887.28</v>
      </c>
      <c r="F43" s="121"/>
    </row>
    <row r="44" spans="1:6" ht="12.75" customHeight="1" x14ac:dyDescent="0.25">
      <c r="A44" s="153" t="s">
        <v>23</v>
      </c>
      <c r="B44" s="165">
        <f>IF(ISERROR(1-B43),"",1-B43)</f>
        <v>0</v>
      </c>
      <c r="C44" s="166">
        <f>IF(ISERROR(B44*B$20),"",B44*B$20)</f>
        <v>0</v>
      </c>
      <c r="D44" s="155">
        <f>IF(ISERROR(ROUND(C44/B18,4)),"",ROUND(C44/B18,4))</f>
        <v>0</v>
      </c>
      <c r="E44" s="167">
        <f>IF(ISERROR(D44*B18),"",D44*B18)</f>
        <v>0</v>
      </c>
      <c r="F44" s="121"/>
    </row>
    <row r="45" spans="1:6" ht="12.75" customHeight="1" thickBot="1" x14ac:dyDescent="0.3">
      <c r="A45" s="156" t="s">
        <v>24</v>
      </c>
      <c r="B45" s="168" t="s">
        <v>25</v>
      </c>
      <c r="C45" s="142">
        <f>IF(ISERROR(SUM(C43:C44)),"",SUM(C43:C44))</f>
        <v>117440189.37</v>
      </c>
      <c r="D45" s="158" t="s">
        <v>25</v>
      </c>
      <c r="E45" s="169">
        <f>IF(ISERROR(E43+E44),"",E43+E44)</f>
        <v>117444887.28</v>
      </c>
    </row>
    <row r="46" spans="1:6" ht="12.75" customHeight="1" thickBot="1" x14ac:dyDescent="0.25">
      <c r="A46" s="121"/>
    </row>
    <row r="47" spans="1:6" ht="14.25" customHeight="1" x14ac:dyDescent="0.2">
      <c r="A47" s="179" t="s">
        <v>35</v>
      </c>
      <c r="B47" s="180"/>
    </row>
    <row r="48" spans="1:6" ht="12.75" customHeight="1" x14ac:dyDescent="0.25">
      <c r="A48" s="123" t="s">
        <v>36</v>
      </c>
      <c r="B48" s="152">
        <f>IF(ISERROR(D43-C38),"",D43-C38)</f>
        <v>3.6400000000000006</v>
      </c>
    </row>
    <row r="49" spans="1:6" ht="18" customHeight="1" x14ac:dyDescent="0.25">
      <c r="A49" s="181" t="s">
        <v>37</v>
      </c>
      <c r="B49" s="167">
        <f>IF(ISERROR((D43*12*B17)+(D44*B18)-B20),"",(D43*12*B17)+(D44*B18)-B20)</f>
        <v>4697.9099999964237</v>
      </c>
    </row>
    <row r="50" spans="1:6" ht="21.75" customHeight="1" thickBot="1" x14ac:dyDescent="0.3">
      <c r="A50" s="182"/>
      <c r="B50" s="170">
        <f>IF(ISERROR(B49/B20), "", B49/B20)</f>
        <v>4.0002575142274939E-5</v>
      </c>
    </row>
    <row r="51" spans="1:6" ht="12.75" customHeight="1" x14ac:dyDescent="0.2">
      <c r="A51" s="121"/>
    </row>
    <row r="52" spans="1:6" ht="12.75" customHeight="1" x14ac:dyDescent="0.2">
      <c r="A52" s="122" t="s">
        <v>38</v>
      </c>
    </row>
    <row r="54" spans="1:6" ht="12.75" customHeight="1" x14ac:dyDescent="0.2">
      <c r="A54" s="174" t="s">
        <v>39</v>
      </c>
      <c r="B54" s="174"/>
      <c r="C54" s="174"/>
      <c r="D54" s="174"/>
      <c r="E54" s="174"/>
    </row>
    <row r="55" spans="1:6" x14ac:dyDescent="0.2">
      <c r="A55" s="174"/>
      <c r="B55" s="174"/>
      <c r="C55" s="174"/>
      <c r="D55" s="174"/>
      <c r="E55" s="174"/>
    </row>
    <row r="56" spans="1:6" x14ac:dyDescent="0.2">
      <c r="B56" s="171"/>
      <c r="C56" s="171"/>
      <c r="D56" s="171"/>
      <c r="E56" s="171"/>
      <c r="F56" s="171"/>
    </row>
    <row r="57" spans="1:6" ht="12.75" customHeight="1" x14ac:dyDescent="0.2">
      <c r="A57" s="175" t="s">
        <v>40</v>
      </c>
      <c r="B57" s="175"/>
      <c r="C57" s="175"/>
      <c r="D57" s="175"/>
      <c r="E57" s="175"/>
      <c r="F57" s="171"/>
    </row>
    <row r="58" spans="1:6" x14ac:dyDescent="0.2">
      <c r="A58" s="175"/>
      <c r="B58" s="175"/>
      <c r="C58" s="175"/>
      <c r="D58" s="175"/>
      <c r="E58" s="175"/>
      <c r="F58" s="172"/>
    </row>
    <row r="59" spans="1:6" x14ac:dyDescent="0.2">
      <c r="A59" s="175"/>
      <c r="B59" s="175"/>
      <c r="C59" s="175"/>
      <c r="D59" s="175"/>
      <c r="E59" s="175"/>
      <c r="F59" s="172"/>
    </row>
    <row r="60" spans="1:6" ht="12.75" customHeight="1" x14ac:dyDescent="0.2">
      <c r="A60" s="175" t="s">
        <v>41</v>
      </c>
      <c r="B60" s="175"/>
      <c r="C60" s="175"/>
      <c r="D60" s="175"/>
      <c r="E60" s="175"/>
      <c r="F60" s="173"/>
    </row>
    <row r="61" spans="1:6" x14ac:dyDescent="0.2">
      <c r="A61" s="175"/>
      <c r="B61" s="175"/>
      <c r="C61" s="175"/>
      <c r="D61" s="175"/>
      <c r="E61" s="175"/>
    </row>
  </sheetData>
  <mergeCells count="9">
    <mergeCell ref="A54:E55"/>
    <mergeCell ref="A57:E59"/>
    <mergeCell ref="A60:E61"/>
    <mergeCell ref="A9:F9"/>
    <mergeCell ref="A10:F10"/>
    <mergeCell ref="A16:B16"/>
    <mergeCell ref="A22:B22"/>
    <mergeCell ref="A47:B47"/>
    <mergeCell ref="A49:A50"/>
  </mergeCells>
  <dataValidations disablePrompts="1" count="1">
    <dataValidation allowBlank="1" showInputMessage="1" showErrorMessage="1" promptTitle="Date Format" prompt="E.g:  &quot;August 1, 2011&quot;" sqref="F7"/>
  </dataValidations>
  <pageMargins left="0.70866141732283472" right="0.70866141732283472" top="0.74803149606299213" bottom="0.74803149606299213" header="0.31496062992125984" footer="0.31496062992125984"/>
  <pageSetup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>http://spapp01/cth/_cts/HOL Document/WordDocInfoPanel.xsn</xsnLocation>
  <cached>False</cached>
  <openByDefault>False</openByDefault>
  <xsnScope>http://spapp01/cth</xsnScope>
</customXsn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9d54efc9-ddd0-46ce-8ac6-e4a1c98f1b3f" ContentTypeId="0x01010023FD8C82E6D69E48AEBE17BC8626DB8902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1e2cbc04ca47e08abd8c9ba3e93ecc xmlns="2b8bb3d4-4679-4201-bf4e-ecf5a190cbdc">
      <Terms xmlns="http://schemas.microsoft.com/office/infopath/2007/PartnerControls"/>
    </pa1e2cbc04ca47e08abd8c9ba3e93ecc>
    <Document_x0020_Type xmlns="2b8bb3d4-4679-4201-bf4e-ecf5a190cbdc">MS Excel</Document_x0020_Type>
    <TaxCatchAll xmlns="2b8bb3d4-4679-4201-bf4e-ecf5a190cbdc"/>
    <Sensitivity xmlns="2b8bb3d4-4679-4201-bf4e-ecf5a190cbdc">Internal Use Only</Sensitivity>
    <Description1 xmlns="2b8bb3d4-4679-4201-bf4e-ecf5a190cbdc" xsi:nil="true"/>
    <TaxKeywordTaxHTField xmlns="2b8bb3d4-4679-4201-bf4e-ecf5a190cbdc">
      <Terms xmlns="http://schemas.microsoft.com/office/infopath/2007/PartnerControls"/>
    </TaxKeywordTaxHTField>
    <_DCDateCreated xmlns="http://schemas.microsoft.com/sharepoint/v3/fields">2015-08-12T04:00:00+00:00</_DCDateCreated>
    <_dlc_DocId xmlns="2b8bb3d4-4679-4201-bf4e-ecf5a190cbdc">HOLFIN-45-713</_dlc_DocId>
    <_dlc_DocIdUrl xmlns="2b8bb3d4-4679-4201-bf4e-ecf5a190cbdc">
      <Url>http://spapp01/sites/FIN/REG/RateApp/_layouts/DocIdRedir.aspx?ID=HOLFIN-45-713</Url>
      <Description>HOLFIN-45-713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Spreadsheet" ma:contentTypeID="0x01010023FD8C82E6D69E48AEBE17BC8626DB890200316B2D2B4E03F64D95121ACAF958716C" ma:contentTypeVersion="68" ma:contentTypeDescription="Generic Excel Spreadsheet" ma:contentTypeScope="" ma:versionID="a4af002545323857c6adcda7529a1344">
  <xsd:schema xmlns:xsd="http://www.w3.org/2001/XMLSchema" xmlns:xs="http://www.w3.org/2001/XMLSchema" xmlns:p="http://schemas.microsoft.com/office/2006/metadata/properties" xmlns:ns2="2b8bb3d4-4679-4201-bf4e-ecf5a190cbdc" xmlns:ns3="http://schemas.microsoft.com/sharepoint/v3/fields" targetNamespace="http://schemas.microsoft.com/office/2006/metadata/properties" ma:root="true" ma:fieldsID="ce3f859c83e767debe0b2f83e8605039" ns2:_="" ns3:_="">
    <xsd:import namespace="2b8bb3d4-4679-4201-bf4e-ecf5a190cbd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3:_DCDateCreated" minOccurs="0"/>
                <xsd:element ref="ns2:Description1" minOccurs="0"/>
                <xsd:element ref="ns2:Sensitivity"/>
                <xsd:element ref="ns2:pa1e2cbc04ca47e08abd8c9ba3e93ecc" minOccurs="0"/>
                <xsd:element ref="ns2:TaxCatchAll" minOccurs="0"/>
                <xsd:element ref="ns2:TaxCatchAllLabel" minOccurs="0"/>
                <xsd:element ref="ns2:TaxKeywordTaxHTField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bb3d4-4679-4201-bf4e-ecf5a190cbdc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1" nillable="true" ma:displayName="Document Type" ma:format="Dropdown" ma:internalName="Document_x0020_Type" ma:readOnly="false">
      <xsd:simpleType>
        <xsd:restriction base="dms:Choice">
          <xsd:enumeration value="MS Word"/>
          <xsd:enumeration value="MS Excel"/>
          <xsd:enumeration value="MS PowerPoint"/>
          <xsd:enumeration value="MS Outlook"/>
          <xsd:enumeration value="PDF"/>
          <xsd:enumeration value="Image"/>
          <xsd:enumeration value="Other"/>
        </xsd:restriction>
      </xsd:simpleType>
    </xsd:element>
    <xsd:element name="Description1" ma:index="4" nillable="true" ma:displayName="Document Description" ma:description="Describe the document purpose or scope." ma:internalName="Description1" ma:readOnly="false">
      <xsd:simpleType>
        <xsd:restriction base="dms:Note">
          <xsd:maxLength value="255"/>
        </xsd:restriction>
      </xsd:simpleType>
    </xsd:element>
    <xsd:element name="Sensitivity" ma:index="5" ma:displayName="Privacy Classification" ma:default="Internal Use Only" ma:description="See here for guidance on how to determine privacy classification: http://newintranet/content/9795." ma:format="RadioButtons" ma:internalName="Sensitivity" ma:readOnly="false">
      <xsd:simpleType>
        <xsd:restriction base="dms:Choice">
          <xsd:enumeration value="Public"/>
          <xsd:enumeration value="Internal Use Only"/>
          <xsd:enumeration value="Confidential"/>
          <xsd:enumeration value="Restricted"/>
        </xsd:restriction>
      </xsd:simpleType>
    </xsd:element>
    <xsd:element name="pa1e2cbc04ca47e08abd8c9ba3e93ecc" ma:index="9" nillable="true" ma:taxonomy="true" ma:internalName="pa1e2cbc04ca47e08abd8c9ba3e93ecc" ma:taxonomyFieldName="Classification" ma:displayName="Subject Classification (formal)" ma:readOnly="false" ma:default="" ma:fieldId="{9a1e2cbc-04ca-47e0-8abd-8c9ba3e93ecc}" ma:sspId="9d54efc9-ddd0-46ce-8ac6-e4a1c98f1b3f" ma:termSetId="c836e179-886e-477e-bf68-81a22b0030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9899c1c3-ce50-4d15-b1ff-a64ea3409bae}" ma:internalName="TaxCatchAll" ma:showField="CatchAllData" ma:web="cc81a7aa-d8ad-4f3f-ab52-378d1c1794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9899c1c3-ce50-4d15-b1ff-a64ea3409bae}" ma:internalName="TaxCatchAllLabel" ma:readOnly="true" ma:showField="CatchAllDataLabel" ma:web="cc81a7aa-d8ad-4f3f-ab52-378d1c1794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6" nillable="true" ma:taxonomy="true" ma:internalName="TaxKeywordTaxHTField" ma:taxonomyFieldName="TaxKeyword" ma:displayName="Enterprise Keywords (informal)" ma:readOnly="false" ma:fieldId="{23f27201-bee3-471e-b2e7-b64fd8b7ca38}" ma:taxonomyMulti="true" ma:sspId="0c7bf0ea-5560-4c45-86be-00636766745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1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Created" ma:index="3" nillable="true" ma:displayName="Date Created" ma:default="[today]" ma:description="The date on which the document was created." ma:format="DateOnly" ma:internalName="_DCDateCreated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" ma:displayName="Document Author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22" ma:displayName="Title"/>
        <xsd:element ref="dc:subject" minOccurs="0" maxOccurs="1"/>
        <xsd:element ref="dc:description" minOccurs="0" maxOccurs="1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F4F03B-8FC3-4FED-8091-F23909030F04}"/>
</file>

<file path=customXml/itemProps2.xml><?xml version="1.0" encoding="utf-8"?>
<ds:datastoreItem xmlns:ds="http://schemas.openxmlformats.org/officeDocument/2006/customXml" ds:itemID="{71EB19FF-B286-4DED-A12A-260F59E2E638}"/>
</file>

<file path=customXml/itemProps3.xml><?xml version="1.0" encoding="utf-8"?>
<ds:datastoreItem xmlns:ds="http://schemas.openxmlformats.org/officeDocument/2006/customXml" ds:itemID="{20E9E87C-798F-4C3D-AB79-6D9061DBC4FB}"/>
</file>

<file path=customXml/itemProps4.xml><?xml version="1.0" encoding="utf-8"?>
<ds:datastoreItem xmlns:ds="http://schemas.openxmlformats.org/officeDocument/2006/customXml" ds:itemID="{D0EBAEDF-B788-4F23-9059-3499FE7D4DD0}"/>
</file>

<file path=customXml/itemProps5.xml><?xml version="1.0" encoding="utf-8"?>
<ds:datastoreItem xmlns:ds="http://schemas.openxmlformats.org/officeDocument/2006/customXml" ds:itemID="{C95E5834-B92D-4DA8-BBE8-D43138577566}"/>
</file>

<file path=customXml/itemProps6.xml><?xml version="1.0" encoding="utf-8"?>
<ds:datastoreItem xmlns:ds="http://schemas.openxmlformats.org/officeDocument/2006/customXml" ds:itemID="{D6275F07-B8E8-47B3-B1ED-7F2C0BBBBA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2016</vt:lpstr>
      <vt:lpstr>2017</vt:lpstr>
      <vt:lpstr>2018</vt:lpstr>
      <vt:lpstr>2019</vt:lpstr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Att-OEB-Q1-U_Appendix 2-PA</dc:title>
  <dc:creator>aprilb</dc:creator>
  <cp:keywords/>
  <cp:lastModifiedBy>meghanf</cp:lastModifiedBy>
  <cp:lastPrinted>2015-08-12T04:14:25Z</cp:lastPrinted>
  <dcterms:created xsi:type="dcterms:W3CDTF">2015-08-12T04:03:09Z</dcterms:created>
  <dcterms:modified xsi:type="dcterms:W3CDTF">2015-08-12T14:34:39Z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0x01010023FD8C82E6D69E48AEBE17BC8626DB890200316B2D2B4E03F64D95121ACAF958716C</vt:lpwstr>
  </property>
  <property fmtid="{D5CDD505-2E9C-101B-9397-08002B2CF9AE}" pid="3" name="TaxKeyword">
    <vt:lpwstr/>
  </property>
  <property fmtid="{D5CDD505-2E9C-101B-9397-08002B2CF9AE}" pid="4" name="_dlc_DocIdItemGuid">
    <vt:lpwstr>4aca4a1f-0a6b-4804-aa43-b8297e2096de</vt:lpwstr>
  </property>
</Properties>
</file>