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8830" windowHeight="6405"/>
  </bookViews>
  <sheets>
    <sheet name="Summary (Updated)" sheetId="28" r:id="rId1"/>
    <sheet name="Proposed Rates" sheetId="29" r:id="rId2"/>
    <sheet name="Res (100)" sheetId="11" r:id="rId3"/>
    <sheet name="Res (232)" sheetId="30" r:id="rId4"/>
    <sheet name="Res (250)" sheetId="12" r:id="rId5"/>
    <sheet name="Res (500)" sheetId="13" r:id="rId6"/>
    <sheet name="Res (800)" sheetId="1" r:id="rId7"/>
    <sheet name="Res (1000)" sheetId="14" r:id="rId8"/>
    <sheet name="Res (1500)" sheetId="15" r:id="rId9"/>
    <sheet name="Res (2000)" sheetId="16" r:id="rId10"/>
    <sheet name="SC (1000)" sheetId="2" r:id="rId11"/>
    <sheet name="SC (2000)" sheetId="17" r:id="rId12"/>
    <sheet name="SC (5000)" sheetId="18" r:id="rId13"/>
    <sheet name="SC (10000)" sheetId="19" r:id="rId14"/>
    <sheet name="SC (15000)" sheetId="20" r:id="rId15"/>
    <sheet name="&gt;50 (100)" sheetId="3" r:id="rId16"/>
    <sheet name="&gt;50 (250)" sheetId="4" r:id="rId17"/>
    <sheet name="&gt;50 (500)" sheetId="5" r:id="rId18"/>
    <sheet name="&gt;50 (1000)" sheetId="21" r:id="rId19"/>
    <sheet name="&gt;1500(2500)" sheetId="6" r:id="rId20"/>
    <sheet name="&gt;1500(4000)" sheetId="24" r:id="rId21"/>
    <sheet name="LU(7500)" sheetId="7" r:id="rId22"/>
    <sheet name="LU(10000)" sheetId="26" r:id="rId23"/>
    <sheet name="USL (470)" sheetId="8" r:id="rId24"/>
    <sheet name="SN (.4)" sheetId="9" r:id="rId25"/>
    <sheet name="StLght (1.5)" sheetId="10" r:id="rId26"/>
  </sheets>
  <externalReferences>
    <externalReference r:id="rId27"/>
    <externalReference r:id="rId28"/>
    <externalReference r:id="rId29"/>
    <externalReference r:id="rId30"/>
    <externalReference r:id="rId31"/>
    <externalReference r:id="rId32"/>
  </externalReferences>
  <definedNames>
    <definedName name="BI_LDCLIST">'[1]3. Rate Class Selection'!$B$19:$B$21</definedName>
    <definedName name="BridgeYear">'[2]LDC Info'!$E$26</definedName>
    <definedName name="CustomerAdministration">[2]lists!$Z$1:$Z$36</definedName>
    <definedName name="EBNUMBER">'[2]LDC Info'!$E$16</definedName>
    <definedName name="Fixed_Charges">[2]lists!$I$1:$I$212</definedName>
    <definedName name="histdate">[3]Financials!$E$76</definedName>
    <definedName name="LDC_LIST">[4]lists!$AM$1:$AM$80</definedName>
    <definedName name="LossFactors">[2]lists!$L$2:$L$15</definedName>
    <definedName name="NonPayment">[2]lists!$AA$1:$AA$71</definedName>
    <definedName name="_xlnm.Print_Area" localSheetId="19">'&gt;1500(2500)'!$A$1:$AQ$75</definedName>
    <definedName name="_xlnm.Print_Area" localSheetId="20">'&gt;1500(4000)'!$A$1:$AQ$75</definedName>
    <definedName name="_xlnm.Print_Area" localSheetId="15">'&gt;50 (100)'!$A$1:$AQ$75</definedName>
    <definedName name="_xlnm.Print_Area" localSheetId="18">'&gt;50 (1000)'!$A$1:$AQ$75</definedName>
    <definedName name="_xlnm.Print_Area" localSheetId="16">'&gt;50 (250)'!$A$1:$AQ$75</definedName>
    <definedName name="_xlnm.Print_Area" localSheetId="17">'&gt;50 (500)'!$A$1:$AQ$75</definedName>
    <definedName name="_xlnm.Print_Area" localSheetId="22">'LU(10000)'!$A$1:$AQ$75</definedName>
    <definedName name="_xlnm.Print_Area" localSheetId="21">'LU(7500)'!$A$1:$AQ$75</definedName>
    <definedName name="_xlnm.Print_Area" localSheetId="2">'Res (100)'!$A$1:$AQ$75</definedName>
    <definedName name="_xlnm.Print_Area" localSheetId="7">'Res (1000)'!$A$1:$AQ$75</definedName>
    <definedName name="_xlnm.Print_Area" localSheetId="8">'Res (1500)'!$A$1:$AQ$75</definedName>
    <definedName name="_xlnm.Print_Area" localSheetId="9">'Res (2000)'!$A$1:$AQ$75</definedName>
    <definedName name="_xlnm.Print_Area" localSheetId="3">'Res (232)'!$A$1:$AQ$75</definedName>
    <definedName name="_xlnm.Print_Area" localSheetId="4">'Res (250)'!$A$1:$AQ$75</definedName>
    <definedName name="_xlnm.Print_Area" localSheetId="5">'Res (500)'!$A$1:$AQ$75</definedName>
    <definedName name="_xlnm.Print_Area" localSheetId="6">'Res (800)'!$A$1:$AQ$75</definedName>
    <definedName name="_xlnm.Print_Area" localSheetId="10">'SC (1000)'!$A$1:$AQ$75</definedName>
    <definedName name="_xlnm.Print_Area" localSheetId="13">'SC (10000)'!$A$1:$AQ$75</definedName>
    <definedName name="_xlnm.Print_Area" localSheetId="14">'SC (15000)'!$A$1:$AQ$75</definedName>
    <definedName name="_xlnm.Print_Area" localSheetId="11">'SC (2000)'!$A$1:$AQ$75</definedName>
    <definedName name="_xlnm.Print_Area" localSheetId="12">'SC (5000)'!$A$1:$AQ$75</definedName>
    <definedName name="_xlnm.Print_Area" localSheetId="24">'SN (.4)'!$A$1:$AQ$75</definedName>
    <definedName name="_xlnm.Print_Area" localSheetId="25">'StLght (1.5)'!$A$1:$AQ$75</definedName>
    <definedName name="_xlnm.Print_Area" localSheetId="0">'Summary (Updated)'!$A$1:$J$49</definedName>
    <definedName name="_xlnm.Print_Area" localSheetId="23">'USL (470)'!$A$1:$AQ$75</definedName>
    <definedName name="_xlnm.Print_Titles" localSheetId="19">'&gt;1500(2500)'!$A:$H</definedName>
    <definedName name="_xlnm.Print_Titles" localSheetId="20">'&gt;1500(4000)'!$A:$H</definedName>
    <definedName name="_xlnm.Print_Titles" localSheetId="15">'&gt;50 (100)'!$A:$H</definedName>
    <definedName name="_xlnm.Print_Titles" localSheetId="18">'&gt;50 (1000)'!$A:$H</definedName>
    <definedName name="_xlnm.Print_Titles" localSheetId="16">'&gt;50 (250)'!$A:$H</definedName>
    <definedName name="_xlnm.Print_Titles" localSheetId="17">'&gt;50 (500)'!$A:$H</definedName>
    <definedName name="_xlnm.Print_Titles" localSheetId="22">'LU(10000)'!$A:$H</definedName>
    <definedName name="_xlnm.Print_Titles" localSheetId="21">'LU(7500)'!$A:$H</definedName>
    <definedName name="_xlnm.Print_Titles" localSheetId="2">'Res (100)'!$A:$H</definedName>
    <definedName name="_xlnm.Print_Titles" localSheetId="7">'Res (1000)'!$A:$H</definedName>
    <definedName name="_xlnm.Print_Titles" localSheetId="8">'Res (1500)'!$A:$H</definedName>
    <definedName name="_xlnm.Print_Titles" localSheetId="9">'Res (2000)'!$A:$H</definedName>
    <definedName name="_xlnm.Print_Titles" localSheetId="3">'Res (232)'!$A:$H</definedName>
    <definedName name="_xlnm.Print_Titles" localSheetId="4">'Res (250)'!$A:$H</definedName>
    <definedName name="_xlnm.Print_Titles" localSheetId="5">'Res (500)'!$A:$H</definedName>
    <definedName name="_xlnm.Print_Titles" localSheetId="6">'Res (800)'!$A:$H</definedName>
    <definedName name="_xlnm.Print_Titles" localSheetId="10">'SC (1000)'!$A:$H</definedName>
    <definedName name="_xlnm.Print_Titles" localSheetId="13">'SC (10000)'!$A:$H</definedName>
    <definedName name="_xlnm.Print_Titles" localSheetId="14">'SC (15000)'!$A:$H</definedName>
    <definedName name="_xlnm.Print_Titles" localSheetId="11">'SC (2000)'!$A:$H</definedName>
    <definedName name="_xlnm.Print_Titles" localSheetId="12">'SC (5000)'!$A:$H</definedName>
    <definedName name="_xlnm.Print_Titles" localSheetId="24">'SN (.4)'!$A:$H</definedName>
    <definedName name="_xlnm.Print_Titles" localSheetId="25">'StLght (1.5)'!$A:$H</definedName>
    <definedName name="_xlnm.Print_Titles" localSheetId="23">'USL (470)'!$A:$H</definedName>
    <definedName name="Rate_Class">[2]lists!$A$1:$A$104</definedName>
    <definedName name="ratedescription">[5]hidden1!$D$1:$D$122</definedName>
    <definedName name="RebaseYear">'[2]LDC Info'!$E$28</definedName>
    <definedName name="TestYear">'[2]LDC Info'!$E$24</definedName>
    <definedName name="Units">[2]lists!$N$2:$N$5</definedName>
    <definedName name="Utility">[3]Financials!$A$1</definedName>
    <definedName name="utitliy1">[6]Financials!$A$1</definedName>
  </definedNames>
  <calcPr calcId="145621"/>
</workbook>
</file>

<file path=xl/calcChain.xml><?xml version="1.0" encoding="utf-8"?>
<calcChain xmlns="http://schemas.openxmlformats.org/spreadsheetml/2006/main">
  <c r="I12" i="28" l="1"/>
  <c r="H12" i="28"/>
  <c r="G12" i="28"/>
  <c r="F12" i="28"/>
  <c r="E12" i="28"/>
  <c r="D9" i="28"/>
  <c r="G41" i="10"/>
  <c r="J42" i="10"/>
  <c r="J41" i="10"/>
  <c r="J40" i="10"/>
  <c r="K41" i="10"/>
  <c r="B42" i="10"/>
  <c r="B41" i="10"/>
  <c r="B40" i="10"/>
  <c r="J31" i="10"/>
  <c r="AL29" i="10"/>
  <c r="AE29" i="10"/>
  <c r="X29" i="10"/>
  <c r="Q29" i="10"/>
  <c r="J29" i="10"/>
  <c r="AL23" i="10"/>
  <c r="AE23" i="10"/>
  <c r="X23" i="10"/>
  <c r="Q23" i="10"/>
  <c r="J23" i="10"/>
  <c r="K41" i="9"/>
  <c r="G41" i="9"/>
  <c r="J41" i="9"/>
  <c r="J40" i="9"/>
  <c r="B42" i="9"/>
  <c r="B41" i="9"/>
  <c r="B40" i="9"/>
  <c r="AL29" i="9"/>
  <c r="AE29" i="9"/>
  <c r="X29" i="9"/>
  <c r="Q29" i="9"/>
  <c r="J29" i="9"/>
  <c r="AL23" i="9"/>
  <c r="AE23" i="9"/>
  <c r="X23" i="9"/>
  <c r="Q23" i="9"/>
  <c r="J23" i="9"/>
  <c r="J41" i="8"/>
  <c r="J40" i="8"/>
  <c r="B42" i="8"/>
  <c r="B41" i="8"/>
  <c r="B40" i="8"/>
  <c r="J31" i="8"/>
  <c r="AL29" i="8"/>
  <c r="AE29" i="8"/>
  <c r="X29" i="8"/>
  <c r="Q29" i="8"/>
  <c r="J29" i="8"/>
  <c r="AL23" i="8"/>
  <c r="AE23" i="8"/>
  <c r="X23" i="8"/>
  <c r="Q23" i="8"/>
  <c r="J23" i="8"/>
  <c r="G41" i="26"/>
  <c r="D42" i="24"/>
  <c r="D41" i="24"/>
  <c r="D40" i="24"/>
  <c r="B42" i="24"/>
  <c r="B41" i="24"/>
  <c r="B40" i="24"/>
  <c r="D42" i="26"/>
  <c r="D41" i="26"/>
  <c r="D40" i="26"/>
  <c r="B42" i="26"/>
  <c r="B41" i="26"/>
  <c r="B40" i="26"/>
  <c r="AL29" i="7"/>
  <c r="AL23" i="7"/>
  <c r="J42" i="7"/>
  <c r="J42" i="26" s="1"/>
  <c r="J41" i="7"/>
  <c r="J41" i="26" s="1"/>
  <c r="J40" i="7"/>
  <c r="J40" i="26" s="1"/>
  <c r="G41" i="7"/>
  <c r="D42" i="7"/>
  <c r="D41" i="7"/>
  <c r="D40" i="7"/>
  <c r="B42" i="7"/>
  <c r="B41" i="7"/>
  <c r="B40" i="7"/>
  <c r="J31" i="7"/>
  <c r="AE29" i="7"/>
  <c r="X29" i="7"/>
  <c r="Q29" i="7"/>
  <c r="J29" i="7"/>
  <c r="AE23" i="7"/>
  <c r="X23" i="7"/>
  <c r="Q23" i="7"/>
  <c r="J23" i="7"/>
  <c r="G41" i="24"/>
  <c r="J42" i="6"/>
  <c r="J42" i="24" s="1"/>
  <c r="J41" i="6"/>
  <c r="J41" i="24" s="1"/>
  <c r="J40" i="6"/>
  <c r="J40" i="24" s="1"/>
  <c r="G41" i="6"/>
  <c r="D42" i="6"/>
  <c r="D41" i="6"/>
  <c r="D40" i="6"/>
  <c r="B42" i="6"/>
  <c r="B41" i="6"/>
  <c r="B40" i="6"/>
  <c r="J31" i="6"/>
  <c r="AL29" i="6"/>
  <c r="AE29" i="6"/>
  <c r="X29" i="6"/>
  <c r="Q29" i="6"/>
  <c r="J29" i="6"/>
  <c r="AL23" i="6"/>
  <c r="AE23" i="6"/>
  <c r="X23" i="6"/>
  <c r="Q23" i="6"/>
  <c r="J23" i="6"/>
  <c r="G41" i="21"/>
  <c r="G41" i="5"/>
  <c r="K41" i="5" s="1"/>
  <c r="G41" i="4"/>
  <c r="K41" i="4" s="1"/>
  <c r="G41" i="3"/>
  <c r="K40" i="4"/>
  <c r="K42" i="4"/>
  <c r="K40" i="5"/>
  <c r="K42" i="5"/>
  <c r="H40" i="4"/>
  <c r="D42" i="4"/>
  <c r="D41" i="4"/>
  <c r="D40" i="4"/>
  <c r="B42" i="4"/>
  <c r="B41" i="4"/>
  <c r="B40" i="4"/>
  <c r="J42" i="3"/>
  <c r="J42" i="4" s="1"/>
  <c r="J41" i="3"/>
  <c r="J41" i="4" s="1"/>
  <c r="J40" i="3"/>
  <c r="J40" i="4" s="1"/>
  <c r="J31" i="3"/>
  <c r="AL29" i="3"/>
  <c r="AE29" i="3"/>
  <c r="X29" i="3"/>
  <c r="Q29" i="3"/>
  <c r="J29" i="3"/>
  <c r="AL23" i="3"/>
  <c r="AE23" i="3"/>
  <c r="X23" i="3"/>
  <c r="Q23" i="3"/>
  <c r="J23" i="3"/>
  <c r="J41" i="2"/>
  <c r="J41" i="19" s="1"/>
  <c r="J40" i="2"/>
  <c r="J40" i="20" s="1"/>
  <c r="J31" i="2"/>
  <c r="J31" i="20" s="1"/>
  <c r="J31" i="18" l="1"/>
  <c r="J40" i="18"/>
  <c r="J40" i="17"/>
  <c r="J41" i="18"/>
  <c r="J41" i="17"/>
  <c r="J41" i="20"/>
  <c r="J31" i="19"/>
  <c r="J40" i="19"/>
  <c r="AE29" i="11" l="1"/>
  <c r="AL41" i="16" l="1"/>
  <c r="AL40" i="16"/>
  <c r="AL31" i="16"/>
  <c r="AE74" i="30"/>
  <c r="AL74" i="30" s="1"/>
  <c r="Q74" i="30"/>
  <c r="X74" i="30" s="1"/>
  <c r="G59" i="30"/>
  <c r="Y59" i="30" s="1"/>
  <c r="Z59" i="30" s="1"/>
  <c r="G58" i="30"/>
  <c r="H58" i="30" s="1"/>
  <c r="G57" i="30"/>
  <c r="AF57" i="30" s="1"/>
  <c r="AG57" i="30" s="1"/>
  <c r="G56" i="30"/>
  <c r="R56" i="30" s="1"/>
  <c r="S56" i="30" s="1"/>
  <c r="G55" i="30"/>
  <c r="AM54" i="30"/>
  <c r="AF54" i="30"/>
  <c r="Y54" i="30"/>
  <c r="R54" i="30"/>
  <c r="Q54" i="30"/>
  <c r="X54" i="30" s="1"/>
  <c r="AE54" i="30" s="1"/>
  <c r="K54" i="30"/>
  <c r="L54" i="30" s="1"/>
  <c r="J54" i="30"/>
  <c r="H54" i="30"/>
  <c r="G54" i="30"/>
  <c r="AN53" i="30"/>
  <c r="AP53" i="30" s="1"/>
  <c r="AQ53" i="30" s="1"/>
  <c r="AG53" i="30"/>
  <c r="AC53" i="30"/>
  <c r="Z53" i="30"/>
  <c r="AI53" i="30" s="1"/>
  <c r="AJ53" i="30" s="1"/>
  <c r="U53" i="30"/>
  <c r="S53" i="30"/>
  <c r="AB53" i="30" s="1"/>
  <c r="L53" i="30"/>
  <c r="H53" i="30"/>
  <c r="AL52" i="30"/>
  <c r="Q52" i="30"/>
  <c r="X52" i="30" s="1"/>
  <c r="AE52" i="30" s="1"/>
  <c r="X51" i="30"/>
  <c r="AE51" i="30" s="1"/>
  <c r="AL51" i="30" s="1"/>
  <c r="Q51" i="30"/>
  <c r="K51" i="30"/>
  <c r="L51" i="30" s="1"/>
  <c r="AL49" i="30"/>
  <c r="AE49" i="30"/>
  <c r="X49" i="30"/>
  <c r="Q49" i="30"/>
  <c r="AM48" i="30"/>
  <c r="AM49" i="30" s="1"/>
  <c r="AF48" i="30"/>
  <c r="AF49" i="30" s="1"/>
  <c r="Y48" i="30"/>
  <c r="Y49" i="30" s="1"/>
  <c r="Z49" i="30" s="1"/>
  <c r="X48" i="30"/>
  <c r="R48" i="30"/>
  <c r="Q48" i="30"/>
  <c r="L48" i="30"/>
  <c r="K48" i="30"/>
  <c r="K49" i="30" s="1"/>
  <c r="G48" i="30"/>
  <c r="G49" i="30" s="1"/>
  <c r="H49" i="30" s="1"/>
  <c r="AN46" i="30"/>
  <c r="AG46" i="30"/>
  <c r="Z46" i="30"/>
  <c r="U46" i="30"/>
  <c r="S46" i="30"/>
  <c r="L46" i="30"/>
  <c r="H46" i="30"/>
  <c r="AM45" i="30"/>
  <c r="AL45" i="30"/>
  <c r="AN45" i="30" s="1"/>
  <c r="AF45" i="30"/>
  <c r="AE45" i="30"/>
  <c r="Y45" i="30"/>
  <c r="Z45" i="30" s="1"/>
  <c r="X45" i="30"/>
  <c r="R45" i="30"/>
  <c r="S45" i="30" s="1"/>
  <c r="Q45" i="30"/>
  <c r="K45" i="30"/>
  <c r="J45" i="30"/>
  <c r="G45" i="30"/>
  <c r="H45" i="30" s="1"/>
  <c r="F45" i="30"/>
  <c r="AM44" i="30"/>
  <c r="AF44" i="30"/>
  <c r="AG44" i="30" s="1"/>
  <c r="Y44" i="30"/>
  <c r="Z44" i="30" s="1"/>
  <c r="X44" i="30"/>
  <c r="AE44" i="30" s="1"/>
  <c r="AL44" i="30" s="1"/>
  <c r="R44" i="30"/>
  <c r="S44" i="30" s="1"/>
  <c r="Q44" i="30"/>
  <c r="L44" i="30"/>
  <c r="K44" i="30"/>
  <c r="G44" i="30"/>
  <c r="H44" i="30" s="1"/>
  <c r="AM43" i="30"/>
  <c r="AN43" i="30" s="1"/>
  <c r="AF43" i="30"/>
  <c r="AG43" i="30" s="1"/>
  <c r="AQ43" i="30" s="1"/>
  <c r="Y43" i="30"/>
  <c r="Z43" i="30" s="1"/>
  <c r="R43" i="30"/>
  <c r="S43" i="30" s="1"/>
  <c r="AC43" i="30" s="1"/>
  <c r="K43" i="30"/>
  <c r="L43" i="30" s="1"/>
  <c r="H43" i="30"/>
  <c r="O43" i="30" s="1"/>
  <c r="G43" i="30"/>
  <c r="AM42" i="30"/>
  <c r="AN42" i="30" s="1"/>
  <c r="AG42" i="30"/>
  <c r="AF42" i="30"/>
  <c r="Y42" i="30"/>
  <c r="Z42" i="30" s="1"/>
  <c r="AB42" i="30" s="1"/>
  <c r="S42" i="30"/>
  <c r="R42" i="30"/>
  <c r="K42" i="30"/>
  <c r="L42" i="30" s="1"/>
  <c r="H42" i="30"/>
  <c r="O42" i="30" s="1"/>
  <c r="G42" i="30"/>
  <c r="AM41" i="30"/>
  <c r="AN41" i="30" s="1"/>
  <c r="AG41" i="30"/>
  <c r="AF41" i="30"/>
  <c r="Y41" i="30"/>
  <c r="Z41" i="30" s="1"/>
  <c r="AB41" i="30" s="1"/>
  <c r="S41" i="30"/>
  <c r="R41" i="30"/>
  <c r="H41" i="30"/>
  <c r="O41" i="30" s="1"/>
  <c r="G41" i="30"/>
  <c r="B41" i="30"/>
  <c r="AM40" i="30"/>
  <c r="AN40" i="30" s="1"/>
  <c r="AP40" i="30" s="1"/>
  <c r="AF40" i="30"/>
  <c r="AG40" i="30" s="1"/>
  <c r="AQ40" i="30" s="1"/>
  <c r="Y40" i="30"/>
  <c r="Z40" i="30" s="1"/>
  <c r="AJ40" i="30" s="1"/>
  <c r="R40" i="30"/>
  <c r="S40" i="30" s="1"/>
  <c r="AC40" i="30" s="1"/>
  <c r="K40" i="30"/>
  <c r="G40" i="30"/>
  <c r="H40" i="30" s="1"/>
  <c r="O40" i="30" s="1"/>
  <c r="B40" i="30"/>
  <c r="AM38" i="30"/>
  <c r="AN38" i="30" s="1"/>
  <c r="AF38" i="30"/>
  <c r="AG38" i="30" s="1"/>
  <c r="AQ38" i="30" s="1"/>
  <c r="Y38" i="30"/>
  <c r="Z38" i="30" s="1"/>
  <c r="AJ38" i="30" s="1"/>
  <c r="R38" i="30"/>
  <c r="S38" i="30" s="1"/>
  <c r="AC38" i="30" s="1"/>
  <c r="K38" i="30"/>
  <c r="L38" i="30" s="1"/>
  <c r="V38" i="30" s="1"/>
  <c r="G38" i="30"/>
  <c r="H38" i="30" s="1"/>
  <c r="O38" i="30" s="1"/>
  <c r="AM37" i="30"/>
  <c r="AN37" i="30" s="1"/>
  <c r="AP37" i="30" s="1"/>
  <c r="AF37" i="30"/>
  <c r="AG37" i="30" s="1"/>
  <c r="AQ37" i="30" s="1"/>
  <c r="Y37" i="30"/>
  <c r="Z37" i="30" s="1"/>
  <c r="AJ37" i="30" s="1"/>
  <c r="R37" i="30"/>
  <c r="S37" i="30" s="1"/>
  <c r="AC37" i="30" s="1"/>
  <c r="K37" i="30"/>
  <c r="L37" i="30" s="1"/>
  <c r="V37" i="30" s="1"/>
  <c r="G37" i="30"/>
  <c r="H37" i="30" s="1"/>
  <c r="O37" i="30" s="1"/>
  <c r="AM36" i="30"/>
  <c r="AN36" i="30" s="1"/>
  <c r="AP36" i="30" s="1"/>
  <c r="AF36" i="30"/>
  <c r="AG36" i="30" s="1"/>
  <c r="AQ36" i="30" s="1"/>
  <c r="Y36" i="30"/>
  <c r="Z36" i="30" s="1"/>
  <c r="AJ36" i="30" s="1"/>
  <c r="R36" i="30"/>
  <c r="S36" i="30" s="1"/>
  <c r="AC36" i="30" s="1"/>
  <c r="K36" i="30"/>
  <c r="L36" i="30" s="1"/>
  <c r="V36" i="30" s="1"/>
  <c r="G36" i="30"/>
  <c r="H36" i="30" s="1"/>
  <c r="O36"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Q33" i="30"/>
  <c r="AM33" i="30"/>
  <c r="AN33" i="30" s="1"/>
  <c r="AF33" i="30"/>
  <c r="AG33" i="30" s="1"/>
  <c r="Y33" i="30"/>
  <c r="Z33" i="30" s="1"/>
  <c r="AJ33" i="30" s="1"/>
  <c r="V33" i="30"/>
  <c r="R33" i="30"/>
  <c r="S33" i="30" s="1"/>
  <c r="AC33" i="30" s="1"/>
  <c r="K33" i="30"/>
  <c r="L33" i="30" s="1"/>
  <c r="G33" i="30"/>
  <c r="H33" i="30" s="1"/>
  <c r="AM32" i="30"/>
  <c r="AN32" i="30" s="1"/>
  <c r="AP32" i="30" s="1"/>
  <c r="AG32" i="30"/>
  <c r="AQ32" i="30" s="1"/>
  <c r="AF32" i="30"/>
  <c r="Y32" i="30"/>
  <c r="Z32" i="30" s="1"/>
  <c r="AJ32" i="30" s="1"/>
  <c r="R32" i="30"/>
  <c r="S32" i="30" s="1"/>
  <c r="K32" i="30"/>
  <c r="L32" i="30" s="1"/>
  <c r="G32" i="30"/>
  <c r="H32" i="30" s="1"/>
  <c r="O32" i="30" s="1"/>
  <c r="AM31" i="30"/>
  <c r="AL31" i="30"/>
  <c r="AF31" i="30"/>
  <c r="AG31" i="30" s="1"/>
  <c r="AE31" i="30"/>
  <c r="Y31" i="30"/>
  <c r="Z31" i="30" s="1"/>
  <c r="X31" i="30"/>
  <c r="R31" i="30"/>
  <c r="S31" i="30" s="1"/>
  <c r="AC31" i="30" s="1"/>
  <c r="Q31" i="30"/>
  <c r="K31" i="30"/>
  <c r="G31" i="30"/>
  <c r="F31" i="30"/>
  <c r="H31" i="30" s="1"/>
  <c r="O31" i="30" s="1"/>
  <c r="AM30" i="30"/>
  <c r="AN30" i="30" s="1"/>
  <c r="AJ30" i="30"/>
  <c r="AF30" i="30"/>
  <c r="AG30" i="30" s="1"/>
  <c r="AQ30" i="30" s="1"/>
  <c r="Y30" i="30"/>
  <c r="Z30" i="30" s="1"/>
  <c r="R30" i="30"/>
  <c r="S30" i="30" s="1"/>
  <c r="K30" i="30"/>
  <c r="L30" i="30" s="1"/>
  <c r="V30" i="30" s="1"/>
  <c r="H30" i="30"/>
  <c r="O30" i="30" s="1"/>
  <c r="G30" i="30"/>
  <c r="AM29" i="30"/>
  <c r="AF29" i="30"/>
  <c r="AE29" i="30"/>
  <c r="AG29" i="30" s="1"/>
  <c r="Y29" i="30"/>
  <c r="R29" i="30"/>
  <c r="K29" i="30"/>
  <c r="G29" i="30"/>
  <c r="H29" i="30" s="1"/>
  <c r="F29" i="30"/>
  <c r="AN28" i="30"/>
  <c r="AP28" i="30" s="1"/>
  <c r="AJ28" i="30"/>
  <c r="AG28" i="30"/>
  <c r="Z28" i="30"/>
  <c r="V28" i="30"/>
  <c r="S28" i="30"/>
  <c r="AC28" i="30" s="1"/>
  <c r="O28" i="30"/>
  <c r="L28" i="30"/>
  <c r="H28" i="30"/>
  <c r="N28" i="30" s="1"/>
  <c r="AQ27" i="30"/>
  <c r="AN27" i="30"/>
  <c r="AG27" i="30"/>
  <c r="AP27" i="30" s="1"/>
  <c r="Z27" i="30"/>
  <c r="AJ27" i="30" s="1"/>
  <c r="V27" i="30"/>
  <c r="S27" i="30"/>
  <c r="AC27" i="30" s="1"/>
  <c r="O27" i="30"/>
  <c r="L27" i="30"/>
  <c r="H27" i="30"/>
  <c r="N27" i="30" s="1"/>
  <c r="AQ26" i="30"/>
  <c r="AN26" i="30"/>
  <c r="AG26" i="30"/>
  <c r="AP26" i="30" s="1"/>
  <c r="Z26" i="30"/>
  <c r="AJ26" i="30" s="1"/>
  <c r="V26" i="30"/>
  <c r="S26" i="30"/>
  <c r="AC26" i="30" s="1"/>
  <c r="O26" i="30"/>
  <c r="L26" i="30"/>
  <c r="H26" i="30"/>
  <c r="N26" i="30" s="1"/>
  <c r="AQ25" i="30"/>
  <c r="AN25" i="30"/>
  <c r="AG25" i="30"/>
  <c r="AP25" i="30" s="1"/>
  <c r="Z25" i="30"/>
  <c r="AJ25" i="30" s="1"/>
  <c r="V25" i="30"/>
  <c r="S25" i="30"/>
  <c r="AC25" i="30" s="1"/>
  <c r="O25" i="30"/>
  <c r="L25" i="30"/>
  <c r="H25" i="30"/>
  <c r="N25" i="30" s="1"/>
  <c r="AQ24" i="30"/>
  <c r="AN24" i="30"/>
  <c r="AG24" i="30"/>
  <c r="AP24" i="30" s="1"/>
  <c r="Z24" i="30"/>
  <c r="AB24" i="30" s="1"/>
  <c r="V24" i="30"/>
  <c r="S24" i="30"/>
  <c r="AC24" i="30" s="1"/>
  <c r="O24" i="30"/>
  <c r="L24" i="30"/>
  <c r="H24" i="30"/>
  <c r="N24" i="30" s="1"/>
  <c r="H23" i="30"/>
  <c r="F23" i="30"/>
  <c r="AE41" i="16"/>
  <c r="AE40" i="16"/>
  <c r="AE31" i="16"/>
  <c r="AE29" i="16"/>
  <c r="X41" i="16"/>
  <c r="X40" i="16"/>
  <c r="X31" i="16"/>
  <c r="Q41" i="16"/>
  <c r="Q40" i="16"/>
  <c r="Q31" i="16"/>
  <c r="B41" i="20"/>
  <c r="B40" i="20"/>
  <c r="B41" i="19"/>
  <c r="B40" i="19"/>
  <c r="B41" i="18"/>
  <c r="B40" i="18"/>
  <c r="B41" i="17"/>
  <c r="B40" i="17"/>
  <c r="B41" i="2"/>
  <c r="B40" i="2"/>
  <c r="B41" i="16"/>
  <c r="B40" i="16"/>
  <c r="B41" i="15"/>
  <c r="B40" i="15"/>
  <c r="B41" i="14"/>
  <c r="B40" i="14"/>
  <c r="B41" i="1"/>
  <c r="B40" i="1"/>
  <c r="B41" i="13"/>
  <c r="B40" i="13"/>
  <c r="B41" i="12"/>
  <c r="B40" i="12"/>
  <c r="AM41" i="11"/>
  <c r="AF41" i="11"/>
  <c r="Y41" i="11"/>
  <c r="R41" i="11"/>
  <c r="J41" i="11"/>
  <c r="J41" i="16" s="1"/>
  <c r="J40" i="11"/>
  <c r="J40" i="13" s="1"/>
  <c r="J41" i="13" l="1"/>
  <c r="J41" i="14"/>
  <c r="J40" i="12"/>
  <c r="J40" i="15"/>
  <c r="J40" i="30"/>
  <c r="J41" i="12"/>
  <c r="J40" i="14"/>
  <c r="J41" i="15"/>
  <c r="L40" i="30"/>
  <c r="U40" i="30" s="1"/>
  <c r="V40" i="30" s="1"/>
  <c r="J41" i="30"/>
  <c r="L41" i="30" s="1"/>
  <c r="N41" i="30" s="1"/>
  <c r="J40" i="1"/>
  <c r="J40" i="16"/>
  <c r="J41" i="1"/>
  <c r="AI42" i="30"/>
  <c r="R59" i="30"/>
  <c r="S59" i="30" s="1"/>
  <c r="AI35" i="30"/>
  <c r="Y56" i="30"/>
  <c r="Z56" i="30" s="1"/>
  <c r="K58" i="30"/>
  <c r="L58" i="30" s="1"/>
  <c r="AM58" i="30"/>
  <c r="AN58" i="30" s="1"/>
  <c r="H59" i="30"/>
  <c r="O59" i="30" s="1"/>
  <c r="AB30" i="30"/>
  <c r="AP30" i="30"/>
  <c r="AP33" i="30"/>
  <c r="U35" i="30"/>
  <c r="AP35" i="30"/>
  <c r="AB37" i="30"/>
  <c r="AP43" i="30"/>
  <c r="AN44" i="30"/>
  <c r="AP44" i="30" s="1"/>
  <c r="L45" i="30"/>
  <c r="N45" i="30" s="1"/>
  <c r="O45" i="30" s="1"/>
  <c r="H48" i="30"/>
  <c r="K59" i="30"/>
  <c r="L59" i="30" s="1"/>
  <c r="AF58" i="30"/>
  <c r="AG58" i="30" s="1"/>
  <c r="AM59" i="30"/>
  <c r="AN59" i="30" s="1"/>
  <c r="AP59" i="30" s="1"/>
  <c r="H39" i="30"/>
  <c r="AI30" i="30"/>
  <c r="N37" i="30"/>
  <c r="Y58" i="30"/>
  <c r="Z58" i="30" s="1"/>
  <c r="AJ58" i="30" s="1"/>
  <c r="AF59" i="30"/>
  <c r="AG59" i="30" s="1"/>
  <c r="H47" i="30"/>
  <c r="N33" i="30"/>
  <c r="O33" i="30"/>
  <c r="AI31" i="30"/>
  <c r="AQ31" i="30"/>
  <c r="V32" i="30"/>
  <c r="N32" i="30"/>
  <c r="AL54" i="30"/>
  <c r="AG54" i="30"/>
  <c r="AC32" i="30"/>
  <c r="U32" i="30"/>
  <c r="AJ31" i="30"/>
  <c r="AB31" i="30"/>
  <c r="AI27" i="30"/>
  <c r="AI33" i="30"/>
  <c r="AJ41" i="30"/>
  <c r="AQ42" i="30"/>
  <c r="AB43" i="30"/>
  <c r="AJ43" i="30"/>
  <c r="AB56" i="30"/>
  <c r="AJ24" i="30"/>
  <c r="AB25" i="30"/>
  <c r="AB26" i="30"/>
  <c r="AB27" i="30"/>
  <c r="AB28" i="30"/>
  <c r="U30" i="30"/>
  <c r="AC30" i="30"/>
  <c r="AB32" i="30"/>
  <c r="U34" i="30"/>
  <c r="AI34" i="30"/>
  <c r="N36" i="30"/>
  <c r="AB36" i="30"/>
  <c r="U38" i="30"/>
  <c r="AI38" i="30"/>
  <c r="AB40" i="30"/>
  <c r="AC41" i="30"/>
  <c r="AJ42" i="30"/>
  <c r="N44" i="30"/>
  <c r="O44" i="30" s="1"/>
  <c r="U44" i="30"/>
  <c r="V44" i="30" s="1"/>
  <c r="AQ44" i="30"/>
  <c r="AI44" i="30"/>
  <c r="AJ44" i="30" s="1"/>
  <c r="V46" i="30"/>
  <c r="N46" i="30"/>
  <c r="O46" i="30" s="1"/>
  <c r="AB46" i="30"/>
  <c r="AC46" i="30" s="1"/>
  <c r="AF55" i="30"/>
  <c r="AG55" i="30" s="1"/>
  <c r="AM55" i="30"/>
  <c r="AN55" i="30" s="1"/>
  <c r="K55" i="30"/>
  <c r="L55" i="30" s="1"/>
  <c r="H55" i="30"/>
  <c r="R55" i="30"/>
  <c r="S55" i="30" s="1"/>
  <c r="AI58" i="30"/>
  <c r="U24" i="30"/>
  <c r="U25" i="30"/>
  <c r="U26" i="30"/>
  <c r="U27" i="30"/>
  <c r="U28" i="30"/>
  <c r="N30" i="30"/>
  <c r="U33" i="30"/>
  <c r="N35" i="30"/>
  <c r="AB35" i="30"/>
  <c r="U37" i="30"/>
  <c r="AI37" i="30"/>
  <c r="AP41" i="30"/>
  <c r="U42" i="30"/>
  <c r="AC42" i="30"/>
  <c r="AI46" i="30"/>
  <c r="AJ46" i="30" s="1"/>
  <c r="AP46" i="30"/>
  <c r="AQ46" i="30" s="1"/>
  <c r="R49" i="30"/>
  <c r="S48" i="30"/>
  <c r="AC56" i="30"/>
  <c r="N58" i="30"/>
  <c r="O58" i="30" s="1"/>
  <c r="AI24" i="30"/>
  <c r="AI25" i="30"/>
  <c r="AI26" i="30"/>
  <c r="AI32" i="30"/>
  <c r="V43" i="30"/>
  <c r="N43" i="30"/>
  <c r="AB45" i="30"/>
  <c r="AC45" i="30" s="1"/>
  <c r="N48" i="30"/>
  <c r="O48" i="30" s="1"/>
  <c r="AN31" i="30"/>
  <c r="AP31" i="30" s="1"/>
  <c r="AB33" i="30"/>
  <c r="AQ28" i="30"/>
  <c r="AI28" i="30"/>
  <c r="N34" i="30"/>
  <c r="AB34" i="30"/>
  <c r="AP34" i="30"/>
  <c r="U36" i="30"/>
  <c r="AI36" i="30"/>
  <c r="N38" i="30"/>
  <c r="AB38" i="30"/>
  <c r="AP38" i="30"/>
  <c r="AI40" i="30"/>
  <c r="AI41" i="30"/>
  <c r="AQ41" i="30"/>
  <c r="N42" i="30"/>
  <c r="V42" i="30"/>
  <c r="AP42" i="30"/>
  <c r="U43" i="30"/>
  <c r="AI43" i="30"/>
  <c r="AB44" i="30"/>
  <c r="AC44" i="30" s="1"/>
  <c r="Z48" i="30"/>
  <c r="AE48" i="30"/>
  <c r="AF51" i="30"/>
  <c r="AG51" i="30" s="1"/>
  <c r="AF52" i="30"/>
  <c r="AG52" i="30" s="1"/>
  <c r="AG49" i="30"/>
  <c r="N51" i="30"/>
  <c r="Y55" i="30"/>
  <c r="Z55" i="30" s="1"/>
  <c r="AG45" i="30"/>
  <c r="K52" i="30"/>
  <c r="L52" i="30" s="1"/>
  <c r="L49" i="30"/>
  <c r="AM51" i="30"/>
  <c r="AN51" i="30" s="1"/>
  <c r="AN49" i="30"/>
  <c r="AP49" i="30" s="1"/>
  <c r="AM52" i="30"/>
  <c r="AN52" i="30" s="1"/>
  <c r="N54" i="30"/>
  <c r="O54" i="30" s="1"/>
  <c r="Z54" i="30"/>
  <c r="AN54" i="30"/>
  <c r="AP54" i="30" s="1"/>
  <c r="AB58" i="30"/>
  <c r="G52" i="30"/>
  <c r="H52" i="30" s="1"/>
  <c r="G51" i="30"/>
  <c r="H51" i="30" s="1"/>
  <c r="Y52" i="30"/>
  <c r="Z52" i="30" s="1"/>
  <c r="Y51" i="30"/>
  <c r="Z51" i="30" s="1"/>
  <c r="S54" i="30"/>
  <c r="H56" i="30"/>
  <c r="AF56" i="30"/>
  <c r="AG56" i="30" s="1"/>
  <c r="AM56" i="30"/>
  <c r="AN56" i="30" s="1"/>
  <c r="AP56" i="30" s="1"/>
  <c r="K56" i="30"/>
  <c r="L56" i="30" s="1"/>
  <c r="AM57" i="30"/>
  <c r="AN57" i="30" s="1"/>
  <c r="AP57" i="30" s="1"/>
  <c r="AQ57" i="30" s="1"/>
  <c r="K57" i="30"/>
  <c r="L57" i="30" s="1"/>
  <c r="R57" i="30"/>
  <c r="S57" i="30" s="1"/>
  <c r="H57" i="30"/>
  <c r="Y57" i="30"/>
  <c r="Z57" i="30" s="1"/>
  <c r="AI57" i="30" s="1"/>
  <c r="AJ59" i="30"/>
  <c r="AB59" i="30"/>
  <c r="AQ59" i="30"/>
  <c r="AI59" i="30"/>
  <c r="V53" i="30"/>
  <c r="N53" i="30"/>
  <c r="O53" i="30" s="1"/>
  <c r="R58" i="30"/>
  <c r="S58" i="30" s="1"/>
  <c r="J31" i="11"/>
  <c r="N40" i="30" l="1"/>
  <c r="U41" i="30"/>
  <c r="V41" i="30" s="1"/>
  <c r="J31" i="30"/>
  <c r="L31" i="30" s="1"/>
  <c r="J31" i="15"/>
  <c r="J31" i="13"/>
  <c r="J31" i="16"/>
  <c r="J31" i="1"/>
  <c r="J31" i="14"/>
  <c r="U45" i="30"/>
  <c r="V59" i="30"/>
  <c r="N59" i="30"/>
  <c r="V45" i="30"/>
  <c r="AP58" i="30"/>
  <c r="AQ58" i="30" s="1"/>
  <c r="AC59" i="30"/>
  <c r="U59" i="30"/>
  <c r="AP55" i="30"/>
  <c r="U57" i="30"/>
  <c r="AB51" i="30"/>
  <c r="N49" i="30"/>
  <c r="O49" i="30" s="1"/>
  <c r="AI52" i="30"/>
  <c r="AJ52" i="30" s="1"/>
  <c r="N55" i="30"/>
  <c r="V57" i="30"/>
  <c r="N57" i="30"/>
  <c r="O57" i="30" s="1"/>
  <c r="AB54" i="30"/>
  <c r="AC54" i="30" s="1"/>
  <c r="N52" i="30"/>
  <c r="U48" i="30"/>
  <c r="V48" i="30" s="1"/>
  <c r="AC58" i="30"/>
  <c r="U58" i="30"/>
  <c r="V58" i="30" s="1"/>
  <c r="AJ57" i="30"/>
  <c r="AB57" i="30"/>
  <c r="AC57" i="30" s="1"/>
  <c r="O51" i="30"/>
  <c r="AI45" i="30"/>
  <c r="AJ45" i="30" s="1"/>
  <c r="AL48" i="30"/>
  <c r="AN48" i="30" s="1"/>
  <c r="AG48" i="30"/>
  <c r="R52" i="30"/>
  <c r="S52" i="30" s="1"/>
  <c r="S49" i="30"/>
  <c r="R51" i="30"/>
  <c r="S51" i="30" s="1"/>
  <c r="U55" i="30"/>
  <c r="V55" i="30" s="1"/>
  <c r="AI55" i="30"/>
  <c r="AJ55" i="30" s="1"/>
  <c r="AQ55" i="30"/>
  <c r="N56" i="30"/>
  <c r="O56" i="30" s="1"/>
  <c r="U54" i="30"/>
  <c r="V54" i="30" s="1"/>
  <c r="O52" i="30"/>
  <c r="AP51" i="30"/>
  <c r="AB55" i="30"/>
  <c r="AC55" i="30" s="1"/>
  <c r="AI49" i="30"/>
  <c r="AJ49" i="30" s="1"/>
  <c r="AQ49" i="30"/>
  <c r="AB48" i="30"/>
  <c r="AC48" i="30" s="1"/>
  <c r="U56" i="30"/>
  <c r="V56" i="30" s="1"/>
  <c r="O55" i="30"/>
  <c r="AP45" i="30"/>
  <c r="AQ45" i="30" s="1"/>
  <c r="AQ56" i="30"/>
  <c r="AI56" i="30"/>
  <c r="AJ56" i="30" s="1"/>
  <c r="AP52" i="30"/>
  <c r="AQ52" i="30" s="1"/>
  <c r="AI51" i="30"/>
  <c r="AJ51" i="30" s="1"/>
  <c r="AQ51" i="30"/>
  <c r="AQ54" i="30"/>
  <c r="AI54" i="30"/>
  <c r="AJ54" i="30" s="1"/>
  <c r="H50" i="30"/>
  <c r="N31" i="30" l="1"/>
  <c r="U31" i="30"/>
  <c r="V31" i="30" s="1"/>
  <c r="AC49" i="30"/>
  <c r="U49" i="30"/>
  <c r="V49" i="30" s="1"/>
  <c r="AB49" i="30"/>
  <c r="H67" i="30"/>
  <c r="U52" i="30"/>
  <c r="V52" i="30" s="1"/>
  <c r="AB52" i="30"/>
  <c r="AC52" i="30" s="1"/>
  <c r="AI48" i="30"/>
  <c r="AJ48" i="30" s="1"/>
  <c r="U51" i="30"/>
  <c r="V51" i="30" s="1"/>
  <c r="AC51" i="30"/>
  <c r="AP48" i="30"/>
  <c r="AQ48" i="30" s="1"/>
  <c r="H61" i="30"/>
  <c r="H68" i="30" l="1"/>
  <c r="H69" i="30" s="1"/>
  <c r="H62" i="30"/>
  <c r="H70" i="30" l="1"/>
  <c r="H63" i="30"/>
  <c r="H64" i="30" l="1"/>
  <c r="H65" i="30" s="1"/>
  <c r="H71" i="30"/>
  <c r="AL29" i="2" l="1"/>
  <c r="AE29" i="2"/>
  <c r="X29" i="2"/>
  <c r="Q29" i="2"/>
  <c r="J29" i="2"/>
  <c r="AL23" i="2"/>
  <c r="AE23" i="2"/>
  <c r="X23" i="2"/>
  <c r="Q23" i="2"/>
  <c r="J23" i="2"/>
  <c r="J23" i="19" l="1"/>
  <c r="J23" i="18"/>
  <c r="J23" i="20"/>
  <c r="J29" i="18"/>
  <c r="J29" i="20"/>
  <c r="J29" i="19"/>
  <c r="AL29" i="11"/>
  <c r="X29" i="11"/>
  <c r="Q29" i="11"/>
  <c r="J29" i="11"/>
  <c r="AL23" i="11"/>
  <c r="AE23" i="11"/>
  <c r="X23" i="11"/>
  <c r="Q23" i="11"/>
  <c r="J23" i="11"/>
  <c r="Q23" i="30" l="1"/>
  <c r="S23" i="30" s="1"/>
  <c r="F9" i="28" s="1"/>
  <c r="Q23" i="16"/>
  <c r="X23" i="30"/>
  <c r="Z23" i="30" s="1"/>
  <c r="X23" i="16"/>
  <c r="Q29" i="16"/>
  <c r="Q29" i="30"/>
  <c r="S29" i="30" s="1"/>
  <c r="J29" i="30"/>
  <c r="L29" i="30" s="1"/>
  <c r="N29" i="30" s="1"/>
  <c r="O29" i="30" s="1"/>
  <c r="J29" i="16"/>
  <c r="AE23" i="16"/>
  <c r="AE23" i="30"/>
  <c r="AG23" i="30" s="1"/>
  <c r="H9" i="28" s="1"/>
  <c r="X29" i="30"/>
  <c r="Z29" i="30" s="1"/>
  <c r="X29" i="16"/>
  <c r="J23" i="16"/>
  <c r="J23" i="30"/>
  <c r="L23" i="30" s="1"/>
  <c r="AL23" i="16"/>
  <c r="AL23" i="30"/>
  <c r="AN23" i="30" s="1"/>
  <c r="I9" i="28" s="1"/>
  <c r="AL29" i="30"/>
  <c r="AN29" i="30" s="1"/>
  <c r="AP29" i="30" s="1"/>
  <c r="AQ29" i="30" s="1"/>
  <c r="AL29" i="16"/>
  <c r="AL41" i="21"/>
  <c r="AL40" i="21"/>
  <c r="AE41" i="21"/>
  <c r="AE40" i="21"/>
  <c r="X41" i="21"/>
  <c r="X40" i="21"/>
  <c r="Q41" i="21"/>
  <c r="Q40" i="21"/>
  <c r="J41" i="21"/>
  <c r="J40" i="21"/>
  <c r="F41" i="21"/>
  <c r="F40" i="21"/>
  <c r="AL41" i="5"/>
  <c r="AL40" i="5"/>
  <c r="AE41" i="5"/>
  <c r="AE40" i="5"/>
  <c r="X41" i="5"/>
  <c r="X40" i="5"/>
  <c r="Q41" i="5"/>
  <c r="Q40" i="5"/>
  <c r="J41" i="5"/>
  <c r="J40" i="5"/>
  <c r="F41" i="5"/>
  <c r="F40" i="5"/>
  <c r="AL41" i="4"/>
  <c r="AL40" i="4"/>
  <c r="AE41" i="4"/>
  <c r="AE40" i="4"/>
  <c r="X41" i="4"/>
  <c r="X40" i="4"/>
  <c r="Q41" i="4"/>
  <c r="Q40" i="4"/>
  <c r="F41" i="4"/>
  <c r="F40" i="4"/>
  <c r="AL41" i="24"/>
  <c r="AL40" i="24"/>
  <c r="AE41" i="24"/>
  <c r="AE40" i="24"/>
  <c r="X41" i="24"/>
  <c r="X40" i="24"/>
  <c r="Q41" i="24"/>
  <c r="Q40" i="24"/>
  <c r="F41" i="24"/>
  <c r="F40" i="24"/>
  <c r="AL41" i="26"/>
  <c r="AL40" i="26"/>
  <c r="AE41" i="26"/>
  <c r="AE40" i="26"/>
  <c r="X41" i="26"/>
  <c r="X40" i="26"/>
  <c r="Q41" i="26"/>
  <c r="Q40" i="26"/>
  <c r="F41" i="26"/>
  <c r="F40" i="26"/>
  <c r="AL31" i="26"/>
  <c r="AL29" i="26"/>
  <c r="AL23" i="26"/>
  <c r="AE31" i="26"/>
  <c r="AE29" i="26"/>
  <c r="AE23" i="26"/>
  <c r="X31" i="26"/>
  <c r="X29" i="26"/>
  <c r="X23" i="26"/>
  <c r="Q31" i="26"/>
  <c r="Q29" i="26"/>
  <c r="Q23" i="26"/>
  <c r="J31" i="26"/>
  <c r="J29" i="26"/>
  <c r="J23" i="26"/>
  <c r="F31" i="26"/>
  <c r="F29" i="26"/>
  <c r="F23" i="26"/>
  <c r="AL31" i="24"/>
  <c r="AL29" i="24"/>
  <c r="AL23" i="24"/>
  <c r="AE31" i="24"/>
  <c r="AE29" i="24"/>
  <c r="AE23" i="24"/>
  <c r="X31" i="24"/>
  <c r="X29" i="24"/>
  <c r="X23" i="24"/>
  <c r="Q31" i="24"/>
  <c r="Q29" i="24"/>
  <c r="Q23" i="24"/>
  <c r="J31" i="24"/>
  <c r="J29" i="24"/>
  <c r="J23" i="24"/>
  <c r="F31" i="24"/>
  <c r="F29" i="24"/>
  <c r="F23" i="24"/>
  <c r="AL31" i="21"/>
  <c r="AL29" i="21"/>
  <c r="AL23" i="21"/>
  <c r="AE31" i="21"/>
  <c r="AE29" i="21"/>
  <c r="AE23" i="21"/>
  <c r="X31" i="21"/>
  <c r="X29" i="21"/>
  <c r="X23" i="21"/>
  <c r="Q31" i="21"/>
  <c r="Q29" i="21"/>
  <c r="Q23" i="21"/>
  <c r="J31" i="21"/>
  <c r="J29" i="21"/>
  <c r="J23" i="21"/>
  <c r="F31" i="21"/>
  <c r="F29" i="21"/>
  <c r="F23" i="21"/>
  <c r="AL31" i="5"/>
  <c r="AL29" i="5"/>
  <c r="AL23" i="5"/>
  <c r="AE31" i="5"/>
  <c r="AE29" i="5"/>
  <c r="AE23" i="5"/>
  <c r="X31" i="5"/>
  <c r="X29" i="5"/>
  <c r="X23" i="5"/>
  <c r="Q31" i="5"/>
  <c r="Q29" i="5"/>
  <c r="Q23" i="5"/>
  <c r="J31" i="5"/>
  <c r="J29" i="5"/>
  <c r="J23" i="5"/>
  <c r="F31" i="5"/>
  <c r="F29" i="5"/>
  <c r="F23" i="5"/>
  <c r="AL31" i="4"/>
  <c r="AL29" i="4"/>
  <c r="AL23" i="4"/>
  <c r="AE31" i="4"/>
  <c r="AE29" i="4"/>
  <c r="AE23" i="4"/>
  <c r="X31" i="4"/>
  <c r="X29" i="4"/>
  <c r="X23" i="4"/>
  <c r="Q31" i="4"/>
  <c r="Q29" i="4"/>
  <c r="Q23" i="4"/>
  <c r="J31" i="4"/>
  <c r="J29" i="4"/>
  <c r="J23" i="4"/>
  <c r="F31" i="4"/>
  <c r="F29" i="4"/>
  <c r="F23" i="4"/>
  <c r="AL31" i="20"/>
  <c r="AL29" i="20"/>
  <c r="AL23" i="20"/>
  <c r="AE31" i="20"/>
  <c r="AE29" i="20"/>
  <c r="AE23" i="20"/>
  <c r="X31" i="20"/>
  <c r="X29" i="20"/>
  <c r="X23" i="20"/>
  <c r="Q31" i="20"/>
  <c r="Q29" i="20"/>
  <c r="Q23" i="20"/>
  <c r="F31" i="20"/>
  <c r="F29" i="20"/>
  <c r="F23" i="20"/>
  <c r="AL31" i="19"/>
  <c r="AL29" i="19"/>
  <c r="AL23" i="19"/>
  <c r="AE31" i="19"/>
  <c r="AE29" i="19"/>
  <c r="AE23" i="19"/>
  <c r="X31" i="19"/>
  <c r="X29" i="19"/>
  <c r="X23" i="19"/>
  <c r="Q31" i="19"/>
  <c r="Q29" i="19"/>
  <c r="Q23" i="19"/>
  <c r="F31" i="19"/>
  <c r="F29" i="19"/>
  <c r="F23" i="19"/>
  <c r="AL31" i="18"/>
  <c r="AL29" i="18"/>
  <c r="AL23" i="18"/>
  <c r="AE31" i="18"/>
  <c r="AE29" i="18"/>
  <c r="AE23" i="18"/>
  <c r="X31" i="18"/>
  <c r="X29" i="18"/>
  <c r="X23" i="18"/>
  <c r="Q31" i="18"/>
  <c r="Q29" i="18"/>
  <c r="Q23" i="18"/>
  <c r="F31" i="18"/>
  <c r="F29" i="18"/>
  <c r="F23" i="18"/>
  <c r="AL31" i="17"/>
  <c r="AL29" i="17"/>
  <c r="AL23" i="17"/>
  <c r="AE31" i="17"/>
  <c r="AE29" i="17"/>
  <c r="AE23" i="17"/>
  <c r="X31" i="17"/>
  <c r="X29" i="17"/>
  <c r="X23" i="17"/>
  <c r="Q31" i="17"/>
  <c r="Q29" i="17"/>
  <c r="Q23" i="17"/>
  <c r="J31" i="17"/>
  <c r="J29" i="17"/>
  <c r="J23" i="17"/>
  <c r="F31" i="17"/>
  <c r="F29" i="17"/>
  <c r="F23" i="17"/>
  <c r="G9" i="28" l="1"/>
  <c r="E9" i="28"/>
  <c r="AI29" i="30"/>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F31" i="15"/>
  <c r="F29" i="15"/>
  <c r="F23" i="15"/>
  <c r="AL31" i="14"/>
  <c r="AL29" i="14"/>
  <c r="AL23" i="14"/>
  <c r="AE31" i="14"/>
  <c r="AE29" i="14"/>
  <c r="AE23" i="14"/>
  <c r="X31" i="14"/>
  <c r="X29" i="14"/>
  <c r="X23" i="14"/>
  <c r="Q31" i="14"/>
  <c r="Q29" i="14"/>
  <c r="Q23" i="14"/>
  <c r="J29" i="14"/>
  <c r="J23" i="14"/>
  <c r="F31" i="14"/>
  <c r="F29" i="14"/>
  <c r="F23" i="14"/>
  <c r="AL31" i="1"/>
  <c r="AL29" i="1"/>
  <c r="AL23" i="1"/>
  <c r="AE31" i="1"/>
  <c r="AE29" i="1"/>
  <c r="AE23" i="1"/>
  <c r="X31" i="1"/>
  <c r="X29" i="1"/>
  <c r="X23" i="1"/>
  <c r="Q31" i="1"/>
  <c r="Q29" i="1"/>
  <c r="Q23" i="1"/>
  <c r="J29" i="1"/>
  <c r="J23" i="1"/>
  <c r="F31" i="1"/>
  <c r="F29" i="1"/>
  <c r="F23" i="1"/>
  <c r="AL31" i="13"/>
  <c r="AL29" i="13"/>
  <c r="AL23" i="13"/>
  <c r="AE31" i="13"/>
  <c r="AE29" i="13"/>
  <c r="AE23" i="13"/>
  <c r="X31" i="13"/>
  <c r="X29" i="13"/>
  <c r="X23" i="13"/>
  <c r="Q31" i="13"/>
  <c r="Q29" i="13"/>
  <c r="Q23" i="13"/>
  <c r="J29" i="13"/>
  <c r="J23" i="13"/>
  <c r="F31" i="13"/>
  <c r="F29" i="13"/>
  <c r="F23" i="13"/>
  <c r="AL31" i="12"/>
  <c r="AL29" i="12"/>
  <c r="AL23" i="12"/>
  <c r="AE31" i="12"/>
  <c r="AE29" i="12"/>
  <c r="AE23" i="12"/>
  <c r="X31" i="12"/>
  <c r="X29" i="12"/>
  <c r="X23" i="12"/>
  <c r="Q31" i="12"/>
  <c r="Q29" i="12"/>
  <c r="Q23" i="12"/>
  <c r="J31" i="12"/>
  <c r="J29" i="12"/>
  <c r="J23" i="12"/>
  <c r="F31" i="12"/>
  <c r="F29" i="12"/>
  <c r="F23" i="12"/>
  <c r="O23" i="30" l="1"/>
  <c r="E10" i="28"/>
  <c r="E11" i="28" s="1"/>
  <c r="AJ23" i="30"/>
  <c r="H10" i="28"/>
  <c r="H11" i="28" s="1"/>
  <c r="V23" i="30"/>
  <c r="F10" i="28"/>
  <c r="F11" i="28" s="1"/>
  <c r="AC23" i="30"/>
  <c r="G10" i="28"/>
  <c r="G11" i="28" s="1"/>
  <c r="AQ23" i="30"/>
  <c r="I10" i="28"/>
  <c r="I11" i="28" s="1"/>
  <c r="AG47" i="30"/>
  <c r="AI39" i="30"/>
  <c r="AJ39" i="30" s="1"/>
  <c r="AB39" i="30"/>
  <c r="AC39" i="30" s="1"/>
  <c r="Z47" i="30"/>
  <c r="S47" i="30"/>
  <c r="U39" i="30"/>
  <c r="V39" i="30" s="1"/>
  <c r="N39" i="30"/>
  <c r="O39" i="30" s="1"/>
  <c r="L47" i="30"/>
  <c r="AP39" i="30"/>
  <c r="AQ39" i="30" s="1"/>
  <c r="AN47" i="30"/>
  <c r="D44" i="28"/>
  <c r="D39" i="28"/>
  <c r="D34" i="28"/>
  <c r="D29" i="28"/>
  <c r="D24" i="28"/>
  <c r="AB47" i="30" l="1"/>
  <c r="AC47" i="30" s="1"/>
  <c r="Z50" i="30"/>
  <c r="AN50" i="30"/>
  <c r="AP47" i="30"/>
  <c r="AQ47" i="30" s="1"/>
  <c r="U47" i="30"/>
  <c r="V47" i="30" s="1"/>
  <c r="S50" i="30"/>
  <c r="N47" i="30"/>
  <c r="O47" i="30" s="1"/>
  <c r="L50" i="30"/>
  <c r="AI47" i="30"/>
  <c r="AJ47" i="30" s="1"/>
  <c r="AG50" i="30"/>
  <c r="H77" i="8"/>
  <c r="N50" i="30" l="1"/>
  <c r="O50" i="30" s="1"/>
  <c r="L67" i="30"/>
  <c r="L61" i="30"/>
  <c r="AN67" i="30"/>
  <c r="AN61" i="30"/>
  <c r="AP50" i="30"/>
  <c r="AQ50" i="30" s="1"/>
  <c r="AG61" i="30"/>
  <c r="AI50" i="30"/>
  <c r="AJ50" i="30" s="1"/>
  <c r="AG67" i="30"/>
  <c r="S61" i="30"/>
  <c r="U50" i="30"/>
  <c r="V50" i="30" s="1"/>
  <c r="S67" i="30"/>
  <c r="AB50" i="30"/>
  <c r="AC50" i="30" s="1"/>
  <c r="Z67" i="30"/>
  <c r="Z61" i="30"/>
  <c r="H78" i="8"/>
  <c r="S68" i="30" l="1"/>
  <c r="S69" i="30" s="1"/>
  <c r="U67" i="30"/>
  <c r="V67" i="30" s="1"/>
  <c r="AP67" i="30"/>
  <c r="AQ67" i="30" s="1"/>
  <c r="AN68" i="30"/>
  <c r="Z62" i="30"/>
  <c r="Z63" i="30" s="1"/>
  <c r="AB61" i="30"/>
  <c r="AC61" i="30" s="1"/>
  <c r="AI61" i="30"/>
  <c r="AJ61" i="30" s="1"/>
  <c r="AG62" i="30"/>
  <c r="L62" i="30"/>
  <c r="N61" i="30"/>
  <c r="O61" i="30" s="1"/>
  <c r="AB67" i="30"/>
  <c r="AC67" i="30" s="1"/>
  <c r="Z68" i="30"/>
  <c r="S62" i="30"/>
  <c r="U61" i="30"/>
  <c r="V61" i="30" s="1"/>
  <c r="N67" i="30"/>
  <c r="O67" i="30" s="1"/>
  <c r="L68" i="30"/>
  <c r="AG68" i="30"/>
  <c r="AI67" i="30"/>
  <c r="AJ67" i="30" s="1"/>
  <c r="AN62" i="30"/>
  <c r="AP61" i="30"/>
  <c r="AQ61" i="30" s="1"/>
  <c r="H79" i="8"/>
  <c r="AP62" i="30" l="1"/>
  <c r="AQ62" i="30" s="1"/>
  <c r="AN63" i="30"/>
  <c r="AN64" i="30" s="1"/>
  <c r="AN65" i="30" s="1"/>
  <c r="AI62" i="30"/>
  <c r="AJ62" i="30" s="1"/>
  <c r="AP68" i="30"/>
  <c r="AQ68" i="30" s="1"/>
  <c r="Z64" i="30"/>
  <c r="AI68" i="30"/>
  <c r="S63" i="30"/>
  <c r="U62" i="30"/>
  <c r="V62" i="30" s="1"/>
  <c r="AN69" i="30"/>
  <c r="L69" i="30"/>
  <c r="U69" i="30" s="1"/>
  <c r="V69" i="30" s="1"/>
  <c r="N68" i="30"/>
  <c r="O68" i="30" s="1"/>
  <c r="Z69" i="30"/>
  <c r="AB68" i="30"/>
  <c r="AC68" i="30" s="1"/>
  <c r="AJ68" i="30"/>
  <c r="L63" i="30"/>
  <c r="N62" i="30"/>
  <c r="O62" i="30" s="1"/>
  <c r="S70" i="30"/>
  <c r="AG69" i="30"/>
  <c r="AG63" i="30"/>
  <c r="AB62" i="30"/>
  <c r="AC62" i="30" s="1"/>
  <c r="U68" i="30"/>
  <c r="V68" i="30" s="1"/>
  <c r="H80" i="8"/>
  <c r="R58" i="12"/>
  <c r="R58" i="13"/>
  <c r="R58" i="1"/>
  <c r="R58" i="14"/>
  <c r="R58" i="15"/>
  <c r="R58" i="2"/>
  <c r="R58" i="17"/>
  <c r="R58" i="18"/>
  <c r="R58" i="19"/>
  <c r="R58" i="20"/>
  <c r="R58" i="3"/>
  <c r="R58" i="4"/>
  <c r="R58" i="5"/>
  <c r="R58" i="21"/>
  <c r="R58" i="6"/>
  <c r="R58" i="24"/>
  <c r="R58" i="7"/>
  <c r="R58" i="26"/>
  <c r="R58" i="8"/>
  <c r="R58" i="9"/>
  <c r="R58" i="11"/>
  <c r="S71" i="30" l="1"/>
  <c r="S64" i="30"/>
  <c r="AB64" i="30" s="1"/>
  <c r="AC64" i="30" s="1"/>
  <c r="U63" i="30"/>
  <c r="V63" i="30" s="1"/>
  <c r="Z65" i="30"/>
  <c r="N69" i="30"/>
  <c r="O69" i="30" s="1"/>
  <c r="L70" i="30"/>
  <c r="L71" i="30" s="1"/>
  <c r="N71" i="30" s="1"/>
  <c r="O71" i="30" s="1"/>
  <c r="AG64" i="30"/>
  <c r="AI64" i="30" s="1"/>
  <c r="AJ64" i="30" s="1"/>
  <c r="AI63" i="30"/>
  <c r="AJ63" i="30" s="1"/>
  <c r="Z70" i="30"/>
  <c r="AB69" i="30"/>
  <c r="AC69" i="30" s="1"/>
  <c r="AN70" i="30"/>
  <c r="AN71" i="30" s="1"/>
  <c r="AP69" i="30"/>
  <c r="AQ69" i="30" s="1"/>
  <c r="AP63" i="30"/>
  <c r="AQ63" i="30" s="1"/>
  <c r="AI69" i="30"/>
  <c r="AJ69" i="30" s="1"/>
  <c r="AG70" i="30"/>
  <c r="AG71" i="30" s="1"/>
  <c r="N63" i="30"/>
  <c r="O63" i="30" s="1"/>
  <c r="L64" i="30"/>
  <c r="AB63" i="30"/>
  <c r="AC63" i="30" s="1"/>
  <c r="H81" i="8"/>
  <c r="AE74" i="26"/>
  <c r="AL74" i="26" s="1"/>
  <c r="Q74" i="26"/>
  <c r="X74" i="26" s="1"/>
  <c r="AM59" i="26"/>
  <c r="AN59" i="26" s="1"/>
  <c r="R59" i="26"/>
  <c r="S59" i="26" s="1"/>
  <c r="G59" i="26"/>
  <c r="AN58" i="26"/>
  <c r="AM58" i="26"/>
  <c r="AF58" i="26"/>
  <c r="AG58" i="26" s="1"/>
  <c r="Z58" i="26"/>
  <c r="Y58" i="26"/>
  <c r="U58" i="26"/>
  <c r="S58" i="26"/>
  <c r="K58" i="26"/>
  <c r="L58" i="26" s="1"/>
  <c r="H58" i="26"/>
  <c r="H57" i="26"/>
  <c r="G57" i="26"/>
  <c r="AN56" i="26"/>
  <c r="AP56" i="26" s="1"/>
  <c r="AM56" i="26"/>
  <c r="AG56" i="26"/>
  <c r="AF56" i="26"/>
  <c r="Y56" i="26"/>
  <c r="Z56" i="26" s="1"/>
  <c r="S56" i="26"/>
  <c r="R56" i="26"/>
  <c r="O56" i="26"/>
  <c r="L56" i="26"/>
  <c r="N56" i="26" s="1"/>
  <c r="K56" i="26"/>
  <c r="H56" i="26"/>
  <c r="G56" i="26"/>
  <c r="H55" i="26"/>
  <c r="G55" i="26"/>
  <c r="AM54" i="26"/>
  <c r="AF54" i="26"/>
  <c r="Y54" i="26"/>
  <c r="R54" i="26"/>
  <c r="S54" i="26" s="1"/>
  <c r="K54" i="26"/>
  <c r="L54" i="26" s="1"/>
  <c r="N54" i="26" s="1"/>
  <c r="J54" i="26"/>
  <c r="Q54" i="26" s="1"/>
  <c r="X54" i="26" s="1"/>
  <c r="G54" i="26"/>
  <c r="H54" i="26" s="1"/>
  <c r="AN53" i="26"/>
  <c r="AG53" i="26"/>
  <c r="AP53" i="26" s="1"/>
  <c r="Z53" i="26"/>
  <c r="S53" i="26"/>
  <c r="L53" i="26"/>
  <c r="H53" i="26"/>
  <c r="AL52" i="26"/>
  <c r="AE52" i="26"/>
  <c r="Q52" i="26"/>
  <c r="X52" i="26" s="1"/>
  <c r="K52" i="26"/>
  <c r="L52" i="26" s="1"/>
  <c r="R51" i="26"/>
  <c r="Q51" i="26"/>
  <c r="X51" i="26" s="1"/>
  <c r="AE51" i="26" s="1"/>
  <c r="AL51" i="26" s="1"/>
  <c r="L51" i="26"/>
  <c r="AF49" i="26"/>
  <c r="Q49" i="26"/>
  <c r="J49" i="26"/>
  <c r="G49" i="26"/>
  <c r="H49" i="26" s="1"/>
  <c r="AM48" i="26"/>
  <c r="AM49" i="26" s="1"/>
  <c r="AF48" i="26"/>
  <c r="Y48" i="26"/>
  <c r="Y49" i="26" s="1"/>
  <c r="R48" i="26"/>
  <c r="R49" i="26" s="1"/>
  <c r="K48" i="26"/>
  <c r="L48" i="26" s="1"/>
  <c r="N48" i="26" s="1"/>
  <c r="J48" i="26"/>
  <c r="X48" i="26" s="1"/>
  <c r="H48" i="26"/>
  <c r="G48" i="26"/>
  <c r="V46" i="26"/>
  <c r="L46" i="26"/>
  <c r="J46" i="26"/>
  <c r="Q46" i="26" s="1"/>
  <c r="X46" i="26" s="1"/>
  <c r="AE46" i="26" s="1"/>
  <c r="H46" i="26"/>
  <c r="N46" i="26" s="1"/>
  <c r="AM45" i="26"/>
  <c r="AL45" i="26"/>
  <c r="AF45" i="26"/>
  <c r="AE45" i="26"/>
  <c r="Y45" i="26"/>
  <c r="Y51" i="26" s="1"/>
  <c r="X45" i="26"/>
  <c r="S45" i="26"/>
  <c r="R45" i="26"/>
  <c r="Q45" i="26"/>
  <c r="K45" i="26"/>
  <c r="K51" i="26" s="1"/>
  <c r="J45" i="26"/>
  <c r="L45" i="26" s="1"/>
  <c r="H45" i="26"/>
  <c r="G45" i="26"/>
  <c r="G51" i="26" s="1"/>
  <c r="G52" i="26" s="1"/>
  <c r="H52" i="26" s="1"/>
  <c r="F45" i="26"/>
  <c r="AM44" i="26"/>
  <c r="AN44" i="26" s="1"/>
  <c r="AF44" i="26"/>
  <c r="AG44" i="26" s="1"/>
  <c r="Y44" i="26"/>
  <c r="Z44" i="26" s="1"/>
  <c r="R44" i="26"/>
  <c r="S44" i="26" s="1"/>
  <c r="L44" i="26"/>
  <c r="K44" i="26"/>
  <c r="G44" i="26"/>
  <c r="H44" i="26" s="1"/>
  <c r="N44" i="26" s="1"/>
  <c r="AM43" i="26"/>
  <c r="AN43" i="26" s="1"/>
  <c r="AP43" i="26" s="1"/>
  <c r="AG43" i="26"/>
  <c r="AF43" i="26"/>
  <c r="Y43" i="26"/>
  <c r="Z43" i="26" s="1"/>
  <c r="S43" i="26"/>
  <c r="R43" i="26"/>
  <c r="K43" i="26"/>
  <c r="L43" i="26" s="1"/>
  <c r="H43" i="26"/>
  <c r="O43" i="26" s="1"/>
  <c r="G43" i="26"/>
  <c r="AQ42" i="26"/>
  <c r="AP42" i="26"/>
  <c r="AN42" i="26"/>
  <c r="AM42" i="26"/>
  <c r="AJ42" i="26"/>
  <c r="AI42" i="26"/>
  <c r="AG42" i="26"/>
  <c r="AF42" i="26"/>
  <c r="AC42" i="26"/>
  <c r="AB42" i="26"/>
  <c r="Z42" i="26"/>
  <c r="Y42" i="26"/>
  <c r="S42" i="26"/>
  <c r="R42" i="26"/>
  <c r="L42" i="26"/>
  <c r="U42" i="26" s="1"/>
  <c r="K42" i="26"/>
  <c r="G42" i="26"/>
  <c r="H42" i="26" s="1"/>
  <c r="AM41" i="26"/>
  <c r="AN41" i="26" s="1"/>
  <c r="AF41" i="26"/>
  <c r="AG41" i="26" s="1"/>
  <c r="Z41" i="26"/>
  <c r="Y41" i="26"/>
  <c r="R41" i="26"/>
  <c r="S41" i="26" s="1"/>
  <c r="K41" i="26"/>
  <c r="L41" i="26" s="1"/>
  <c r="H41" i="26"/>
  <c r="O41" i="26" s="1"/>
  <c r="AN40" i="26"/>
  <c r="AP40" i="26" s="1"/>
  <c r="AM40" i="26"/>
  <c r="AG40" i="26"/>
  <c r="AQ40" i="26" s="1"/>
  <c r="AF40" i="26"/>
  <c r="Z40" i="26"/>
  <c r="AJ40" i="26" s="1"/>
  <c r="Y40" i="26"/>
  <c r="S40" i="26"/>
  <c r="AC40" i="26" s="1"/>
  <c r="R40" i="26"/>
  <c r="K40" i="26"/>
  <c r="L40" i="26" s="1"/>
  <c r="H40" i="26"/>
  <c r="G40" i="26"/>
  <c r="AM38" i="26"/>
  <c r="AN38" i="26" s="1"/>
  <c r="AP38" i="26" s="1"/>
  <c r="AG38" i="26"/>
  <c r="AF38" i="26"/>
  <c r="Y38" i="26"/>
  <c r="Z38" i="26" s="1"/>
  <c r="S38" i="26"/>
  <c r="R38" i="26"/>
  <c r="K38" i="26"/>
  <c r="L38" i="26" s="1"/>
  <c r="H38" i="26"/>
  <c r="O38" i="26" s="1"/>
  <c r="G38" i="26"/>
  <c r="AN37" i="26"/>
  <c r="AP37" i="26" s="1"/>
  <c r="AM37" i="26"/>
  <c r="AG37" i="26"/>
  <c r="AQ37" i="26" s="1"/>
  <c r="AF37" i="26"/>
  <c r="Z37" i="26"/>
  <c r="AJ37" i="26" s="1"/>
  <c r="Y37" i="26"/>
  <c r="S37" i="26"/>
  <c r="AC37" i="26" s="1"/>
  <c r="R37" i="26"/>
  <c r="L37" i="26"/>
  <c r="V37" i="26" s="1"/>
  <c r="K37" i="26"/>
  <c r="G37" i="26"/>
  <c r="H37" i="26" s="1"/>
  <c r="O37" i="26" s="1"/>
  <c r="AN36" i="26"/>
  <c r="AM36" i="26"/>
  <c r="AG36" i="26"/>
  <c r="AF36" i="26"/>
  <c r="Y36" i="26"/>
  <c r="Z36" i="26" s="1"/>
  <c r="R36" i="26"/>
  <c r="S36" i="26" s="1"/>
  <c r="O36" i="26"/>
  <c r="L36" i="26"/>
  <c r="K36" i="26"/>
  <c r="H36" i="26"/>
  <c r="G36" i="26"/>
  <c r="AN35" i="26"/>
  <c r="AP35" i="26" s="1"/>
  <c r="AM35" i="26"/>
  <c r="AG35" i="26"/>
  <c r="AQ35" i="26" s="1"/>
  <c r="AF35" i="26"/>
  <c r="Z35" i="26"/>
  <c r="AJ35" i="26" s="1"/>
  <c r="Y35" i="26"/>
  <c r="S35" i="26"/>
  <c r="AC35" i="26" s="1"/>
  <c r="R35" i="26"/>
  <c r="L35" i="26"/>
  <c r="V35" i="26" s="1"/>
  <c r="K35" i="26"/>
  <c r="H35" i="26"/>
  <c r="O35" i="26" s="1"/>
  <c r="G35" i="26"/>
  <c r="AN34" i="26"/>
  <c r="AM34" i="26"/>
  <c r="AF34" i="26"/>
  <c r="AG34" i="26" s="1"/>
  <c r="Y34" i="26"/>
  <c r="Z34" i="26" s="1"/>
  <c r="S34" i="26"/>
  <c r="R34" i="26"/>
  <c r="O34" i="26"/>
  <c r="L34" i="26"/>
  <c r="N34" i="26" s="1"/>
  <c r="K34" i="26"/>
  <c r="H34" i="26"/>
  <c r="G34" i="26"/>
  <c r="AQ33" i="26"/>
  <c r="AP33" i="26"/>
  <c r="AN33" i="26"/>
  <c r="AM33" i="26"/>
  <c r="AJ33" i="26"/>
  <c r="AI33" i="26"/>
  <c r="AG33" i="26"/>
  <c r="AF33" i="26"/>
  <c r="AC33" i="26"/>
  <c r="AB33" i="26"/>
  <c r="Z33" i="26"/>
  <c r="Y33" i="26"/>
  <c r="V33" i="26"/>
  <c r="U33" i="26"/>
  <c r="S33" i="26"/>
  <c r="R33" i="26"/>
  <c r="L33" i="26"/>
  <c r="K33" i="26"/>
  <c r="H33" i="26"/>
  <c r="N33" i="26" s="1"/>
  <c r="G33" i="26"/>
  <c r="AM32" i="26"/>
  <c r="AN32" i="26" s="1"/>
  <c r="AF32" i="26"/>
  <c r="AG32" i="26" s="1"/>
  <c r="Z32" i="26"/>
  <c r="Y32" i="26"/>
  <c r="S32" i="26"/>
  <c r="R32" i="26"/>
  <c r="K32" i="26"/>
  <c r="L32" i="26" s="1"/>
  <c r="H32" i="26"/>
  <c r="O32" i="26" s="1"/>
  <c r="G32" i="26"/>
  <c r="AN31" i="26"/>
  <c r="AP31" i="26" s="1"/>
  <c r="AM31" i="26"/>
  <c r="AG31" i="26"/>
  <c r="AF31" i="26"/>
  <c r="Z31" i="26"/>
  <c r="AJ31" i="26" s="1"/>
  <c r="Y31" i="26"/>
  <c r="R31" i="26"/>
  <c r="S31" i="26" s="1"/>
  <c r="L31" i="26"/>
  <c r="K31" i="26"/>
  <c r="G31" i="26"/>
  <c r="H31" i="26" s="1"/>
  <c r="AM30" i="26"/>
  <c r="AN30" i="26" s="1"/>
  <c r="AP30" i="26" s="1"/>
  <c r="AG30" i="26"/>
  <c r="AF30" i="26"/>
  <c r="Z30" i="26"/>
  <c r="Y30" i="26"/>
  <c r="R30" i="26"/>
  <c r="S30" i="26" s="1"/>
  <c r="K30" i="26"/>
  <c r="L30" i="26" s="1"/>
  <c r="H30" i="26"/>
  <c r="O30" i="26" s="1"/>
  <c r="G30" i="26"/>
  <c r="AN29" i="26"/>
  <c r="AM29" i="26"/>
  <c r="AF29" i="26"/>
  <c r="AG29" i="26" s="1"/>
  <c r="Z29" i="26"/>
  <c r="Y29" i="26"/>
  <c r="R29" i="26"/>
  <c r="S29" i="26" s="1"/>
  <c r="L29" i="26"/>
  <c r="K29" i="26"/>
  <c r="G29" i="26"/>
  <c r="H29" i="26" s="1"/>
  <c r="AQ28" i="26"/>
  <c r="AN28" i="26"/>
  <c r="AP28" i="26" s="1"/>
  <c r="AG28" i="26"/>
  <c r="Z28" i="26"/>
  <c r="S28" i="26"/>
  <c r="AC28" i="26" s="1"/>
  <c r="L28" i="26"/>
  <c r="H28" i="26"/>
  <c r="O28" i="26" s="1"/>
  <c r="AN27" i="26"/>
  <c r="AG27" i="26"/>
  <c r="AQ27" i="26" s="1"/>
  <c r="Z27" i="26"/>
  <c r="AJ27" i="26" s="1"/>
  <c r="S27" i="26"/>
  <c r="AC27" i="26" s="1"/>
  <c r="O27" i="26"/>
  <c r="L27" i="26"/>
  <c r="H27" i="26"/>
  <c r="AN26" i="26"/>
  <c r="AP26" i="26" s="1"/>
  <c r="AJ26" i="26"/>
  <c r="AG26" i="26"/>
  <c r="AQ26" i="26" s="1"/>
  <c r="Z26" i="26"/>
  <c r="S26" i="26"/>
  <c r="AC26" i="26" s="1"/>
  <c r="O26" i="26"/>
  <c r="L26" i="26"/>
  <c r="H26" i="26"/>
  <c r="AQ25" i="26"/>
  <c r="AN25" i="26"/>
  <c r="AP25" i="26" s="1"/>
  <c r="AG25" i="26"/>
  <c r="Z25" i="26"/>
  <c r="S25" i="26"/>
  <c r="L25" i="26"/>
  <c r="H25" i="26"/>
  <c r="O25" i="26" s="1"/>
  <c r="AN24" i="26"/>
  <c r="AG24" i="26"/>
  <c r="AQ24" i="26" s="1"/>
  <c r="Z24" i="26"/>
  <c r="S24" i="26"/>
  <c r="AC24" i="26" s="1"/>
  <c r="L24" i="26"/>
  <c r="U24" i="26" s="1"/>
  <c r="H24" i="26"/>
  <c r="O24" i="26" s="1"/>
  <c r="AN23" i="26"/>
  <c r="AG23" i="26"/>
  <c r="Z23" i="26"/>
  <c r="S23" i="26"/>
  <c r="L23" i="26"/>
  <c r="H23" i="26"/>
  <c r="X74" i="24"/>
  <c r="AE74" i="24" s="1"/>
  <c r="AL74" i="24" s="1"/>
  <c r="Q74" i="24"/>
  <c r="AM59" i="24"/>
  <c r="AN59" i="24" s="1"/>
  <c r="AG59" i="24"/>
  <c r="AF59" i="24"/>
  <c r="Y59" i="24"/>
  <c r="Z59" i="24" s="1"/>
  <c r="S59" i="24"/>
  <c r="R59" i="24"/>
  <c r="K59" i="24"/>
  <c r="L59" i="24" s="1"/>
  <c r="H59" i="24"/>
  <c r="G59" i="24"/>
  <c r="AP58" i="24"/>
  <c r="AQ58" i="24" s="1"/>
  <c r="AN58" i="24"/>
  <c r="AM58" i="24"/>
  <c r="AI58" i="24"/>
  <c r="AJ58" i="24" s="1"/>
  <c r="AG58" i="24"/>
  <c r="AF58" i="24"/>
  <c r="AB58" i="24"/>
  <c r="AC58" i="24" s="1"/>
  <c r="Z58" i="24"/>
  <c r="Y58" i="24"/>
  <c r="U58" i="24"/>
  <c r="V58" i="24" s="1"/>
  <c r="S58" i="24"/>
  <c r="N58" i="24"/>
  <c r="L58" i="24"/>
  <c r="K58" i="24"/>
  <c r="H58" i="24"/>
  <c r="AM57" i="24"/>
  <c r="AN57" i="24" s="1"/>
  <c r="AF57" i="24"/>
  <c r="AG57" i="24" s="1"/>
  <c r="AI57" i="24" s="1"/>
  <c r="Y57" i="24"/>
  <c r="Z57" i="24" s="1"/>
  <c r="AJ57" i="24" s="1"/>
  <c r="R57" i="24"/>
  <c r="S57" i="24" s="1"/>
  <c r="U57" i="24" s="1"/>
  <c r="O57" i="24"/>
  <c r="K57" i="24"/>
  <c r="L57" i="24" s="1"/>
  <c r="N57" i="24" s="1"/>
  <c r="H57" i="24"/>
  <c r="G57" i="24"/>
  <c r="G56" i="24"/>
  <c r="R55" i="24"/>
  <c r="S55" i="24" s="1"/>
  <c r="G55" i="24"/>
  <c r="AM54" i="24"/>
  <c r="AF54" i="24"/>
  <c r="Y54" i="24"/>
  <c r="R54" i="24"/>
  <c r="Q54" i="24"/>
  <c r="X54" i="24" s="1"/>
  <c r="AE54" i="24" s="1"/>
  <c r="K54" i="24"/>
  <c r="L54" i="24" s="1"/>
  <c r="J54" i="24"/>
  <c r="H54" i="24"/>
  <c r="G54" i="24"/>
  <c r="AQ53" i="24"/>
  <c r="AN53" i="24"/>
  <c r="AP53" i="24" s="1"/>
  <c r="AG53" i="24"/>
  <c r="AC53" i="24"/>
  <c r="Z53" i="24"/>
  <c r="AI53" i="24" s="1"/>
  <c r="AJ53" i="24" s="1"/>
  <c r="U53" i="24"/>
  <c r="S53" i="24"/>
  <c r="AB53" i="24" s="1"/>
  <c r="L53" i="24"/>
  <c r="H53" i="24"/>
  <c r="AM52" i="24"/>
  <c r="AF52" i="24"/>
  <c r="Y52" i="24"/>
  <c r="R52" i="24"/>
  <c r="Q52" i="24"/>
  <c r="X52" i="24" s="1"/>
  <c r="L52" i="24"/>
  <c r="K52" i="24"/>
  <c r="AM51" i="24"/>
  <c r="AF51" i="24"/>
  <c r="AG51" i="24" s="1"/>
  <c r="Y51" i="24"/>
  <c r="X51" i="24"/>
  <c r="AE51" i="24" s="1"/>
  <c r="AL51" i="24" s="1"/>
  <c r="AN51" i="24" s="1"/>
  <c r="R51" i="24"/>
  <c r="S51" i="24" s="1"/>
  <c r="Q51" i="24"/>
  <c r="L51" i="24"/>
  <c r="K51" i="24"/>
  <c r="X49" i="24"/>
  <c r="Q49" i="24"/>
  <c r="J49" i="24"/>
  <c r="AL49" i="24" s="1"/>
  <c r="G49" i="24"/>
  <c r="H49" i="24" s="1"/>
  <c r="AM48" i="24"/>
  <c r="AF48" i="24"/>
  <c r="Y48" i="24"/>
  <c r="Y49" i="24" s="1"/>
  <c r="R48" i="24"/>
  <c r="R49" i="24" s="1"/>
  <c r="Q48" i="24"/>
  <c r="K48" i="24"/>
  <c r="L48" i="24" s="1"/>
  <c r="N48" i="24" s="1"/>
  <c r="J48" i="24"/>
  <c r="H48" i="24"/>
  <c r="O48" i="24" s="1"/>
  <c r="G48" i="24"/>
  <c r="V46" i="24"/>
  <c r="L46" i="24"/>
  <c r="J46" i="24"/>
  <c r="Q46" i="24" s="1"/>
  <c r="H46" i="24"/>
  <c r="O46" i="24" s="1"/>
  <c r="AM45" i="24"/>
  <c r="AL45" i="24"/>
  <c r="AG45" i="24"/>
  <c r="AF45" i="24"/>
  <c r="AE45" i="24"/>
  <c r="AB45" i="24"/>
  <c r="Z45" i="24"/>
  <c r="Y45" i="24"/>
  <c r="X45" i="24"/>
  <c r="R45" i="24"/>
  <c r="Q45" i="24"/>
  <c r="S45" i="24" s="1"/>
  <c r="K45" i="24"/>
  <c r="L45" i="24" s="1"/>
  <c r="J45" i="24"/>
  <c r="G45" i="24"/>
  <c r="G51" i="24" s="1"/>
  <c r="F45" i="24"/>
  <c r="H45" i="24" s="1"/>
  <c r="AM44" i="24"/>
  <c r="AN44" i="24" s="1"/>
  <c r="AF44" i="24"/>
  <c r="AG44" i="24" s="1"/>
  <c r="Y44" i="24"/>
  <c r="Z44" i="24" s="1"/>
  <c r="AI44" i="24" s="1"/>
  <c r="R44" i="24"/>
  <c r="S44" i="24" s="1"/>
  <c r="K44" i="24"/>
  <c r="L44" i="24" s="1"/>
  <c r="G44" i="24"/>
  <c r="H44" i="24" s="1"/>
  <c r="N44" i="24" s="1"/>
  <c r="AM43" i="24"/>
  <c r="AN43" i="24" s="1"/>
  <c r="AP43" i="24" s="1"/>
  <c r="AG43" i="24"/>
  <c r="AQ43" i="24" s="1"/>
  <c r="AF43" i="24"/>
  <c r="Z43" i="24"/>
  <c r="AI43" i="24" s="1"/>
  <c r="Y43" i="24"/>
  <c r="R43" i="24"/>
  <c r="S43" i="24" s="1"/>
  <c r="K43" i="24"/>
  <c r="L43" i="24" s="1"/>
  <c r="G43" i="24"/>
  <c r="H43" i="24" s="1"/>
  <c r="O43" i="24" s="1"/>
  <c r="AQ42" i="24"/>
  <c r="AM42" i="24"/>
  <c r="AN42" i="24" s="1"/>
  <c r="AP42" i="24" s="1"/>
  <c r="AJ42" i="24"/>
  <c r="AF42" i="24"/>
  <c r="AG42" i="24" s="1"/>
  <c r="Y42" i="24"/>
  <c r="Z42" i="24" s="1"/>
  <c r="AI42" i="24" s="1"/>
  <c r="R42" i="24"/>
  <c r="S42" i="24" s="1"/>
  <c r="AB42" i="24" s="1"/>
  <c r="K42" i="24"/>
  <c r="L42" i="24" s="1"/>
  <c r="H42" i="24"/>
  <c r="O42" i="24" s="1"/>
  <c r="G42" i="24"/>
  <c r="AM41" i="24"/>
  <c r="AN41" i="24" s="1"/>
  <c r="AF41" i="24"/>
  <c r="AG41" i="24" s="1"/>
  <c r="Y41" i="24"/>
  <c r="Z41" i="24" s="1"/>
  <c r="AJ41" i="24" s="1"/>
  <c r="S41" i="24"/>
  <c r="R41" i="24"/>
  <c r="K41" i="24"/>
  <c r="L41" i="24" s="1"/>
  <c r="H41" i="24"/>
  <c r="O41" i="24" s="1"/>
  <c r="AM40" i="24"/>
  <c r="AN40" i="24" s="1"/>
  <c r="AF40" i="24"/>
  <c r="AG40" i="24" s="1"/>
  <c r="Y40" i="24"/>
  <c r="Z40" i="24" s="1"/>
  <c r="AJ40" i="24" s="1"/>
  <c r="R40" i="24"/>
  <c r="S40" i="24" s="1"/>
  <c r="K40" i="24"/>
  <c r="L40" i="24" s="1"/>
  <c r="G40" i="24"/>
  <c r="H40" i="24" s="1"/>
  <c r="AN38" i="24"/>
  <c r="AP38" i="24" s="1"/>
  <c r="AM38" i="24"/>
  <c r="AF38" i="24"/>
  <c r="AG38" i="24" s="1"/>
  <c r="Y38" i="24"/>
  <c r="Z38" i="24" s="1"/>
  <c r="S38" i="24"/>
  <c r="AC38" i="24" s="1"/>
  <c r="R38" i="24"/>
  <c r="N38" i="24"/>
  <c r="L38" i="24"/>
  <c r="V38" i="24" s="1"/>
  <c r="K38" i="24"/>
  <c r="G38" i="24"/>
  <c r="H38" i="24" s="1"/>
  <c r="O38" i="24" s="1"/>
  <c r="AM37" i="24"/>
  <c r="AN37" i="24" s="1"/>
  <c r="AF37" i="24"/>
  <c r="AG37" i="24" s="1"/>
  <c r="AP37" i="24" s="1"/>
  <c r="AC37" i="24"/>
  <c r="Y37" i="24"/>
  <c r="Z37" i="24" s="1"/>
  <c r="V37" i="24"/>
  <c r="R37" i="24"/>
  <c r="S37" i="24" s="1"/>
  <c r="K37" i="24"/>
  <c r="L37" i="24" s="1"/>
  <c r="U37" i="24" s="1"/>
  <c r="G37" i="24"/>
  <c r="H37" i="24" s="1"/>
  <c r="O37" i="24" s="1"/>
  <c r="AN36" i="24"/>
  <c r="AM36" i="24"/>
  <c r="AG36" i="24"/>
  <c r="AQ36" i="24" s="1"/>
  <c r="AF36" i="24"/>
  <c r="Y36" i="24"/>
  <c r="Z36" i="24" s="1"/>
  <c r="R36" i="24"/>
  <c r="S36" i="24" s="1"/>
  <c r="L36" i="24"/>
  <c r="V36" i="24" s="1"/>
  <c r="K36" i="24"/>
  <c r="G36" i="24"/>
  <c r="H36" i="24" s="1"/>
  <c r="O36" i="24" s="1"/>
  <c r="AQ35" i="24"/>
  <c r="AM35" i="24"/>
  <c r="AN35" i="24" s="1"/>
  <c r="AF35" i="24"/>
  <c r="AG35" i="24" s="1"/>
  <c r="AP35" i="24" s="1"/>
  <c r="Y35" i="24"/>
  <c r="Z35" i="24" s="1"/>
  <c r="AI35" i="24" s="1"/>
  <c r="V35" i="24"/>
  <c r="R35" i="24"/>
  <c r="S35" i="24" s="1"/>
  <c r="O35" i="24"/>
  <c r="K35" i="24"/>
  <c r="L35" i="24" s="1"/>
  <c r="H35" i="24"/>
  <c r="N35" i="24" s="1"/>
  <c r="G35" i="24"/>
  <c r="AM34" i="24"/>
  <c r="AN34" i="24" s="1"/>
  <c r="AP34" i="24" s="1"/>
  <c r="AG34" i="24"/>
  <c r="AQ34" i="24" s="1"/>
  <c r="AF34" i="24"/>
  <c r="Z34" i="24"/>
  <c r="AJ34" i="24" s="1"/>
  <c r="Y34" i="24"/>
  <c r="R34" i="24"/>
  <c r="S34" i="24" s="1"/>
  <c r="K34" i="24"/>
  <c r="L34" i="24" s="1"/>
  <c r="G34" i="24"/>
  <c r="H34" i="24" s="1"/>
  <c r="O34" i="24" s="1"/>
  <c r="AQ33" i="24"/>
  <c r="AM33" i="24"/>
  <c r="AN33" i="24" s="1"/>
  <c r="AP33" i="24" s="1"/>
  <c r="AJ33" i="24"/>
  <c r="AF33" i="24"/>
  <c r="AG33" i="24" s="1"/>
  <c r="AB33" i="24"/>
  <c r="Y33" i="24"/>
  <c r="Z33" i="24" s="1"/>
  <c r="AI33" i="24" s="1"/>
  <c r="R33" i="24"/>
  <c r="S33" i="24" s="1"/>
  <c r="AC33" i="24" s="1"/>
  <c r="K33" i="24"/>
  <c r="L33" i="24" s="1"/>
  <c r="H33" i="24"/>
  <c r="O33" i="24" s="1"/>
  <c r="G33" i="24"/>
  <c r="AM32" i="24"/>
  <c r="AN32" i="24" s="1"/>
  <c r="AP32" i="24" s="1"/>
  <c r="AF32" i="24"/>
  <c r="AG32" i="24" s="1"/>
  <c r="Z32" i="24"/>
  <c r="AJ32" i="24" s="1"/>
  <c r="Y32" i="24"/>
  <c r="S32" i="24"/>
  <c r="AC32" i="24" s="1"/>
  <c r="R32" i="24"/>
  <c r="K32" i="24"/>
  <c r="L32" i="24" s="1"/>
  <c r="G32" i="24"/>
  <c r="H32" i="24" s="1"/>
  <c r="O32" i="24" s="1"/>
  <c r="AM31" i="24"/>
  <c r="AN31" i="24" s="1"/>
  <c r="AF31" i="24"/>
  <c r="AG31" i="24" s="1"/>
  <c r="Y31" i="24"/>
  <c r="Z31" i="24" s="1"/>
  <c r="AJ31" i="24" s="1"/>
  <c r="R31" i="24"/>
  <c r="S31" i="24" s="1"/>
  <c r="AB31" i="24" s="1"/>
  <c r="K31" i="24"/>
  <c r="L31" i="24" s="1"/>
  <c r="G31" i="24"/>
  <c r="H31" i="24" s="1"/>
  <c r="O31" i="24" s="1"/>
  <c r="AN30" i="24"/>
  <c r="AP30" i="24" s="1"/>
  <c r="AM30" i="24"/>
  <c r="AF30" i="24"/>
  <c r="AG30" i="24" s="1"/>
  <c r="Y30" i="24"/>
  <c r="Z30" i="24" s="1"/>
  <c r="S30" i="24"/>
  <c r="AC30" i="24" s="1"/>
  <c r="R30" i="24"/>
  <c r="L30" i="24"/>
  <c r="V30" i="24" s="1"/>
  <c r="K30" i="24"/>
  <c r="G30" i="24"/>
  <c r="H30" i="24" s="1"/>
  <c r="O30" i="24" s="1"/>
  <c r="AM29" i="24"/>
  <c r="AN29" i="24" s="1"/>
  <c r="AF29" i="24"/>
  <c r="AG29" i="24" s="1"/>
  <c r="Y29" i="24"/>
  <c r="Z29" i="24" s="1"/>
  <c r="R29" i="24"/>
  <c r="S29" i="24" s="1"/>
  <c r="K29" i="24"/>
  <c r="L29" i="24" s="1"/>
  <c r="G29" i="24"/>
  <c r="H29" i="24" s="1"/>
  <c r="AN28" i="24"/>
  <c r="AP28" i="24" s="1"/>
  <c r="AJ28" i="24"/>
  <c r="AG28" i="24"/>
  <c r="AC28" i="24"/>
  <c r="Z28" i="24"/>
  <c r="U28" i="24"/>
  <c r="S28" i="24"/>
  <c r="L28" i="24"/>
  <c r="N28" i="24" s="1"/>
  <c r="H28" i="24"/>
  <c r="O28" i="24" s="1"/>
  <c r="AN27" i="24"/>
  <c r="AG27" i="24"/>
  <c r="Z27" i="24"/>
  <c r="AJ27" i="24" s="1"/>
  <c r="S27" i="24"/>
  <c r="AB27" i="24" s="1"/>
  <c r="L27" i="24"/>
  <c r="U27" i="24" s="1"/>
  <c r="H27" i="24"/>
  <c r="O27" i="24" s="1"/>
  <c r="AN26" i="24"/>
  <c r="AP26" i="24" s="1"/>
  <c r="AJ26" i="24"/>
  <c r="AG26" i="24"/>
  <c r="AB26" i="24"/>
  <c r="Z26" i="24"/>
  <c r="S26" i="24"/>
  <c r="N26" i="24"/>
  <c r="L26" i="24"/>
  <c r="V26" i="24" s="1"/>
  <c r="H26" i="24"/>
  <c r="O26" i="24" s="1"/>
  <c r="AN25" i="24"/>
  <c r="AG25" i="24"/>
  <c r="Z25" i="24"/>
  <c r="AB25" i="24" s="1"/>
  <c r="U25" i="24"/>
  <c r="S25" i="24"/>
  <c r="AC25" i="24" s="1"/>
  <c r="L25" i="24"/>
  <c r="V25" i="24" s="1"/>
  <c r="H25" i="24"/>
  <c r="AN24" i="24"/>
  <c r="AJ24" i="24"/>
  <c r="AG24" i="24"/>
  <c r="Z24" i="24"/>
  <c r="S24" i="24"/>
  <c r="L24" i="24"/>
  <c r="V24" i="24" s="1"/>
  <c r="H24" i="24"/>
  <c r="O24" i="24" s="1"/>
  <c r="AN23" i="24"/>
  <c r="AG23" i="24"/>
  <c r="Z23" i="24"/>
  <c r="S23" i="24"/>
  <c r="L23" i="24"/>
  <c r="H23" i="24"/>
  <c r="Q74" i="21"/>
  <c r="X74" i="21" s="1"/>
  <c r="AE74" i="21" s="1"/>
  <c r="AL74" i="21" s="1"/>
  <c r="AP58" i="21"/>
  <c r="AN58" i="21"/>
  <c r="AM58" i="21"/>
  <c r="AI58" i="21"/>
  <c r="AG58" i="21"/>
  <c r="AQ58" i="21" s="1"/>
  <c r="AF58" i="21"/>
  <c r="AB58" i="21"/>
  <c r="Z58" i="21"/>
  <c r="AJ58" i="21" s="1"/>
  <c r="Y58" i="21"/>
  <c r="U58" i="21"/>
  <c r="S58" i="21"/>
  <c r="AC58" i="21" s="1"/>
  <c r="N58" i="21"/>
  <c r="L58" i="21"/>
  <c r="K58" i="21"/>
  <c r="H58" i="21"/>
  <c r="O58" i="21" s="1"/>
  <c r="G57" i="21"/>
  <c r="AE54" i="21"/>
  <c r="AL54" i="21" s="1"/>
  <c r="Y54" i="21"/>
  <c r="Z54" i="21" s="1"/>
  <c r="Q54" i="21"/>
  <c r="X54" i="21" s="1"/>
  <c r="K54" i="21"/>
  <c r="L54" i="21" s="1"/>
  <c r="J54" i="21"/>
  <c r="AN53" i="21"/>
  <c r="AP53" i="21" s="1"/>
  <c r="AQ53" i="21" s="1"/>
  <c r="AG53" i="21"/>
  <c r="AB53" i="21"/>
  <c r="Z53" i="21"/>
  <c r="AI53" i="21" s="1"/>
  <c r="AJ53" i="21" s="1"/>
  <c r="U53" i="21"/>
  <c r="S53" i="21"/>
  <c r="L53" i="21"/>
  <c r="H53" i="21"/>
  <c r="Q52" i="21"/>
  <c r="X52" i="21" s="1"/>
  <c r="AE52" i="21" s="1"/>
  <c r="AL52" i="21" s="1"/>
  <c r="X51" i="21"/>
  <c r="AE51" i="21" s="1"/>
  <c r="AL51" i="21" s="1"/>
  <c r="Q51" i="21"/>
  <c r="AL49" i="21"/>
  <c r="AF49" i="21"/>
  <c r="AE49" i="21"/>
  <c r="X49" i="21"/>
  <c r="J49" i="21"/>
  <c r="Q49" i="21" s="1"/>
  <c r="AM48" i="21"/>
  <c r="AF48" i="21"/>
  <c r="AE48" i="21"/>
  <c r="AG48" i="21" s="1"/>
  <c r="Y48" i="21"/>
  <c r="X48" i="21"/>
  <c r="R48" i="21"/>
  <c r="Q48" i="21"/>
  <c r="K48" i="21"/>
  <c r="J48" i="21"/>
  <c r="AL48" i="21" s="1"/>
  <c r="G48" i="21"/>
  <c r="G49" i="21" s="1"/>
  <c r="H49" i="21" s="1"/>
  <c r="O46" i="21"/>
  <c r="J46" i="21"/>
  <c r="H46" i="21"/>
  <c r="AM45" i="21"/>
  <c r="AN45" i="21" s="1"/>
  <c r="AL45" i="21"/>
  <c r="AE45" i="21"/>
  <c r="X45" i="21"/>
  <c r="Q45" i="21"/>
  <c r="K45" i="21"/>
  <c r="L45" i="21" s="1"/>
  <c r="J45" i="21"/>
  <c r="F45" i="21"/>
  <c r="AN44" i="21"/>
  <c r="AP44" i="21" s="1"/>
  <c r="AM44" i="21"/>
  <c r="AF44" i="21"/>
  <c r="AG44" i="21" s="1"/>
  <c r="Y44" i="21"/>
  <c r="Z44" i="21" s="1"/>
  <c r="R44" i="21"/>
  <c r="S44" i="21" s="1"/>
  <c r="K44" i="21"/>
  <c r="L44" i="21" s="1"/>
  <c r="H44" i="21"/>
  <c r="G44" i="21"/>
  <c r="AF41" i="21"/>
  <c r="AG41" i="21" s="1"/>
  <c r="AQ41" i="21" s="1"/>
  <c r="AN40" i="21"/>
  <c r="AM40" i="21"/>
  <c r="AF40" i="21"/>
  <c r="AG40" i="21" s="1"/>
  <c r="Z40" i="21"/>
  <c r="Y40" i="21"/>
  <c r="R40" i="21"/>
  <c r="S40" i="21" s="1"/>
  <c r="L40" i="21"/>
  <c r="K40" i="21"/>
  <c r="G40" i="21"/>
  <c r="H40" i="21" s="1"/>
  <c r="O40" i="21" s="1"/>
  <c r="AF37" i="21"/>
  <c r="AG37" i="21" s="1"/>
  <c r="Y37" i="21"/>
  <c r="Z37" i="21" s="1"/>
  <c r="G36" i="21"/>
  <c r="H36" i="21" s="1"/>
  <c r="O36" i="21" s="1"/>
  <c r="Y35" i="21"/>
  <c r="Z35" i="21" s="1"/>
  <c r="R35" i="21"/>
  <c r="S35" i="21" s="1"/>
  <c r="O34" i="21"/>
  <c r="G34" i="21"/>
  <c r="H34" i="21" s="1"/>
  <c r="AM33" i="21"/>
  <c r="AN33" i="21" s="1"/>
  <c r="R33" i="21"/>
  <c r="S33" i="21" s="1"/>
  <c r="K33" i="21"/>
  <c r="L33" i="21" s="1"/>
  <c r="AM31" i="21"/>
  <c r="AN31" i="21" s="1"/>
  <c r="AF31" i="21"/>
  <c r="AG31" i="21" s="1"/>
  <c r="Y31" i="21"/>
  <c r="Z31" i="21" s="1"/>
  <c r="S31" i="21"/>
  <c r="AC31" i="21" s="1"/>
  <c r="R31" i="21"/>
  <c r="K31" i="21"/>
  <c r="L31" i="21" s="1"/>
  <c r="G31" i="21"/>
  <c r="H31" i="21" s="1"/>
  <c r="O31" i="21" s="1"/>
  <c r="G30" i="21"/>
  <c r="H30" i="21" s="1"/>
  <c r="O30" i="21" s="1"/>
  <c r="AM29" i="21"/>
  <c r="AN29" i="21" s="1"/>
  <c r="AG29" i="21"/>
  <c r="AF29" i="21"/>
  <c r="Y29" i="21"/>
  <c r="Z29" i="21" s="1"/>
  <c r="R29" i="21"/>
  <c r="S29" i="21" s="1"/>
  <c r="L29" i="21"/>
  <c r="K29" i="21"/>
  <c r="G29" i="21"/>
  <c r="H29" i="21" s="1"/>
  <c r="AN28" i="21"/>
  <c r="AG28" i="21"/>
  <c r="AQ28" i="21" s="1"/>
  <c r="AC28" i="21"/>
  <c r="Z28" i="21"/>
  <c r="AI28" i="21" s="1"/>
  <c r="V28" i="21"/>
  <c r="S28" i="21"/>
  <c r="O28" i="21"/>
  <c r="L28" i="21"/>
  <c r="U28" i="21" s="1"/>
  <c r="H28" i="21"/>
  <c r="N28" i="21" s="1"/>
  <c r="AN27" i="21"/>
  <c r="AG27" i="21"/>
  <c r="Z27" i="21"/>
  <c r="S27" i="21"/>
  <c r="AC27" i="21" s="1"/>
  <c r="L27" i="21"/>
  <c r="H27" i="21"/>
  <c r="O27" i="21" s="1"/>
  <c r="AN26" i="21"/>
  <c r="AG26" i="21"/>
  <c r="AQ26" i="21" s="1"/>
  <c r="Z26" i="21"/>
  <c r="S26" i="21"/>
  <c r="AC26" i="21" s="1"/>
  <c r="O26" i="21"/>
  <c r="L26" i="21"/>
  <c r="H26" i="21"/>
  <c r="N26" i="21" s="1"/>
  <c r="AN25" i="21"/>
  <c r="AG25" i="21"/>
  <c r="AI25" i="21" s="1"/>
  <c r="Z25" i="21"/>
  <c r="S25" i="21"/>
  <c r="AC25" i="21" s="1"/>
  <c r="L25" i="21"/>
  <c r="U25" i="21" s="1"/>
  <c r="H25" i="21"/>
  <c r="O25" i="21" s="1"/>
  <c r="AN24" i="21"/>
  <c r="AP24" i="21" s="1"/>
  <c r="AG24" i="21"/>
  <c r="AQ24" i="21" s="1"/>
  <c r="Z24" i="21"/>
  <c r="AI24" i="21" s="1"/>
  <c r="V24" i="21"/>
  <c r="S24" i="21"/>
  <c r="AC24" i="21" s="1"/>
  <c r="O24" i="21"/>
  <c r="L24" i="21"/>
  <c r="U24" i="21" s="1"/>
  <c r="H24" i="21"/>
  <c r="N24" i="21" s="1"/>
  <c r="AN23" i="21"/>
  <c r="AG23" i="21"/>
  <c r="Z23" i="21"/>
  <c r="S23" i="21"/>
  <c r="L23" i="21"/>
  <c r="H23" i="21"/>
  <c r="F18" i="21"/>
  <c r="G56" i="21" s="1"/>
  <c r="AE74" i="20"/>
  <c r="AL74" i="20" s="1"/>
  <c r="AM48" i="20" s="1"/>
  <c r="AM49" i="20" s="1"/>
  <c r="AM52" i="20" s="1"/>
  <c r="AN52" i="20" s="1"/>
  <c r="Q74" i="20"/>
  <c r="X74" i="20" s="1"/>
  <c r="K59" i="20"/>
  <c r="L59" i="20" s="1"/>
  <c r="G59" i="20"/>
  <c r="AM59" i="20" s="1"/>
  <c r="AN59" i="20" s="1"/>
  <c r="AM58" i="20"/>
  <c r="AN58" i="20" s="1"/>
  <c r="AG58" i="20"/>
  <c r="AF58" i="20"/>
  <c r="Y58" i="20"/>
  <c r="Z58" i="20" s="1"/>
  <c r="S58" i="20"/>
  <c r="K58" i="20"/>
  <c r="L58" i="20" s="1"/>
  <c r="H58" i="20"/>
  <c r="G57" i="20"/>
  <c r="AM56" i="20"/>
  <c r="AN56" i="20" s="1"/>
  <c r="R56" i="20"/>
  <c r="S56" i="20" s="1"/>
  <c r="H56" i="20"/>
  <c r="G56" i="20"/>
  <c r="Y56" i="20" s="1"/>
  <c r="Z56" i="20" s="1"/>
  <c r="G55" i="20"/>
  <c r="AM54" i="20"/>
  <c r="AF54" i="20"/>
  <c r="Y54" i="20"/>
  <c r="R54" i="20"/>
  <c r="K54" i="20"/>
  <c r="L54" i="20" s="1"/>
  <c r="J54" i="20"/>
  <c r="Q54" i="20" s="1"/>
  <c r="X54" i="20" s="1"/>
  <c r="G54" i="20"/>
  <c r="H54" i="20" s="1"/>
  <c r="AN53" i="20"/>
  <c r="AI53" i="20"/>
  <c r="AG53" i="20"/>
  <c r="AP53" i="20" s="1"/>
  <c r="AQ53" i="20" s="1"/>
  <c r="AB53" i="20"/>
  <c r="Z53" i="20"/>
  <c r="S53" i="20"/>
  <c r="O53" i="20"/>
  <c r="N53" i="20"/>
  <c r="L53" i="20"/>
  <c r="H53" i="20"/>
  <c r="S52" i="20"/>
  <c r="Q52" i="20"/>
  <c r="X52" i="20" s="1"/>
  <c r="AE52" i="20" s="1"/>
  <c r="AL52" i="20" s="1"/>
  <c r="AE51" i="20"/>
  <c r="AL51" i="20" s="1"/>
  <c r="Q51" i="20"/>
  <c r="X51" i="20" s="1"/>
  <c r="AE49" i="20"/>
  <c r="AL49" i="20" s="1"/>
  <c r="J49" i="20"/>
  <c r="Q49" i="20" s="1"/>
  <c r="X49" i="20" s="1"/>
  <c r="AF48" i="20"/>
  <c r="Y48" i="20"/>
  <c r="Y49" i="20" s="1"/>
  <c r="Y52" i="20" s="1"/>
  <c r="Z52" i="20" s="1"/>
  <c r="R48" i="20"/>
  <c r="R49" i="20" s="1"/>
  <c r="R52" i="20" s="1"/>
  <c r="K48" i="20"/>
  <c r="K49" i="20" s="1"/>
  <c r="J48" i="20"/>
  <c r="Q48" i="20" s="1"/>
  <c r="X48" i="20" s="1"/>
  <c r="G48" i="20"/>
  <c r="AN46" i="20"/>
  <c r="AP46" i="20" s="1"/>
  <c r="AG46" i="20"/>
  <c r="Z46" i="20"/>
  <c r="S46" i="20"/>
  <c r="AB46" i="20" s="1"/>
  <c r="L46" i="20"/>
  <c r="N46" i="20" s="1"/>
  <c r="H46" i="20"/>
  <c r="AM45" i="20"/>
  <c r="AN45" i="20" s="1"/>
  <c r="AL45" i="20"/>
  <c r="AE45" i="20"/>
  <c r="Y45" i="20"/>
  <c r="Z45" i="20" s="1"/>
  <c r="X45" i="20"/>
  <c r="R45" i="20"/>
  <c r="S45" i="20" s="1"/>
  <c r="Q45" i="20"/>
  <c r="K45" i="20"/>
  <c r="L45" i="20" s="1"/>
  <c r="J45" i="20"/>
  <c r="G45" i="20"/>
  <c r="H45" i="20" s="1"/>
  <c r="N45" i="20" s="1"/>
  <c r="F45" i="20"/>
  <c r="AM44" i="20"/>
  <c r="Y44" i="20"/>
  <c r="Z44" i="20" s="1"/>
  <c r="R44" i="20"/>
  <c r="S44" i="20" s="1"/>
  <c r="Q44" i="20"/>
  <c r="X44" i="20" s="1"/>
  <c r="AE44" i="20" s="1"/>
  <c r="AL44" i="20" s="1"/>
  <c r="K44" i="20"/>
  <c r="L44" i="20" s="1"/>
  <c r="N44" i="20" s="1"/>
  <c r="G44" i="20"/>
  <c r="H44" i="20" s="1"/>
  <c r="AQ43" i="20"/>
  <c r="AM43" i="20"/>
  <c r="AN43" i="20" s="1"/>
  <c r="AP43" i="20" s="1"/>
  <c r="AI43" i="20"/>
  <c r="AF43" i="20"/>
  <c r="AG43" i="20" s="1"/>
  <c r="Z43" i="20"/>
  <c r="Y43" i="20"/>
  <c r="S43" i="20"/>
  <c r="R43" i="20"/>
  <c r="K43" i="20"/>
  <c r="L43" i="20" s="1"/>
  <c r="G43" i="20"/>
  <c r="H43" i="20" s="1"/>
  <c r="O43" i="20" s="1"/>
  <c r="AM42" i="20"/>
  <c r="AN42" i="20" s="1"/>
  <c r="AF42" i="20"/>
  <c r="AG42" i="20" s="1"/>
  <c r="Y42" i="20"/>
  <c r="Z42" i="20" s="1"/>
  <c r="R42" i="20"/>
  <c r="S42" i="20" s="1"/>
  <c r="K42" i="20"/>
  <c r="L42" i="20" s="1"/>
  <c r="G42" i="20"/>
  <c r="H42" i="20" s="1"/>
  <c r="O42" i="20" s="1"/>
  <c r="AM41" i="20"/>
  <c r="AN41" i="20" s="1"/>
  <c r="AF41" i="20"/>
  <c r="AG41" i="20" s="1"/>
  <c r="Y41" i="20"/>
  <c r="Z41" i="20" s="1"/>
  <c r="R41" i="20"/>
  <c r="S41" i="20" s="1"/>
  <c r="K41" i="20"/>
  <c r="L41" i="20" s="1"/>
  <c r="G41" i="20"/>
  <c r="H41" i="20" s="1"/>
  <c r="O41" i="20" s="1"/>
  <c r="AM40" i="20"/>
  <c r="AN40" i="20" s="1"/>
  <c r="AP40" i="20" s="1"/>
  <c r="AF40" i="20"/>
  <c r="AG40" i="20" s="1"/>
  <c r="Y40" i="20"/>
  <c r="Z40" i="20" s="1"/>
  <c r="R40" i="20"/>
  <c r="S40" i="20" s="1"/>
  <c r="L40" i="20"/>
  <c r="N40" i="20" s="1"/>
  <c r="K40" i="20"/>
  <c r="H40" i="20"/>
  <c r="O40" i="20" s="1"/>
  <c r="G40" i="20"/>
  <c r="AN38" i="20"/>
  <c r="AM38" i="20"/>
  <c r="AG38" i="20"/>
  <c r="AF38" i="20"/>
  <c r="Z38" i="20"/>
  <c r="Y38" i="20"/>
  <c r="S38" i="20"/>
  <c r="AC38" i="20" s="1"/>
  <c r="R38" i="20"/>
  <c r="L38" i="20"/>
  <c r="V38" i="20" s="1"/>
  <c r="K38" i="20"/>
  <c r="H38" i="20"/>
  <c r="O38" i="20" s="1"/>
  <c r="G38" i="20"/>
  <c r="AN37" i="20"/>
  <c r="AM37" i="20"/>
  <c r="AF37" i="20"/>
  <c r="AG37" i="20" s="1"/>
  <c r="Y37" i="20"/>
  <c r="Z37" i="20" s="1"/>
  <c r="S37" i="20"/>
  <c r="R37" i="20"/>
  <c r="K37" i="20"/>
  <c r="L37" i="20" s="1"/>
  <c r="G37" i="20"/>
  <c r="H37" i="20" s="1"/>
  <c r="O37" i="20" s="1"/>
  <c r="AM36" i="20"/>
  <c r="AN36" i="20" s="1"/>
  <c r="AP36" i="20" s="1"/>
  <c r="AF36" i="20"/>
  <c r="AG36" i="20" s="1"/>
  <c r="Y36" i="20"/>
  <c r="Z36" i="20" s="1"/>
  <c r="R36" i="20"/>
  <c r="S36" i="20" s="1"/>
  <c r="K36" i="20"/>
  <c r="L36" i="20" s="1"/>
  <c r="V36" i="20" s="1"/>
  <c r="G36" i="20"/>
  <c r="H36" i="20" s="1"/>
  <c r="AM35" i="20"/>
  <c r="AN35" i="20" s="1"/>
  <c r="AF35" i="20"/>
  <c r="AG35" i="20" s="1"/>
  <c r="Y35" i="20"/>
  <c r="Z35" i="20" s="1"/>
  <c r="R35" i="20"/>
  <c r="S35" i="20" s="1"/>
  <c r="K35" i="20"/>
  <c r="L35" i="20" s="1"/>
  <c r="H35" i="20"/>
  <c r="O35" i="20" s="1"/>
  <c r="G35" i="20"/>
  <c r="AQ34" i="20"/>
  <c r="AN34" i="20"/>
  <c r="AP34" i="20" s="1"/>
  <c r="AM34" i="20"/>
  <c r="AJ34" i="20"/>
  <c r="AG34" i="20"/>
  <c r="AI34" i="20" s="1"/>
  <c r="AF34" i="20"/>
  <c r="AC34" i="20"/>
  <c r="Z34" i="20"/>
  <c r="AB34" i="20" s="1"/>
  <c r="Y34" i="20"/>
  <c r="S34" i="20"/>
  <c r="R34" i="20"/>
  <c r="L34" i="20"/>
  <c r="V34" i="20" s="1"/>
  <c r="K34" i="20"/>
  <c r="G34" i="20"/>
  <c r="H34" i="20" s="1"/>
  <c r="AM33" i="20"/>
  <c r="AN33" i="20" s="1"/>
  <c r="AG33" i="20"/>
  <c r="AF33" i="20"/>
  <c r="Z33" i="20"/>
  <c r="Y33" i="20"/>
  <c r="R33" i="20"/>
  <c r="S33" i="20" s="1"/>
  <c r="K33" i="20"/>
  <c r="L33" i="20" s="1"/>
  <c r="H33" i="20"/>
  <c r="O33" i="20" s="1"/>
  <c r="G33" i="20"/>
  <c r="AN32" i="20"/>
  <c r="AP32" i="20" s="1"/>
  <c r="AM32" i="20"/>
  <c r="AG32" i="20"/>
  <c r="AQ32" i="20" s="1"/>
  <c r="AF32" i="20"/>
  <c r="Z32" i="20"/>
  <c r="AJ32" i="20" s="1"/>
  <c r="Y32" i="20"/>
  <c r="S32" i="20"/>
  <c r="AC32" i="20" s="1"/>
  <c r="R32" i="20"/>
  <c r="L32" i="20"/>
  <c r="V32" i="20" s="1"/>
  <c r="K32" i="20"/>
  <c r="G32" i="20"/>
  <c r="H32" i="20" s="1"/>
  <c r="O32" i="20" s="1"/>
  <c r="AM31" i="20"/>
  <c r="AN31" i="20" s="1"/>
  <c r="AF31" i="20"/>
  <c r="AG31" i="20" s="1"/>
  <c r="Y31" i="20"/>
  <c r="Z31" i="20" s="1"/>
  <c r="R31" i="20"/>
  <c r="S31" i="20" s="1"/>
  <c r="L31" i="20"/>
  <c r="K31" i="20"/>
  <c r="H31" i="20"/>
  <c r="O31" i="20" s="1"/>
  <c r="G31" i="20"/>
  <c r="AN30" i="20"/>
  <c r="AM30" i="20"/>
  <c r="AG30" i="20"/>
  <c r="AQ30" i="20" s="1"/>
  <c r="AF30" i="20"/>
  <c r="Z30" i="20"/>
  <c r="AJ30" i="20" s="1"/>
  <c r="Y30" i="20"/>
  <c r="S30" i="20"/>
  <c r="AC30" i="20" s="1"/>
  <c r="R30" i="20"/>
  <c r="L30" i="20"/>
  <c r="V30" i="20" s="1"/>
  <c r="K30" i="20"/>
  <c r="H30" i="20"/>
  <c r="O30" i="20" s="1"/>
  <c r="G30" i="20"/>
  <c r="AN29" i="20"/>
  <c r="AM29" i="20"/>
  <c r="AF29" i="20"/>
  <c r="AG29" i="20" s="1"/>
  <c r="Y29" i="20"/>
  <c r="Z29" i="20" s="1"/>
  <c r="S29" i="20"/>
  <c r="R29" i="20"/>
  <c r="L29" i="20"/>
  <c r="N29" i="20" s="1"/>
  <c r="O29" i="20" s="1"/>
  <c r="K29" i="20"/>
  <c r="H29" i="20"/>
  <c r="G29" i="20"/>
  <c r="AN28" i="20"/>
  <c r="AG28" i="20"/>
  <c r="AP28" i="20" s="1"/>
  <c r="Z28" i="20"/>
  <c r="S28" i="20"/>
  <c r="AC28" i="20" s="1"/>
  <c r="O28" i="20"/>
  <c r="L28" i="20"/>
  <c r="H28" i="20"/>
  <c r="AN27" i="20"/>
  <c r="AP27" i="20" s="1"/>
  <c r="AG27" i="20"/>
  <c r="AQ27" i="20" s="1"/>
  <c r="Z27" i="20"/>
  <c r="S27" i="20"/>
  <c r="AC27" i="20" s="1"/>
  <c r="L27" i="20"/>
  <c r="U27" i="20" s="1"/>
  <c r="H27" i="20"/>
  <c r="O27" i="20" s="1"/>
  <c r="AN26" i="20"/>
  <c r="AG26" i="20"/>
  <c r="AC26" i="20"/>
  <c r="Z26" i="20"/>
  <c r="S26" i="20"/>
  <c r="L26" i="20"/>
  <c r="V26" i="20" s="1"/>
  <c r="H26" i="20"/>
  <c r="O26" i="20" s="1"/>
  <c r="AN25" i="20"/>
  <c r="AG25" i="20"/>
  <c r="AQ25" i="20" s="1"/>
  <c r="AC25" i="20"/>
  <c r="Z25" i="20"/>
  <c r="V25" i="20"/>
  <c r="S25" i="20"/>
  <c r="N25" i="20"/>
  <c r="L25" i="20"/>
  <c r="U25" i="20" s="1"/>
  <c r="H25" i="20"/>
  <c r="O25" i="20" s="1"/>
  <c r="AN24" i="20"/>
  <c r="AG24" i="20"/>
  <c r="AC24" i="20"/>
  <c r="Z24" i="20"/>
  <c r="S24" i="20"/>
  <c r="O24" i="20"/>
  <c r="L24" i="20"/>
  <c r="U24" i="20" s="1"/>
  <c r="H24" i="20"/>
  <c r="AN23" i="20"/>
  <c r="AG23" i="20"/>
  <c r="Z23" i="20"/>
  <c r="S23" i="20"/>
  <c r="L23" i="20"/>
  <c r="H23" i="20"/>
  <c r="X74" i="19"/>
  <c r="AE74" i="19" s="1"/>
  <c r="AL74" i="19" s="1"/>
  <c r="AM48" i="19" s="1"/>
  <c r="Q74" i="19"/>
  <c r="R59" i="19"/>
  <c r="S59" i="19" s="1"/>
  <c r="G59" i="19"/>
  <c r="AF59" i="19" s="1"/>
  <c r="AG59" i="19" s="1"/>
  <c r="AP58" i="19"/>
  <c r="AQ58" i="19" s="1"/>
  <c r="AN58" i="19"/>
  <c r="AM58" i="19"/>
  <c r="AI58" i="19"/>
  <c r="AJ58" i="19" s="1"/>
  <c r="AG58" i="19"/>
  <c r="AF58" i="19"/>
  <c r="AB58" i="19"/>
  <c r="AC58" i="19" s="1"/>
  <c r="Z58" i="19"/>
  <c r="Y58" i="19"/>
  <c r="U58" i="19"/>
  <c r="V58" i="19" s="1"/>
  <c r="S58" i="19"/>
  <c r="N58" i="19"/>
  <c r="L58" i="19"/>
  <c r="K58" i="19"/>
  <c r="H58" i="19"/>
  <c r="AM57" i="19"/>
  <c r="AN57" i="19" s="1"/>
  <c r="G57" i="19"/>
  <c r="AF57" i="19" s="1"/>
  <c r="AG57" i="19" s="1"/>
  <c r="G56" i="19"/>
  <c r="G55" i="19"/>
  <c r="AF55" i="19" s="1"/>
  <c r="AG55" i="19" s="1"/>
  <c r="AM54" i="19"/>
  <c r="AF54" i="19"/>
  <c r="Y54" i="19"/>
  <c r="R54" i="19"/>
  <c r="Q54" i="19"/>
  <c r="K54" i="19"/>
  <c r="L54" i="19" s="1"/>
  <c r="J54" i="19"/>
  <c r="G54" i="19"/>
  <c r="H54" i="19" s="1"/>
  <c r="AN53" i="19"/>
  <c r="AP53" i="19" s="1"/>
  <c r="AQ53" i="19" s="1"/>
  <c r="AG53" i="19"/>
  <c r="AB53" i="19"/>
  <c r="Z53" i="19"/>
  <c r="AI53" i="19" s="1"/>
  <c r="AJ53" i="19" s="1"/>
  <c r="S53" i="19"/>
  <c r="U53" i="19" s="1"/>
  <c r="L53" i="19"/>
  <c r="H53" i="19"/>
  <c r="Q52" i="19"/>
  <c r="X52" i="19" s="1"/>
  <c r="AE52" i="19" s="1"/>
  <c r="AL52" i="19" s="1"/>
  <c r="X51" i="19"/>
  <c r="AE51" i="19" s="1"/>
  <c r="AL51" i="19" s="1"/>
  <c r="Q51" i="19"/>
  <c r="AM49" i="19"/>
  <c r="Q49" i="19"/>
  <c r="X49" i="19" s="1"/>
  <c r="AE49" i="19" s="1"/>
  <c r="AL49" i="19" s="1"/>
  <c r="J49" i="19"/>
  <c r="AF48" i="19"/>
  <c r="Y48" i="19"/>
  <c r="Y49" i="19" s="1"/>
  <c r="Y52" i="19" s="1"/>
  <c r="Z52" i="19" s="1"/>
  <c r="R48" i="19"/>
  <c r="R49" i="19" s="1"/>
  <c r="R52" i="19" s="1"/>
  <c r="S52" i="19" s="1"/>
  <c r="K48" i="19"/>
  <c r="K49" i="19" s="1"/>
  <c r="K52" i="19" s="1"/>
  <c r="L52" i="19" s="1"/>
  <c r="J48" i="19"/>
  <c r="G48" i="19"/>
  <c r="G49" i="19" s="1"/>
  <c r="AN46" i="19"/>
  <c r="AG46" i="19"/>
  <c r="Z46" i="19"/>
  <c r="U46" i="19"/>
  <c r="S46" i="19"/>
  <c r="AB46" i="19" s="1"/>
  <c r="AC46" i="19" s="1"/>
  <c r="N46" i="19"/>
  <c r="L46" i="19"/>
  <c r="V46" i="19" s="1"/>
  <c r="H46" i="19"/>
  <c r="O46" i="19" s="1"/>
  <c r="AM45" i="19"/>
  <c r="AN45" i="19" s="1"/>
  <c r="AL45" i="19"/>
  <c r="AF45" i="19"/>
  <c r="AE45" i="19"/>
  <c r="Y45" i="19"/>
  <c r="Z45" i="19" s="1"/>
  <c r="X45" i="19"/>
  <c r="R45" i="19"/>
  <c r="S45" i="19" s="1"/>
  <c r="Q45" i="19"/>
  <c r="K45" i="19"/>
  <c r="L45" i="19" s="1"/>
  <c r="J45" i="19"/>
  <c r="G45" i="19"/>
  <c r="F45" i="19"/>
  <c r="AM44" i="19"/>
  <c r="AF44" i="19"/>
  <c r="Y44" i="19"/>
  <c r="R44" i="19"/>
  <c r="S44" i="19" s="1"/>
  <c r="Q44" i="19"/>
  <c r="X44" i="19" s="1"/>
  <c r="AE44" i="19" s="1"/>
  <c r="K44" i="19"/>
  <c r="L44" i="19" s="1"/>
  <c r="G44" i="19"/>
  <c r="H44" i="19" s="1"/>
  <c r="AQ43" i="19"/>
  <c r="AM43" i="19"/>
  <c r="AN43" i="19" s="1"/>
  <c r="AP43" i="19" s="1"/>
  <c r="AJ43" i="19"/>
  <c r="AF43" i="19"/>
  <c r="AG43" i="19" s="1"/>
  <c r="Y43" i="19"/>
  <c r="Z43" i="19" s="1"/>
  <c r="AI43" i="19" s="1"/>
  <c r="R43" i="19"/>
  <c r="S43" i="19" s="1"/>
  <c r="AB43" i="19" s="1"/>
  <c r="K43" i="19"/>
  <c r="L43" i="19" s="1"/>
  <c r="V43" i="19" s="1"/>
  <c r="G43" i="19"/>
  <c r="H43" i="19" s="1"/>
  <c r="O43" i="19" s="1"/>
  <c r="AM42" i="19"/>
  <c r="AN42" i="19" s="1"/>
  <c r="AF42" i="19"/>
  <c r="AG42" i="19" s="1"/>
  <c r="Y42" i="19"/>
  <c r="Z42" i="19" s="1"/>
  <c r="AJ42" i="19" s="1"/>
  <c r="R42" i="19"/>
  <c r="S42" i="19" s="1"/>
  <c r="AC42" i="19" s="1"/>
  <c r="K42" i="19"/>
  <c r="L42" i="19" s="1"/>
  <c r="G42" i="19"/>
  <c r="H42" i="19" s="1"/>
  <c r="O42" i="19" s="1"/>
  <c r="AM41" i="19"/>
  <c r="AN41" i="19" s="1"/>
  <c r="AP41" i="19" s="1"/>
  <c r="AJ41" i="19"/>
  <c r="AF41" i="19"/>
  <c r="AG41" i="19" s="1"/>
  <c r="AQ41" i="19" s="1"/>
  <c r="Y41" i="19"/>
  <c r="Z41" i="19" s="1"/>
  <c r="R41" i="19"/>
  <c r="S41" i="19" s="1"/>
  <c r="AB41" i="19" s="1"/>
  <c r="K41" i="19"/>
  <c r="L41" i="19" s="1"/>
  <c r="G41" i="19"/>
  <c r="H41" i="19" s="1"/>
  <c r="O41" i="19" s="1"/>
  <c r="AN40" i="19"/>
  <c r="AM40" i="19"/>
  <c r="AF40" i="19"/>
  <c r="AG40" i="19" s="1"/>
  <c r="Y40" i="19"/>
  <c r="Z40" i="19" s="1"/>
  <c r="S40" i="19"/>
  <c r="AC40" i="19" s="1"/>
  <c r="R40" i="19"/>
  <c r="K40" i="19"/>
  <c r="L40" i="19" s="1"/>
  <c r="G40" i="19"/>
  <c r="H40" i="19" s="1"/>
  <c r="O40" i="19" s="1"/>
  <c r="AM38" i="19"/>
  <c r="AN38" i="19" s="1"/>
  <c r="AF38" i="19"/>
  <c r="AG38" i="19" s="1"/>
  <c r="AP38" i="19" s="1"/>
  <c r="AC38" i="19"/>
  <c r="Y38" i="19"/>
  <c r="Z38" i="19" s="1"/>
  <c r="AJ38" i="19" s="1"/>
  <c r="R38" i="19"/>
  <c r="S38" i="19" s="1"/>
  <c r="K38" i="19"/>
  <c r="L38" i="19" s="1"/>
  <c r="U38" i="19" s="1"/>
  <c r="G38" i="19"/>
  <c r="H38" i="19" s="1"/>
  <c r="AM37" i="19"/>
  <c r="AN37" i="19" s="1"/>
  <c r="AF37" i="19"/>
  <c r="AG37" i="19" s="1"/>
  <c r="AQ37" i="19" s="1"/>
  <c r="Y37" i="19"/>
  <c r="Z37" i="19" s="1"/>
  <c r="R37" i="19"/>
  <c r="S37" i="19" s="1"/>
  <c r="L37" i="19"/>
  <c r="V37" i="19" s="1"/>
  <c r="K37" i="19"/>
  <c r="G37" i="19"/>
  <c r="H37" i="19" s="1"/>
  <c r="O37" i="19" s="1"/>
  <c r="AQ36" i="19"/>
  <c r="AM36" i="19"/>
  <c r="AN36" i="19" s="1"/>
  <c r="AF36" i="19"/>
  <c r="AG36" i="19" s="1"/>
  <c r="Y36" i="19"/>
  <c r="Z36" i="19" s="1"/>
  <c r="V36" i="19"/>
  <c r="R36" i="19"/>
  <c r="S36" i="19" s="1"/>
  <c r="AC36" i="19" s="1"/>
  <c r="K36" i="19"/>
  <c r="L36" i="19" s="1"/>
  <c r="G36" i="19"/>
  <c r="H36" i="19" s="1"/>
  <c r="N36" i="19" s="1"/>
  <c r="AM35" i="19"/>
  <c r="AN35" i="19" s="1"/>
  <c r="AF35" i="19"/>
  <c r="AG35" i="19" s="1"/>
  <c r="Z35" i="19"/>
  <c r="Y35" i="19"/>
  <c r="R35" i="19"/>
  <c r="S35" i="19" s="1"/>
  <c r="K35" i="19"/>
  <c r="L35" i="19" s="1"/>
  <c r="G35" i="19"/>
  <c r="H35" i="19" s="1"/>
  <c r="O35" i="19" s="1"/>
  <c r="AM34" i="19"/>
  <c r="AN34" i="19" s="1"/>
  <c r="AJ34" i="19"/>
  <c r="AF34" i="19"/>
  <c r="AG34" i="19" s="1"/>
  <c r="AQ34" i="19" s="1"/>
  <c r="Y34" i="19"/>
  <c r="Z34" i="19" s="1"/>
  <c r="R34" i="19"/>
  <c r="S34" i="19" s="1"/>
  <c r="K34" i="19"/>
  <c r="L34" i="19" s="1"/>
  <c r="V34" i="19" s="1"/>
  <c r="G34" i="19"/>
  <c r="H34" i="19" s="1"/>
  <c r="O34" i="19" s="1"/>
  <c r="AM33" i="19"/>
  <c r="AN33" i="19" s="1"/>
  <c r="AF33" i="19"/>
  <c r="AG33" i="19" s="1"/>
  <c r="Y33" i="19"/>
  <c r="Z33" i="19" s="1"/>
  <c r="S33" i="19"/>
  <c r="R33" i="19"/>
  <c r="K33" i="19"/>
  <c r="L33" i="19" s="1"/>
  <c r="G33" i="19"/>
  <c r="H33" i="19" s="1"/>
  <c r="O33" i="19" s="1"/>
  <c r="AM32" i="19"/>
  <c r="AN32" i="19" s="1"/>
  <c r="AP32" i="19" s="1"/>
  <c r="AF32" i="19"/>
  <c r="AG32" i="19" s="1"/>
  <c r="AQ32" i="19" s="1"/>
  <c r="AC32" i="19"/>
  <c r="Y32" i="19"/>
  <c r="Z32" i="19" s="1"/>
  <c r="AJ32" i="19" s="1"/>
  <c r="R32" i="19"/>
  <c r="S32" i="19" s="1"/>
  <c r="K32" i="19"/>
  <c r="L32" i="19" s="1"/>
  <c r="H32" i="19"/>
  <c r="O32" i="19" s="1"/>
  <c r="G32" i="19"/>
  <c r="AM31" i="19"/>
  <c r="AN31" i="19" s="1"/>
  <c r="AP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L29" i="19"/>
  <c r="K29" i="19"/>
  <c r="G29" i="19"/>
  <c r="H29" i="19" s="1"/>
  <c r="AN28" i="19"/>
  <c r="AG28" i="19"/>
  <c r="AP28" i="19" s="1"/>
  <c r="Z28" i="19"/>
  <c r="AI28" i="19" s="1"/>
  <c r="V28" i="19"/>
  <c r="S28" i="19"/>
  <c r="N28" i="19"/>
  <c r="L28" i="19"/>
  <c r="H28" i="19"/>
  <c r="O28" i="19" s="1"/>
  <c r="AN27" i="19"/>
  <c r="AG27" i="19"/>
  <c r="AQ27" i="19" s="1"/>
  <c r="Z27" i="19"/>
  <c r="AJ27" i="19" s="1"/>
  <c r="V27" i="19"/>
  <c r="S27" i="19"/>
  <c r="O27" i="19"/>
  <c r="L27" i="19"/>
  <c r="H27" i="19"/>
  <c r="N27" i="19" s="1"/>
  <c r="AQ26" i="19"/>
  <c r="AN26" i="19"/>
  <c r="AI26" i="19"/>
  <c r="AG26" i="19"/>
  <c r="Z26" i="19"/>
  <c r="S26" i="19"/>
  <c r="L26" i="19"/>
  <c r="V26" i="19" s="1"/>
  <c r="H26" i="19"/>
  <c r="O26" i="19" s="1"/>
  <c r="AN25" i="19"/>
  <c r="AG25" i="19"/>
  <c r="AQ25" i="19" s="1"/>
  <c r="AB25" i="19"/>
  <c r="Z25" i="19"/>
  <c r="AJ25" i="19" s="1"/>
  <c r="S25" i="19"/>
  <c r="O25" i="19"/>
  <c r="L25" i="19"/>
  <c r="V25" i="19" s="1"/>
  <c r="H25" i="19"/>
  <c r="AQ24" i="19"/>
  <c r="AN24" i="19"/>
  <c r="AI24" i="19"/>
  <c r="AG24" i="19"/>
  <c r="Z24" i="19"/>
  <c r="S24" i="19"/>
  <c r="L24" i="19"/>
  <c r="V24" i="19" s="1"/>
  <c r="H24" i="19"/>
  <c r="O24" i="19" s="1"/>
  <c r="AN23" i="19"/>
  <c r="AG23" i="19"/>
  <c r="Z23" i="19"/>
  <c r="S23" i="19"/>
  <c r="L23" i="19"/>
  <c r="H23" i="19"/>
  <c r="V42" i="26" l="1"/>
  <c r="AP29" i="24"/>
  <c r="AQ29" i="24" s="1"/>
  <c r="N29" i="24"/>
  <c r="O29" i="24" s="1"/>
  <c r="AN39" i="24"/>
  <c r="AP23" i="21"/>
  <c r="AG65" i="30"/>
  <c r="U64" i="30"/>
  <c r="V64" i="30" s="1"/>
  <c r="U34" i="20"/>
  <c r="AP71" i="30"/>
  <c r="AQ71" i="30" s="1"/>
  <c r="AP64" i="30"/>
  <c r="AQ64" i="30" s="1"/>
  <c r="Z71" i="30"/>
  <c r="AB71" i="30" s="1"/>
  <c r="AC71" i="30" s="1"/>
  <c r="AB70" i="30"/>
  <c r="AC70" i="30" s="1"/>
  <c r="N70" i="30"/>
  <c r="O70" i="30" s="1"/>
  <c r="U70" i="30"/>
  <c r="V70" i="30" s="1"/>
  <c r="AI70" i="30"/>
  <c r="AJ70" i="30" s="1"/>
  <c r="AI65" i="30"/>
  <c r="AJ65" i="30" s="1"/>
  <c r="H13" i="28" s="1"/>
  <c r="U71" i="30"/>
  <c r="V71" i="30" s="1"/>
  <c r="L65" i="30"/>
  <c r="N64" i="30"/>
  <c r="O64" i="30" s="1"/>
  <c r="AP70" i="30"/>
  <c r="AQ70" i="30" s="1"/>
  <c r="S65" i="30"/>
  <c r="AP65" i="30"/>
  <c r="AQ65" i="30" s="1"/>
  <c r="I13" i="28" s="1"/>
  <c r="AP41" i="24"/>
  <c r="AB40" i="24"/>
  <c r="AC40" i="24"/>
  <c r="AI40" i="26"/>
  <c r="AB40" i="26"/>
  <c r="AP24" i="26"/>
  <c r="AP27" i="26"/>
  <c r="AP23" i="26"/>
  <c r="AQ23" i="26" s="1"/>
  <c r="AI25" i="26"/>
  <c r="AI26" i="26"/>
  <c r="AI28" i="26"/>
  <c r="AI24" i="26"/>
  <c r="AJ25" i="26"/>
  <c r="AB26" i="26"/>
  <c r="AB25" i="26"/>
  <c r="AI31" i="26"/>
  <c r="U28" i="26"/>
  <c r="AP31" i="24"/>
  <c r="AB24" i="24"/>
  <c r="AJ25" i="24"/>
  <c r="AB28" i="24"/>
  <c r="AB23" i="24"/>
  <c r="AC23" i="24" s="1"/>
  <c r="AC24" i="24"/>
  <c r="AC27" i="24"/>
  <c r="U24" i="24"/>
  <c r="V27" i="24"/>
  <c r="N30" i="24"/>
  <c r="AP27" i="21"/>
  <c r="AI26" i="21"/>
  <c r="AP25" i="21"/>
  <c r="AP26" i="21"/>
  <c r="AP28" i="21"/>
  <c r="AI27" i="21"/>
  <c r="U26" i="21"/>
  <c r="U27" i="21"/>
  <c r="V26" i="21"/>
  <c r="AP24" i="20"/>
  <c r="AP26" i="20"/>
  <c r="AP25" i="20"/>
  <c r="U23" i="20"/>
  <c r="V23" i="20" s="1"/>
  <c r="U28" i="20"/>
  <c r="N23" i="20"/>
  <c r="O23" i="20" s="1"/>
  <c r="V27" i="20"/>
  <c r="N27" i="20"/>
  <c r="AP24" i="19"/>
  <c r="AP26" i="19"/>
  <c r="AQ28" i="19"/>
  <c r="AB23" i="19"/>
  <c r="AC23" i="19" s="1"/>
  <c r="AB27" i="19"/>
  <c r="AB28" i="19"/>
  <c r="AB24" i="19"/>
  <c r="AB26" i="19"/>
  <c r="U30" i="19"/>
  <c r="V30" i="19"/>
  <c r="N23" i="19"/>
  <c r="O23" i="19" s="1"/>
  <c r="N25" i="19"/>
  <c r="N26" i="19"/>
  <c r="N24" i="19"/>
  <c r="N29" i="19"/>
  <c r="O29" i="19" s="1"/>
  <c r="AB44" i="26"/>
  <c r="AQ44" i="26"/>
  <c r="AI44" i="26"/>
  <c r="AJ44" i="26" s="1"/>
  <c r="AP44" i="26"/>
  <c r="AC31" i="26"/>
  <c r="U31" i="26"/>
  <c r="V31" i="26" s="1"/>
  <c r="U40" i="26"/>
  <c r="V40" i="26" s="1"/>
  <c r="AC44" i="26"/>
  <c r="U44" i="26"/>
  <c r="V44" i="26" s="1"/>
  <c r="AB31" i="26"/>
  <c r="Z48" i="26"/>
  <c r="AQ31" i="26"/>
  <c r="N29" i="26"/>
  <c r="O29" i="26" s="1"/>
  <c r="AB29" i="26"/>
  <c r="AC29" i="26" s="1"/>
  <c r="AP29" i="26"/>
  <c r="AQ29" i="26" s="1"/>
  <c r="N40" i="26"/>
  <c r="N30" i="26"/>
  <c r="V30" i="26"/>
  <c r="AI32" i="26"/>
  <c r="AQ32" i="26"/>
  <c r="AJ38" i="26"/>
  <c r="AB38" i="26"/>
  <c r="AC41" i="26"/>
  <c r="U41" i="26"/>
  <c r="V41" i="26" s="1"/>
  <c r="O45" i="26"/>
  <c r="H39" i="26"/>
  <c r="AI34" i="26"/>
  <c r="AQ34" i="26"/>
  <c r="U36" i="26"/>
  <c r="AC36" i="26"/>
  <c r="O42" i="26"/>
  <c r="N42" i="26"/>
  <c r="AJ43" i="26"/>
  <c r="AB43" i="26"/>
  <c r="AG49" i="26"/>
  <c r="O31" i="26"/>
  <c r="N31" i="26"/>
  <c r="N32" i="26"/>
  <c r="V32" i="26"/>
  <c r="AB36" i="26"/>
  <c r="AJ36" i="26"/>
  <c r="AQ41" i="26"/>
  <c r="AI41" i="26"/>
  <c r="V43" i="26"/>
  <c r="N43" i="26"/>
  <c r="Z51" i="26"/>
  <c r="Y52" i="26"/>
  <c r="Z52" i="26" s="1"/>
  <c r="U30" i="26"/>
  <c r="AC30" i="26"/>
  <c r="AP32" i="26"/>
  <c r="AB34" i="26"/>
  <c r="AJ34" i="26"/>
  <c r="V38" i="26"/>
  <c r="N38" i="26"/>
  <c r="Z39" i="26"/>
  <c r="AC25" i="26"/>
  <c r="V27" i="26"/>
  <c r="N27" i="26"/>
  <c r="AI27" i="26"/>
  <c r="AB30" i="26"/>
  <c r="AJ30" i="26"/>
  <c r="U32" i="26"/>
  <c r="AC32" i="26"/>
  <c r="O33" i="26"/>
  <c r="AQ38" i="26"/>
  <c r="AI38" i="26"/>
  <c r="O40" i="26"/>
  <c r="AJ41" i="26"/>
  <c r="AB41" i="26"/>
  <c r="AQ43" i="26"/>
  <c r="AI43" i="26"/>
  <c r="O44" i="26"/>
  <c r="V45" i="26"/>
  <c r="AF51" i="26"/>
  <c r="AG45" i="26"/>
  <c r="AB23" i="26"/>
  <c r="AC23" i="26" s="1"/>
  <c r="U25" i="26"/>
  <c r="AB27" i="26"/>
  <c r="U29" i="26"/>
  <c r="V29" i="26" s="1"/>
  <c r="AI29" i="26"/>
  <c r="AJ29" i="26" s="1"/>
  <c r="N37" i="26"/>
  <c r="U37" i="26"/>
  <c r="AB37" i="26"/>
  <c r="AI37" i="26"/>
  <c r="Z46" i="26"/>
  <c r="O48" i="26"/>
  <c r="S49" i="26"/>
  <c r="R52" i="26"/>
  <c r="S52" i="26" s="1"/>
  <c r="S51" i="26"/>
  <c r="AC53" i="26"/>
  <c r="U53" i="26"/>
  <c r="V53" i="26" s="1"/>
  <c r="U54" i="26"/>
  <c r="V54" i="26" s="1"/>
  <c r="V58" i="26"/>
  <c r="N58" i="26"/>
  <c r="O58" i="26" s="1"/>
  <c r="AB24" i="26"/>
  <c r="AJ24" i="26"/>
  <c r="V25" i="26"/>
  <c r="N25" i="26"/>
  <c r="U26" i="26"/>
  <c r="AB28" i="26"/>
  <c r="AJ28" i="26"/>
  <c r="N35" i="26"/>
  <c r="U35" i="26"/>
  <c r="AB35" i="26"/>
  <c r="AI35" i="26"/>
  <c r="AN39" i="26"/>
  <c r="N45" i="26"/>
  <c r="Z45" i="26"/>
  <c r="AM51" i="26"/>
  <c r="AN45" i="26"/>
  <c r="O46" i="26"/>
  <c r="AE49" i="26"/>
  <c r="AL49" i="26"/>
  <c r="AN49" i="26" s="1"/>
  <c r="AP49" i="26" s="1"/>
  <c r="X49" i="26"/>
  <c r="Z49" i="26" s="1"/>
  <c r="H51" i="26"/>
  <c r="AB53" i="26"/>
  <c r="O54" i="26"/>
  <c r="AQ56" i="26"/>
  <c r="AP58" i="26"/>
  <c r="N23" i="26"/>
  <c r="O23" i="26" s="1"/>
  <c r="AI23" i="26"/>
  <c r="AJ23" i="26" s="1"/>
  <c r="V34" i="26"/>
  <c r="AP34" i="26"/>
  <c r="AI36" i="26"/>
  <c r="AQ36" i="26"/>
  <c r="AC38" i="26"/>
  <c r="U38" i="26"/>
  <c r="L39" i="26"/>
  <c r="N41" i="26"/>
  <c r="AP41" i="26"/>
  <c r="AC43" i="26"/>
  <c r="U43" i="26"/>
  <c r="AL46" i="26"/>
  <c r="AN46" i="26" s="1"/>
  <c r="AP46" i="26" s="1"/>
  <c r="AG46" i="26"/>
  <c r="AN54" i="26"/>
  <c r="AQ58" i="26"/>
  <c r="AI58" i="26"/>
  <c r="V24" i="26"/>
  <c r="N24" i="26"/>
  <c r="V28" i="26"/>
  <c r="N28" i="26"/>
  <c r="S39" i="26"/>
  <c r="U23" i="26"/>
  <c r="V23" i="26" s="1"/>
  <c r="AG39" i="26"/>
  <c r="V26" i="26"/>
  <c r="N26" i="26"/>
  <c r="U27" i="26"/>
  <c r="AI30" i="26"/>
  <c r="AQ30" i="26"/>
  <c r="AB32" i="26"/>
  <c r="AJ32" i="26"/>
  <c r="U34" i="26"/>
  <c r="AC34" i="26"/>
  <c r="N36" i="26"/>
  <c r="V36" i="26"/>
  <c r="AP36" i="26"/>
  <c r="U45" i="26"/>
  <c r="S46" i="26"/>
  <c r="K49" i="26"/>
  <c r="L49" i="26" s="1"/>
  <c r="N51" i="26"/>
  <c r="N52" i="26"/>
  <c r="O52" i="26" s="1"/>
  <c r="N53" i="26"/>
  <c r="O53" i="26" s="1"/>
  <c r="AE54" i="26"/>
  <c r="AL54" i="26" s="1"/>
  <c r="Z54" i="26"/>
  <c r="AB56" i="26"/>
  <c r="AC56" i="26" s="1"/>
  <c r="AJ56" i="26"/>
  <c r="AB58" i="26"/>
  <c r="AC58" i="26" s="1"/>
  <c r="AF59" i="26"/>
  <c r="AG59" i="26" s="1"/>
  <c r="Y59" i="26"/>
  <c r="Z59" i="26" s="1"/>
  <c r="K59" i="26"/>
  <c r="L59" i="26" s="1"/>
  <c r="U59" i="26" s="1"/>
  <c r="H59" i="26"/>
  <c r="AG54" i="26"/>
  <c r="U56" i="26"/>
  <c r="Q48" i="26"/>
  <c r="S48" i="26" s="1"/>
  <c r="AE48" i="26"/>
  <c r="AG48" i="26" s="1"/>
  <c r="AL48" i="26"/>
  <c r="AN48" i="26" s="1"/>
  <c r="AQ53" i="26"/>
  <c r="AI53" i="26"/>
  <c r="AJ53" i="26" s="1"/>
  <c r="AM55" i="26"/>
  <c r="AN55" i="26" s="1"/>
  <c r="AF55" i="26"/>
  <c r="AG55" i="26" s="1"/>
  <c r="Y55" i="26"/>
  <c r="Z55" i="26" s="1"/>
  <c r="R55" i="26"/>
  <c r="S55" i="26" s="1"/>
  <c r="K55" i="26"/>
  <c r="L55" i="26" s="1"/>
  <c r="V56" i="26"/>
  <c r="AI56" i="26"/>
  <c r="AJ58" i="26"/>
  <c r="AM57" i="26"/>
  <c r="AN57" i="26" s="1"/>
  <c r="AP57" i="26" s="1"/>
  <c r="AF57" i="26"/>
  <c r="AG57" i="26" s="1"/>
  <c r="Y57" i="26"/>
  <c r="Z57" i="26" s="1"/>
  <c r="R57" i="26"/>
  <c r="S57" i="26" s="1"/>
  <c r="K57" i="26"/>
  <c r="L57" i="26" s="1"/>
  <c r="O40" i="24"/>
  <c r="N40" i="24"/>
  <c r="U29" i="24"/>
  <c r="V29" i="24" s="1"/>
  <c r="AC31" i="24"/>
  <c r="U40" i="24"/>
  <c r="V40" i="24" s="1"/>
  <c r="H39" i="24"/>
  <c r="U31" i="24"/>
  <c r="V31" i="24" s="1"/>
  <c r="AB41" i="24"/>
  <c r="S48" i="24"/>
  <c r="AQ30" i="24"/>
  <c r="AI30" i="24"/>
  <c r="AC34" i="24"/>
  <c r="U34" i="24"/>
  <c r="AJ36" i="24"/>
  <c r="AB36" i="24"/>
  <c r="AI36" i="24"/>
  <c r="AQ38" i="24"/>
  <c r="AI38" i="24"/>
  <c r="V32" i="24"/>
  <c r="N32" i="24"/>
  <c r="U32" i="24"/>
  <c r="H47" i="24"/>
  <c r="AJ30" i="24"/>
  <c r="AB30" i="24"/>
  <c r="AQ32" i="24"/>
  <c r="AI32" i="24"/>
  <c r="V34" i="24"/>
  <c r="N34" i="24"/>
  <c r="AI34" i="24"/>
  <c r="AJ35" i="24"/>
  <c r="AJ59" i="24"/>
  <c r="AB59" i="24"/>
  <c r="AC59" i="24" s="1"/>
  <c r="L39" i="24"/>
  <c r="U23" i="24"/>
  <c r="V23" i="24" s="1"/>
  <c r="Z39" i="24"/>
  <c r="AQ28" i="24"/>
  <c r="AI28" i="24"/>
  <c r="AI29" i="24"/>
  <c r="AJ29" i="24" s="1"/>
  <c r="N31" i="24"/>
  <c r="V33" i="24"/>
  <c r="N33" i="24"/>
  <c r="AB34" i="24"/>
  <c r="AB35" i="24"/>
  <c r="AI37" i="24"/>
  <c r="AQ40" i="24"/>
  <c r="AI40" i="24"/>
  <c r="N41" i="24"/>
  <c r="AC43" i="24"/>
  <c r="U43" i="24"/>
  <c r="U51" i="24"/>
  <c r="AE52" i="24"/>
  <c r="Z52" i="24"/>
  <c r="N59" i="24"/>
  <c r="N23" i="24"/>
  <c r="O23" i="24" s="1"/>
  <c r="AI23" i="24"/>
  <c r="AJ23" i="24" s="1"/>
  <c r="AP23" i="24"/>
  <c r="AQ23" i="24" s="1"/>
  <c r="AG39" i="24"/>
  <c r="N24" i="24"/>
  <c r="AP25" i="24"/>
  <c r="AC26" i="24"/>
  <c r="U26" i="24"/>
  <c r="N27" i="24"/>
  <c r="V28" i="24"/>
  <c r="AC35" i="24"/>
  <c r="U35" i="24"/>
  <c r="N36" i="24"/>
  <c r="N37" i="24"/>
  <c r="AJ37" i="24"/>
  <c r="AB37" i="24"/>
  <c r="O44" i="24"/>
  <c r="S46" i="24"/>
  <c r="X46" i="24"/>
  <c r="AF49" i="24"/>
  <c r="AP51" i="24"/>
  <c r="AQ51" i="24" s="1"/>
  <c r="Z54" i="24"/>
  <c r="AQ24" i="24"/>
  <c r="AI24" i="24"/>
  <c r="O25" i="24"/>
  <c r="N25" i="24"/>
  <c r="AQ37" i="24"/>
  <c r="AJ38" i="24"/>
  <c r="AB38" i="24"/>
  <c r="AC42" i="24"/>
  <c r="U42" i="24"/>
  <c r="V42" i="24" s="1"/>
  <c r="V43" i="24"/>
  <c r="N43" i="24"/>
  <c r="AJ44" i="24"/>
  <c r="AB44" i="24"/>
  <c r="AC44" i="24" s="1"/>
  <c r="AL54" i="24"/>
  <c r="AN54" i="24" s="1"/>
  <c r="AP54" i="24" s="1"/>
  <c r="AG54" i="24"/>
  <c r="AP24" i="24"/>
  <c r="AQ27" i="24"/>
  <c r="AI27" i="24"/>
  <c r="AP27" i="24"/>
  <c r="AB29" i="24"/>
  <c r="AC29" i="24" s="1"/>
  <c r="U30" i="24"/>
  <c r="AQ31" i="24"/>
  <c r="AI31" i="24"/>
  <c r="AB32" i="24"/>
  <c r="U33" i="24"/>
  <c r="AC36" i="24"/>
  <c r="U36" i="24"/>
  <c r="AP36" i="24"/>
  <c r="U38" i="24"/>
  <c r="S39" i="24"/>
  <c r="AP40" i="24"/>
  <c r="AC41" i="24"/>
  <c r="U41" i="24"/>
  <c r="V41" i="24" s="1"/>
  <c r="AQ41" i="24"/>
  <c r="AI41" i="24"/>
  <c r="AJ43" i="24"/>
  <c r="AB43" i="24"/>
  <c r="N54" i="24"/>
  <c r="AP59" i="24"/>
  <c r="AQ59" i="24" s="1"/>
  <c r="G52" i="24"/>
  <c r="H52" i="24" s="1"/>
  <c r="H51" i="24"/>
  <c r="AN45" i="24"/>
  <c r="AP45" i="24" s="1"/>
  <c r="AQ45" i="24" s="1"/>
  <c r="Z49" i="24"/>
  <c r="AF55" i="24"/>
  <c r="AG55" i="24" s="1"/>
  <c r="K55" i="24"/>
  <c r="L55" i="24" s="1"/>
  <c r="Y55" i="24"/>
  <c r="Z55" i="24" s="1"/>
  <c r="O58" i="24"/>
  <c r="AQ25" i="24"/>
  <c r="AI25" i="24"/>
  <c r="N42" i="24"/>
  <c r="U44" i="24"/>
  <c r="V44" i="24" s="1"/>
  <c r="AP44" i="24"/>
  <c r="AQ44" i="24" s="1"/>
  <c r="N46" i="24"/>
  <c r="AE48" i="24"/>
  <c r="AG48" i="24" s="1"/>
  <c r="X48" i="24"/>
  <c r="Z48" i="24" s="1"/>
  <c r="AL48" i="24"/>
  <c r="AN48" i="24" s="1"/>
  <c r="S49" i="24"/>
  <c r="V51" i="24"/>
  <c r="N51" i="24"/>
  <c r="Z51" i="24"/>
  <c r="S54" i="24"/>
  <c r="H55" i="24"/>
  <c r="AC45" i="24"/>
  <c r="AQ26" i="24"/>
  <c r="AI26" i="24"/>
  <c r="N45" i="24"/>
  <c r="O45" i="24" s="1"/>
  <c r="U45" i="24"/>
  <c r="V45" i="24" s="1"/>
  <c r="AI45" i="24"/>
  <c r="AJ45" i="24" s="1"/>
  <c r="U48" i="24"/>
  <c r="V48" i="24" s="1"/>
  <c r="AM49" i="24"/>
  <c r="AN49" i="24" s="1"/>
  <c r="K49" i="24"/>
  <c r="L49" i="24" s="1"/>
  <c r="AM55" i="24"/>
  <c r="AN55" i="24" s="1"/>
  <c r="AP55" i="24" s="1"/>
  <c r="AE49" i="24"/>
  <c r="S52" i="24"/>
  <c r="V53" i="24"/>
  <c r="N53" i="24"/>
  <c r="O53" i="24" s="1"/>
  <c r="AM56" i="24"/>
  <c r="AN56" i="24" s="1"/>
  <c r="AP56" i="24" s="1"/>
  <c r="AF56" i="24"/>
  <c r="AG56" i="24" s="1"/>
  <c r="Y56" i="24"/>
  <c r="Z56" i="24" s="1"/>
  <c r="R56" i="24"/>
  <c r="S56" i="24" s="1"/>
  <c r="K56" i="24"/>
  <c r="L56" i="24" s="1"/>
  <c r="H56" i="24"/>
  <c r="V57" i="24"/>
  <c r="N52" i="24"/>
  <c r="O54" i="24"/>
  <c r="AB57" i="24"/>
  <c r="AC57" i="24" s="1"/>
  <c r="AP57" i="24"/>
  <c r="AQ57" i="24" s="1"/>
  <c r="O59" i="24"/>
  <c r="U59" i="24"/>
  <c r="V59" i="24" s="1"/>
  <c r="AI59" i="24"/>
  <c r="U40" i="21"/>
  <c r="V40" i="21" s="1"/>
  <c r="AC40" i="21"/>
  <c r="AP40" i="21"/>
  <c r="AP31" i="21"/>
  <c r="H48" i="21"/>
  <c r="AI44" i="21"/>
  <c r="N40" i="21"/>
  <c r="U44" i="21"/>
  <c r="N31" i="21"/>
  <c r="U35" i="21"/>
  <c r="AC35" i="21"/>
  <c r="AI37" i="21"/>
  <c r="AQ37" i="21"/>
  <c r="AP45" i="21"/>
  <c r="H56" i="21"/>
  <c r="AF56" i="21"/>
  <c r="AG56" i="21" s="1"/>
  <c r="R56" i="21"/>
  <c r="S56" i="21" s="1"/>
  <c r="Y56" i="21"/>
  <c r="Z56" i="21" s="1"/>
  <c r="K56" i="21"/>
  <c r="L56" i="21" s="1"/>
  <c r="AM56" i="21"/>
  <c r="AN56" i="21" s="1"/>
  <c r="AP56" i="21" s="1"/>
  <c r="AI29" i="21"/>
  <c r="AJ29" i="21" s="1"/>
  <c r="V33" i="21"/>
  <c r="AP33" i="21"/>
  <c r="AB35" i="21"/>
  <c r="AJ35" i="21"/>
  <c r="U29" i="21"/>
  <c r="V29" i="21" s="1"/>
  <c r="U31" i="21"/>
  <c r="V31" i="21" s="1"/>
  <c r="AI31" i="21"/>
  <c r="AQ31" i="21"/>
  <c r="U33" i="21"/>
  <c r="AC33" i="21"/>
  <c r="AB29" i="21"/>
  <c r="AC29" i="21" s="1"/>
  <c r="AJ37" i="21"/>
  <c r="AJ44" i="21"/>
  <c r="AB44" i="21"/>
  <c r="AC44" i="21" s="1"/>
  <c r="K49" i="21"/>
  <c r="L49" i="21" s="1"/>
  <c r="L48" i="21"/>
  <c r="AM57" i="21"/>
  <c r="AN57" i="21" s="1"/>
  <c r="AP57" i="21" s="1"/>
  <c r="K57" i="21"/>
  <c r="L57" i="21" s="1"/>
  <c r="H57" i="21"/>
  <c r="AF57" i="21"/>
  <c r="AG57" i="21" s="1"/>
  <c r="U23" i="21"/>
  <c r="V23" i="21" s="1"/>
  <c r="AQ23" i="21"/>
  <c r="AJ24" i="21"/>
  <c r="AB24" i="21"/>
  <c r="AQ25" i="21"/>
  <c r="AJ26" i="21"/>
  <c r="AB26" i="21"/>
  <c r="AQ27" i="21"/>
  <c r="AJ28" i="21"/>
  <c r="AB28" i="21"/>
  <c r="AC53" i="21"/>
  <c r="N54" i="21"/>
  <c r="N23" i="21"/>
  <c r="O23" i="21" s="1"/>
  <c r="AI23" i="21"/>
  <c r="AJ23" i="21" s="1"/>
  <c r="N25" i="21"/>
  <c r="V25" i="21"/>
  <c r="N27" i="21"/>
  <c r="V27" i="21"/>
  <c r="AF33" i="21"/>
  <c r="AG33" i="21" s="1"/>
  <c r="K35" i="21"/>
  <c r="L35" i="21" s="1"/>
  <c r="AM35" i="21"/>
  <c r="AN35" i="21" s="1"/>
  <c r="R37" i="21"/>
  <c r="S37" i="21" s="1"/>
  <c r="AB37" i="21" s="1"/>
  <c r="G38" i="21"/>
  <c r="H38" i="21" s="1"/>
  <c r="O38" i="21" s="1"/>
  <c r="AI40" i="21"/>
  <c r="AQ40" i="21"/>
  <c r="Y45" i="21"/>
  <c r="Z45" i="21" s="1"/>
  <c r="Z48" i="21"/>
  <c r="Y49" i="21"/>
  <c r="Z49" i="21" s="1"/>
  <c r="Y51" i="21"/>
  <c r="R57" i="21"/>
  <c r="S57" i="21" s="1"/>
  <c r="V44" i="21"/>
  <c r="N44" i="21"/>
  <c r="O44" i="21" s="1"/>
  <c r="AQ44" i="21"/>
  <c r="G59" i="21"/>
  <c r="AF54" i="21"/>
  <c r="AG54" i="21" s="1"/>
  <c r="AM51" i="21"/>
  <c r="K51" i="21"/>
  <c r="G54" i="21"/>
  <c r="H54" i="21" s="1"/>
  <c r="AF45" i="21"/>
  <c r="AG45" i="21" s="1"/>
  <c r="G55" i="21"/>
  <c r="AF51" i="21"/>
  <c r="G51" i="21"/>
  <c r="G45" i="21"/>
  <c r="H45" i="21" s="1"/>
  <c r="G43" i="21"/>
  <c r="H43" i="21" s="1"/>
  <c r="O43" i="21" s="1"/>
  <c r="AM42" i="21"/>
  <c r="AN42" i="21" s="1"/>
  <c r="AP42" i="21" s="1"/>
  <c r="AF42" i="21"/>
  <c r="AG42" i="21" s="1"/>
  <c r="Y42" i="21"/>
  <c r="Z42" i="21" s="1"/>
  <c r="R42" i="21"/>
  <c r="S42" i="21" s="1"/>
  <c r="K42" i="21"/>
  <c r="L42" i="21" s="1"/>
  <c r="AM54" i="21"/>
  <c r="AN54" i="21" s="1"/>
  <c r="AP54" i="21" s="1"/>
  <c r="R54" i="21"/>
  <c r="S54" i="21" s="1"/>
  <c r="AB54" i="21" s="1"/>
  <c r="AM43" i="21"/>
  <c r="AN43" i="21" s="1"/>
  <c r="AP43" i="21" s="1"/>
  <c r="AF43" i="21"/>
  <c r="AG43" i="21" s="1"/>
  <c r="Y43" i="21"/>
  <c r="Z43" i="21" s="1"/>
  <c r="R43" i="21"/>
  <c r="S43" i="21" s="1"/>
  <c r="K43" i="21"/>
  <c r="L43" i="21" s="1"/>
  <c r="G42" i="21"/>
  <c r="H42" i="21" s="1"/>
  <c r="O42" i="21" s="1"/>
  <c r="AM38" i="21"/>
  <c r="AN38" i="21" s="1"/>
  <c r="AF38" i="21"/>
  <c r="AG38" i="21" s="1"/>
  <c r="Y38" i="21"/>
  <c r="Z38" i="21" s="1"/>
  <c r="R38" i="21"/>
  <c r="S38" i="21" s="1"/>
  <c r="K38" i="21"/>
  <c r="L38" i="21" s="1"/>
  <c r="G37" i="21"/>
  <c r="H37" i="21" s="1"/>
  <c r="O37" i="21" s="1"/>
  <c r="AM36" i="21"/>
  <c r="AN36" i="21" s="1"/>
  <c r="AP36" i="21" s="1"/>
  <c r="AF36" i="21"/>
  <c r="AG36" i="21" s="1"/>
  <c r="Y36" i="21"/>
  <c r="Z36" i="21" s="1"/>
  <c r="R36" i="21"/>
  <c r="S36" i="21" s="1"/>
  <c r="K36" i="21"/>
  <c r="L36" i="21" s="1"/>
  <c r="G35" i="21"/>
  <c r="H35" i="21" s="1"/>
  <c r="O35" i="21" s="1"/>
  <c r="AM34" i="21"/>
  <c r="AN34" i="21" s="1"/>
  <c r="AF34" i="21"/>
  <c r="AG34" i="21" s="1"/>
  <c r="Y34" i="21"/>
  <c r="Z34" i="21" s="1"/>
  <c r="R34" i="21"/>
  <c r="S34" i="21" s="1"/>
  <c r="K34" i="21"/>
  <c r="L34" i="21" s="1"/>
  <c r="G33" i="21"/>
  <c r="H33" i="21" s="1"/>
  <c r="O33" i="21" s="1"/>
  <c r="AM32" i="21"/>
  <c r="AN32" i="21" s="1"/>
  <c r="AP32" i="21" s="1"/>
  <c r="AF32" i="21"/>
  <c r="AG32" i="21" s="1"/>
  <c r="Y32" i="21"/>
  <c r="Z32" i="21" s="1"/>
  <c r="R32" i="21"/>
  <c r="S32" i="21" s="1"/>
  <c r="K32" i="21"/>
  <c r="L32" i="21" s="1"/>
  <c r="AM30" i="21"/>
  <c r="AN30" i="21" s="1"/>
  <c r="AF30" i="21"/>
  <c r="AG30" i="21" s="1"/>
  <c r="Y30" i="21"/>
  <c r="Z30" i="21" s="1"/>
  <c r="R30" i="21"/>
  <c r="S30" i="21" s="1"/>
  <c r="K30" i="21"/>
  <c r="L30" i="21" s="1"/>
  <c r="L39" i="21" s="1"/>
  <c r="AB23" i="21"/>
  <c r="AC23" i="21" s="1"/>
  <c r="AJ25" i="21"/>
  <c r="AB25" i="21"/>
  <c r="AJ27" i="21"/>
  <c r="AB27" i="21"/>
  <c r="N29" i="21"/>
  <c r="O29" i="21" s="1"/>
  <c r="AP29" i="21"/>
  <c r="AQ29" i="21" s="1"/>
  <c r="AB31" i="21"/>
  <c r="AJ31" i="21"/>
  <c r="G32" i="21"/>
  <c r="H32" i="21" s="1"/>
  <c r="O32" i="21" s="1"/>
  <c r="Y33" i="21"/>
  <c r="Z33" i="21" s="1"/>
  <c r="AF35" i="21"/>
  <c r="AG35" i="21" s="1"/>
  <c r="K37" i="21"/>
  <c r="L37" i="21" s="1"/>
  <c r="AM37" i="21"/>
  <c r="AN37" i="21" s="1"/>
  <c r="AP37" i="21" s="1"/>
  <c r="AB40" i="21"/>
  <c r="AJ40" i="21"/>
  <c r="R45" i="21"/>
  <c r="S45" i="21" s="1"/>
  <c r="L46" i="21"/>
  <c r="Q46" i="21"/>
  <c r="R49" i="21"/>
  <c r="S49" i="21" s="1"/>
  <c r="S48" i="21"/>
  <c r="AM49" i="21"/>
  <c r="AN49" i="21" s="1"/>
  <c r="AN48" i="21"/>
  <c r="AP48" i="21" s="1"/>
  <c r="AQ48" i="21" s="1"/>
  <c r="R51" i="21"/>
  <c r="Y57" i="21"/>
  <c r="Z57" i="21" s="1"/>
  <c r="AG49" i="21"/>
  <c r="V58" i="21"/>
  <c r="V53" i="21"/>
  <c r="N53" i="21"/>
  <c r="O53" i="21" s="1"/>
  <c r="AJ36" i="20"/>
  <c r="AB36" i="20"/>
  <c r="N37" i="20"/>
  <c r="N41" i="20"/>
  <c r="AP41" i="20"/>
  <c r="AB42" i="20"/>
  <c r="AC36" i="20"/>
  <c r="U36" i="20"/>
  <c r="U42" i="20"/>
  <c r="N36" i="20"/>
  <c r="AQ36" i="20"/>
  <c r="AI36" i="20"/>
  <c r="AI40" i="20"/>
  <c r="U41" i="20"/>
  <c r="V41" i="20" s="1"/>
  <c r="AN39" i="20"/>
  <c r="AN47" i="20" s="1"/>
  <c r="AP30" i="20"/>
  <c r="AI38" i="20"/>
  <c r="AB45" i="20"/>
  <c r="AB44" i="20"/>
  <c r="AC44" i="20" s="1"/>
  <c r="K56" i="20"/>
  <c r="L56" i="20" s="1"/>
  <c r="N56" i="20" s="1"/>
  <c r="AF56" i="20"/>
  <c r="AG56" i="20" s="1"/>
  <c r="Z49" i="20"/>
  <c r="AB49" i="20" s="1"/>
  <c r="AP56" i="20"/>
  <c r="AP33" i="20"/>
  <c r="AN44" i="20"/>
  <c r="AI29" i="20"/>
  <c r="AJ29" i="20" s="1"/>
  <c r="U31" i="20"/>
  <c r="V31" i="20" s="1"/>
  <c r="AC31" i="20"/>
  <c r="U33" i="20"/>
  <c r="AC33" i="20"/>
  <c r="AB52" i="20"/>
  <c r="AB31" i="20"/>
  <c r="AJ31" i="20"/>
  <c r="AP35" i="20"/>
  <c r="AB37" i="20"/>
  <c r="AJ37" i="20"/>
  <c r="Z39" i="20"/>
  <c r="N34" i="20"/>
  <c r="O34" i="20"/>
  <c r="AI37" i="20"/>
  <c r="AQ37" i="20"/>
  <c r="AB29" i="20"/>
  <c r="AC29" i="20" s="1"/>
  <c r="N33" i="20"/>
  <c r="V33" i="20"/>
  <c r="N35" i="20"/>
  <c r="V35" i="20"/>
  <c r="AI35" i="20"/>
  <c r="AQ35" i="20"/>
  <c r="Z48" i="20"/>
  <c r="AE48" i="20"/>
  <c r="AL48" i="20" s="1"/>
  <c r="AQ24" i="20"/>
  <c r="AJ25" i="20"/>
  <c r="AB25" i="20"/>
  <c r="AP29" i="20"/>
  <c r="AQ29" i="20" s="1"/>
  <c r="AI31" i="20"/>
  <c r="AB33" i="20"/>
  <c r="U35" i="20"/>
  <c r="AC41" i="20"/>
  <c r="AM57" i="20"/>
  <c r="AN57" i="20" s="1"/>
  <c r="AF57" i="20"/>
  <c r="AG57" i="20" s="1"/>
  <c r="Y57" i="20"/>
  <c r="Z57" i="20" s="1"/>
  <c r="R57" i="20"/>
  <c r="S57" i="20" s="1"/>
  <c r="K57" i="20"/>
  <c r="L57" i="20" s="1"/>
  <c r="H57" i="20"/>
  <c r="H39" i="20"/>
  <c r="N24" i="20"/>
  <c r="V24" i="20"/>
  <c r="AI24" i="20"/>
  <c r="AI26" i="20"/>
  <c r="N28" i="20"/>
  <c r="V28" i="20"/>
  <c r="AI28" i="20"/>
  <c r="N32" i="20"/>
  <c r="U32" i="20"/>
  <c r="AB32" i="20"/>
  <c r="AI32" i="20"/>
  <c r="AB38" i="20"/>
  <c r="AJ38" i="20"/>
  <c r="L39" i="20"/>
  <c r="AQ40" i="20"/>
  <c r="AC42" i="20"/>
  <c r="AJ43" i="20"/>
  <c r="AB43" i="20"/>
  <c r="O45" i="20"/>
  <c r="S48" i="20"/>
  <c r="AB56" i="20"/>
  <c r="AC56" i="20" s="1"/>
  <c r="U58" i="20"/>
  <c r="AI58" i="20"/>
  <c r="AG39" i="20"/>
  <c r="AJ24" i="20"/>
  <c r="AB24" i="20"/>
  <c r="AJ26" i="20"/>
  <c r="AB26" i="20"/>
  <c r="AJ28" i="20"/>
  <c r="AB28" i="20"/>
  <c r="N30" i="20"/>
  <c r="U30" i="20"/>
  <c r="AB30" i="20"/>
  <c r="AI30" i="20"/>
  <c r="N38" i="20"/>
  <c r="U38" i="20"/>
  <c r="AB40" i="20"/>
  <c r="AJ40" i="20"/>
  <c r="AI41" i="20"/>
  <c r="AQ41" i="20"/>
  <c r="N42" i="20"/>
  <c r="V42" i="20"/>
  <c r="AP42" i="20"/>
  <c r="U43" i="20"/>
  <c r="AC43" i="20"/>
  <c r="U45" i="20"/>
  <c r="V45" i="20" s="1"/>
  <c r="AC45" i="20"/>
  <c r="L48" i="20"/>
  <c r="S49" i="20"/>
  <c r="AC52" i="20"/>
  <c r="AJ53" i="20"/>
  <c r="U56" i="20"/>
  <c r="AI56" i="20"/>
  <c r="AJ56" i="20" s="1"/>
  <c r="AQ56" i="20"/>
  <c r="AJ58" i="20"/>
  <c r="AP58" i="20"/>
  <c r="AQ58" i="20" s="1"/>
  <c r="AB23" i="20"/>
  <c r="AC23" i="20" s="1"/>
  <c r="U26" i="20"/>
  <c r="AQ26" i="20"/>
  <c r="AJ27" i="20"/>
  <c r="AB27" i="20"/>
  <c r="AQ28" i="20"/>
  <c r="AQ31" i="20"/>
  <c r="AJ33" i="20"/>
  <c r="AC35" i="20"/>
  <c r="O36" i="20"/>
  <c r="V37" i="20"/>
  <c r="AP37" i="20"/>
  <c r="AQ38" i="20"/>
  <c r="AJ42" i="20"/>
  <c r="L49" i="20"/>
  <c r="K52" i="20"/>
  <c r="L52" i="20" s="1"/>
  <c r="K51" i="20"/>
  <c r="L51" i="20" s="1"/>
  <c r="AE54" i="20"/>
  <c r="Z54" i="20"/>
  <c r="V58" i="20"/>
  <c r="N58" i="20"/>
  <c r="S39" i="20"/>
  <c r="AP23" i="20"/>
  <c r="AQ23" i="20" s="1"/>
  <c r="N26" i="20"/>
  <c r="AI23" i="20"/>
  <c r="AJ23" i="20" s="1"/>
  <c r="AI25" i="20"/>
  <c r="AI27" i="20"/>
  <c r="U29" i="20"/>
  <c r="V29" i="20" s="1"/>
  <c r="N31" i="20"/>
  <c r="AP31" i="20"/>
  <c r="AI33" i="20"/>
  <c r="AQ33" i="20"/>
  <c r="AB35" i="20"/>
  <c r="AJ35" i="20"/>
  <c r="U37" i="20"/>
  <c r="AC37" i="20"/>
  <c r="AP38" i="20"/>
  <c r="U40" i="20"/>
  <c r="V40" i="20" s="1"/>
  <c r="AC40" i="20"/>
  <c r="AB41" i="20"/>
  <c r="AJ41" i="20"/>
  <c r="AI42" i="20"/>
  <c r="AQ42" i="20"/>
  <c r="N43" i="20"/>
  <c r="V43" i="20"/>
  <c r="U44" i="20"/>
  <c r="V44" i="20" s="1"/>
  <c r="AC46" i="20"/>
  <c r="U46" i="20"/>
  <c r="V46" i="20" s="1"/>
  <c r="AQ46" i="20"/>
  <c r="AI46" i="20"/>
  <c r="AJ46" i="20" s="1"/>
  <c r="G49" i="20"/>
  <c r="H48" i="20"/>
  <c r="Y51" i="20"/>
  <c r="Z51" i="20" s="1"/>
  <c r="V56" i="20"/>
  <c r="AB58" i="20"/>
  <c r="AC58" i="20" s="1"/>
  <c r="AN49" i="20"/>
  <c r="AM51" i="20"/>
  <c r="AN51" i="20" s="1"/>
  <c r="O46" i="20"/>
  <c r="AG48" i="20"/>
  <c r="AN48" i="20"/>
  <c r="AF49" i="20"/>
  <c r="R51" i="20"/>
  <c r="S51" i="20" s="1"/>
  <c r="AM55" i="20"/>
  <c r="AN55" i="20" s="1"/>
  <c r="AF55" i="20"/>
  <c r="AG55" i="20" s="1"/>
  <c r="Y55" i="20"/>
  <c r="Z55" i="20" s="1"/>
  <c r="R55" i="20"/>
  <c r="S55" i="20" s="1"/>
  <c r="K55" i="20"/>
  <c r="L55" i="20" s="1"/>
  <c r="H55" i="20"/>
  <c r="O58" i="20"/>
  <c r="H59" i="20"/>
  <c r="N59" i="20" s="1"/>
  <c r="AF59" i="20"/>
  <c r="AG59" i="20" s="1"/>
  <c r="R59" i="20"/>
  <c r="S59" i="20" s="1"/>
  <c r="Y59" i="20"/>
  <c r="Z59" i="20" s="1"/>
  <c r="O44" i="20"/>
  <c r="N54" i="20"/>
  <c r="O54" i="20" s="1"/>
  <c r="O56" i="20"/>
  <c r="AF44" i="20"/>
  <c r="AG44" i="20" s="1"/>
  <c r="AF45" i="20"/>
  <c r="AG45" i="20" s="1"/>
  <c r="AC53" i="20"/>
  <c r="U53" i="20"/>
  <c r="V53" i="20" s="1"/>
  <c r="S54" i="20"/>
  <c r="AC31" i="19"/>
  <c r="U31" i="19"/>
  <c r="AJ33" i="19"/>
  <c r="AB33" i="19"/>
  <c r="AP29" i="19"/>
  <c r="AQ29" i="19" s="1"/>
  <c r="AQ35" i="19"/>
  <c r="AI35" i="19"/>
  <c r="AP35" i="19"/>
  <c r="R57" i="19"/>
  <c r="S57" i="19" s="1"/>
  <c r="U57" i="19" s="1"/>
  <c r="AB32" i="19"/>
  <c r="AI34" i="19"/>
  <c r="AP34" i="19"/>
  <c r="AC41" i="19"/>
  <c r="H48" i="19"/>
  <c r="S54" i="19"/>
  <c r="U54" i="19" s="1"/>
  <c r="V54" i="19" s="1"/>
  <c r="H57" i="19"/>
  <c r="Y57" i="19"/>
  <c r="Z57" i="19" s="1"/>
  <c r="H59" i="19"/>
  <c r="Y59" i="19"/>
  <c r="Z59" i="19" s="1"/>
  <c r="N37" i="19"/>
  <c r="R51" i="19"/>
  <c r="S51" i="19" s="1"/>
  <c r="AM59" i="19"/>
  <c r="AN59" i="19" s="1"/>
  <c r="AP59" i="19" s="1"/>
  <c r="AQ59" i="19" s="1"/>
  <c r="U32" i="19"/>
  <c r="AB34" i="19"/>
  <c r="O36" i="19"/>
  <c r="AP36" i="19"/>
  <c r="V38" i="19"/>
  <c r="U41" i="19"/>
  <c r="V41" i="19" s="1"/>
  <c r="H45" i="19"/>
  <c r="O45" i="19" s="1"/>
  <c r="AG45" i="19"/>
  <c r="AI45" i="19" s="1"/>
  <c r="AJ45" i="19" s="1"/>
  <c r="K57" i="19"/>
  <c r="L57" i="19" s="1"/>
  <c r="K59" i="19"/>
  <c r="L59" i="19" s="1"/>
  <c r="AQ30" i="19"/>
  <c r="AI30" i="19"/>
  <c r="V33" i="19"/>
  <c r="N33" i="19"/>
  <c r="AC35" i="19"/>
  <c r="U35" i="19"/>
  <c r="AI36" i="19"/>
  <c r="AJ36" i="19"/>
  <c r="AB36" i="19"/>
  <c r="AC37" i="19"/>
  <c r="U37" i="19"/>
  <c r="AQ40" i="19"/>
  <c r="AI40" i="19"/>
  <c r="U44" i="19"/>
  <c r="V44" i="19" s="1"/>
  <c r="AB52" i="19"/>
  <c r="AC52" i="19" s="1"/>
  <c r="AB59" i="19"/>
  <c r="AC59" i="19" s="1"/>
  <c r="AN39" i="19"/>
  <c r="V31" i="19"/>
  <c r="N31" i="19"/>
  <c r="AJ31" i="19"/>
  <c r="AB31" i="19"/>
  <c r="AJ37" i="19"/>
  <c r="AB37" i="19"/>
  <c r="V42" i="19"/>
  <c r="N42" i="19"/>
  <c r="Z39" i="19"/>
  <c r="U29" i="19"/>
  <c r="V29" i="19" s="1"/>
  <c r="AP30" i="19"/>
  <c r="AQ31" i="19"/>
  <c r="AI31" i="19"/>
  <c r="AC33" i="19"/>
  <c r="U33" i="19"/>
  <c r="AQ33" i="19"/>
  <c r="AI33" i="19"/>
  <c r="AJ35" i="19"/>
  <c r="AB35" i="19"/>
  <c r="O38" i="19"/>
  <c r="N38" i="19"/>
  <c r="AP40" i="19"/>
  <c r="AQ42" i="19"/>
  <c r="AI42" i="19"/>
  <c r="N44" i="19"/>
  <c r="U45" i="19"/>
  <c r="V45" i="19" s="1"/>
  <c r="AB29" i="19"/>
  <c r="AC29" i="19" s="1"/>
  <c r="N30" i="19"/>
  <c r="V32" i="19"/>
  <c r="N32" i="19"/>
  <c r="AP33" i="19"/>
  <c r="AC34" i="19"/>
  <c r="U34" i="19"/>
  <c r="V35" i="19"/>
  <c r="N35" i="19"/>
  <c r="AJ40" i="19"/>
  <c r="AB40" i="19"/>
  <c r="AP42" i="19"/>
  <c r="AL44" i="19"/>
  <c r="AG44" i="19"/>
  <c r="AN44" i="19"/>
  <c r="AP44" i="19" s="1"/>
  <c r="U52" i="19"/>
  <c r="V52" i="19" s="1"/>
  <c r="AI29" i="19"/>
  <c r="AJ29" i="19" s="1"/>
  <c r="AQ55" i="19"/>
  <c r="N59" i="19"/>
  <c r="AP37" i="19"/>
  <c r="U40" i="19"/>
  <c r="V40" i="19" s="1"/>
  <c r="AB42" i="19"/>
  <c r="O44" i="19"/>
  <c r="AM51" i="19"/>
  <c r="AN51" i="19" s="1"/>
  <c r="AM52" i="19"/>
  <c r="AN52" i="19" s="1"/>
  <c r="AN49" i="19"/>
  <c r="Y55" i="19"/>
  <c r="Z55" i="19" s="1"/>
  <c r="AI55" i="19" s="1"/>
  <c r="U23" i="19"/>
  <c r="V23" i="19" s="1"/>
  <c r="AP23" i="19"/>
  <c r="AQ23" i="19" s="1"/>
  <c r="AJ24" i="19"/>
  <c r="AC25" i="19"/>
  <c r="U25" i="19"/>
  <c r="AP25" i="19"/>
  <c r="AJ26" i="19"/>
  <c r="AC27" i="19"/>
  <c r="U27" i="19"/>
  <c r="AP27" i="19"/>
  <c r="AJ28" i="19"/>
  <c r="AI37" i="19"/>
  <c r="AI38" i="19"/>
  <c r="AQ38" i="19"/>
  <c r="S39" i="19"/>
  <c r="AG39" i="19"/>
  <c r="N40" i="19"/>
  <c r="N41" i="19"/>
  <c r="U42" i="19"/>
  <c r="U43" i="19"/>
  <c r="AC43" i="19"/>
  <c r="Z44" i="19"/>
  <c r="AI46" i="19"/>
  <c r="AJ46" i="19" s="1"/>
  <c r="AF49" i="19"/>
  <c r="O58" i="19"/>
  <c r="L39" i="19"/>
  <c r="AI23" i="19"/>
  <c r="AJ23" i="19" s="1"/>
  <c r="AI25" i="19"/>
  <c r="AI27" i="19"/>
  <c r="AB30" i="19"/>
  <c r="AI32" i="19"/>
  <c r="N34" i="19"/>
  <c r="U36" i="19"/>
  <c r="AB38" i="19"/>
  <c r="H39" i="19"/>
  <c r="AI41" i="19"/>
  <c r="N43" i="19"/>
  <c r="N45" i="19"/>
  <c r="L48" i="19"/>
  <c r="Q48" i="19"/>
  <c r="S49" i="19"/>
  <c r="K51" i="19"/>
  <c r="L51" i="19" s="1"/>
  <c r="L49" i="19"/>
  <c r="AC53" i="19"/>
  <c r="G52" i="19"/>
  <c r="H52" i="19" s="1"/>
  <c r="H49" i="19"/>
  <c r="G51" i="19"/>
  <c r="H51" i="19" s="1"/>
  <c r="AM55" i="19"/>
  <c r="AN55" i="19" s="1"/>
  <c r="AP55" i="19" s="1"/>
  <c r="K55" i="19"/>
  <c r="L55" i="19" s="1"/>
  <c r="R55" i="19"/>
  <c r="S55" i="19" s="1"/>
  <c r="H55" i="19"/>
  <c r="AC24" i="19"/>
  <c r="U24" i="19"/>
  <c r="AC26" i="19"/>
  <c r="U26" i="19"/>
  <c r="AC28" i="19"/>
  <c r="U28" i="19"/>
  <c r="AB45" i="19"/>
  <c r="AC45" i="19" s="1"/>
  <c r="AP46" i="19"/>
  <c r="AQ46" i="19" s="1"/>
  <c r="Z49" i="19"/>
  <c r="Y51" i="19"/>
  <c r="Z51" i="19" s="1"/>
  <c r="N54" i="19"/>
  <c r="O54" i="19" s="1"/>
  <c r="X54" i="19"/>
  <c r="AE54" i="19" s="1"/>
  <c r="Z54" i="19"/>
  <c r="AM56" i="19"/>
  <c r="AN56" i="19" s="1"/>
  <c r="AF56" i="19"/>
  <c r="AG56" i="19" s="1"/>
  <c r="Y56" i="19"/>
  <c r="Z56" i="19" s="1"/>
  <c r="R56" i="19"/>
  <c r="S56" i="19" s="1"/>
  <c r="K56" i="19"/>
  <c r="L56" i="19" s="1"/>
  <c r="H56" i="19"/>
  <c r="V57" i="19"/>
  <c r="V53" i="19"/>
  <c r="N53" i="19"/>
  <c r="O53" i="19" s="1"/>
  <c r="AP57" i="19"/>
  <c r="AQ57" i="19" s="1"/>
  <c r="O59" i="19"/>
  <c r="U59" i="19"/>
  <c r="V59" i="19" s="1"/>
  <c r="AI59" i="19"/>
  <c r="AJ59" i="19" s="1"/>
  <c r="X74" i="18"/>
  <c r="AE74" i="18" s="1"/>
  <c r="AL74" i="18" s="1"/>
  <c r="AM48" i="18" s="1"/>
  <c r="AM49" i="18" s="1"/>
  <c r="Q74" i="18"/>
  <c r="AM59" i="18"/>
  <c r="AN59" i="18" s="1"/>
  <c r="AF59" i="18"/>
  <c r="AG59" i="18" s="1"/>
  <c r="Y59" i="18"/>
  <c r="Z59" i="18" s="1"/>
  <c r="H59" i="18"/>
  <c r="G59" i="18"/>
  <c r="R59" i="18" s="1"/>
  <c r="S59" i="18" s="1"/>
  <c r="AN58" i="18"/>
  <c r="AM58" i="18"/>
  <c r="AG58" i="18"/>
  <c r="AF58" i="18"/>
  <c r="Z58" i="18"/>
  <c r="Y58" i="18"/>
  <c r="S58" i="18"/>
  <c r="L58" i="18"/>
  <c r="K58" i="18"/>
  <c r="H58" i="18"/>
  <c r="G57" i="18"/>
  <c r="Y57" i="18" s="1"/>
  <c r="Z57" i="18" s="1"/>
  <c r="G56" i="18"/>
  <c r="H56" i="18" s="1"/>
  <c r="G55" i="18"/>
  <c r="AF55" i="18" s="1"/>
  <c r="AG55" i="18" s="1"/>
  <c r="AM54" i="18"/>
  <c r="AF54" i="18"/>
  <c r="Y54" i="18"/>
  <c r="X54" i="18"/>
  <c r="AE54" i="18" s="1"/>
  <c r="R54" i="18"/>
  <c r="Q54" i="18"/>
  <c r="L54" i="18"/>
  <c r="K54" i="18"/>
  <c r="J54" i="18"/>
  <c r="G54" i="18"/>
  <c r="H54" i="18" s="1"/>
  <c r="AN53" i="18"/>
  <c r="AP53" i="18" s="1"/>
  <c r="AQ53" i="18" s="1"/>
  <c r="AG53" i="18"/>
  <c r="AB53" i="18"/>
  <c r="Z53" i="18"/>
  <c r="AI53" i="18" s="1"/>
  <c r="AJ53" i="18" s="1"/>
  <c r="S53" i="18"/>
  <c r="L53" i="18"/>
  <c r="H53" i="18"/>
  <c r="Q52" i="18"/>
  <c r="X52" i="18" s="1"/>
  <c r="AE52" i="18" s="1"/>
  <c r="AL52" i="18" s="1"/>
  <c r="X51" i="18"/>
  <c r="AE51" i="18" s="1"/>
  <c r="AL51" i="18" s="1"/>
  <c r="Q51" i="18"/>
  <c r="AF49" i="18"/>
  <c r="AF51" i="18" s="1"/>
  <c r="AG51" i="18" s="1"/>
  <c r="J49" i="18"/>
  <c r="Q49" i="18" s="1"/>
  <c r="X49" i="18" s="1"/>
  <c r="AE49" i="18" s="1"/>
  <c r="AL49" i="18" s="1"/>
  <c r="AF48" i="18"/>
  <c r="Y48" i="18"/>
  <c r="R48" i="18"/>
  <c r="R49" i="18" s="1"/>
  <c r="R52" i="18" s="1"/>
  <c r="S52" i="18" s="1"/>
  <c r="K48" i="18"/>
  <c r="K49" i="18" s="1"/>
  <c r="K52" i="18" s="1"/>
  <c r="L52" i="18" s="1"/>
  <c r="U52" i="18" s="1"/>
  <c r="J48" i="18"/>
  <c r="H48" i="18"/>
  <c r="G48" i="18"/>
  <c r="G49" i="18" s="1"/>
  <c r="AP46" i="18"/>
  <c r="AN46" i="18"/>
  <c r="AG46" i="18"/>
  <c r="Z46" i="18"/>
  <c r="S46" i="18"/>
  <c r="AB46" i="18" s="1"/>
  <c r="AC46" i="18" s="1"/>
  <c r="L46" i="18"/>
  <c r="H46" i="18"/>
  <c r="AM45" i="18"/>
  <c r="AN45" i="18" s="1"/>
  <c r="AL45" i="18"/>
  <c r="AF45" i="18"/>
  <c r="AE45" i="18"/>
  <c r="Y45" i="18"/>
  <c r="Z45" i="18" s="1"/>
  <c r="X45" i="18"/>
  <c r="S45" i="18"/>
  <c r="R45" i="18"/>
  <c r="Q45" i="18"/>
  <c r="K45" i="18"/>
  <c r="L45" i="18" s="1"/>
  <c r="J45" i="18"/>
  <c r="G45" i="18"/>
  <c r="F45" i="18"/>
  <c r="H45" i="18" s="1"/>
  <c r="AM44" i="18"/>
  <c r="AF44" i="18"/>
  <c r="Y44" i="18"/>
  <c r="Z44" i="18" s="1"/>
  <c r="R44" i="18"/>
  <c r="S44" i="18" s="1"/>
  <c r="Q44" i="18"/>
  <c r="X44" i="18" s="1"/>
  <c r="AE44" i="18" s="1"/>
  <c r="AL44" i="18" s="1"/>
  <c r="AN44" i="18" s="1"/>
  <c r="K44" i="18"/>
  <c r="L44" i="18" s="1"/>
  <c r="G44" i="18"/>
  <c r="H44" i="18" s="1"/>
  <c r="AM43" i="18"/>
  <c r="AN43" i="18" s="1"/>
  <c r="AP43" i="18" s="1"/>
  <c r="AF43" i="18"/>
  <c r="AG43" i="18" s="1"/>
  <c r="AQ43" i="18" s="1"/>
  <c r="Y43" i="18"/>
  <c r="Z43" i="18" s="1"/>
  <c r="R43" i="18"/>
  <c r="S43" i="18" s="1"/>
  <c r="AC43" i="18" s="1"/>
  <c r="N43" i="18"/>
  <c r="K43" i="18"/>
  <c r="L43" i="18" s="1"/>
  <c r="G43" i="18"/>
  <c r="H43" i="18" s="1"/>
  <c r="O43" i="18" s="1"/>
  <c r="AM42" i="18"/>
  <c r="AN42" i="18" s="1"/>
  <c r="AP42" i="18" s="1"/>
  <c r="AF42" i="18"/>
  <c r="AG42" i="18" s="1"/>
  <c r="Z42" i="18"/>
  <c r="Y42" i="18"/>
  <c r="R42" i="18"/>
  <c r="S42" i="18" s="1"/>
  <c r="K42" i="18"/>
  <c r="L42" i="18" s="1"/>
  <c r="V42" i="18" s="1"/>
  <c r="G42" i="18"/>
  <c r="H42" i="18" s="1"/>
  <c r="AQ41" i="18"/>
  <c r="AM41" i="18"/>
  <c r="AN41" i="18" s="1"/>
  <c r="AF41" i="18"/>
  <c r="AG41" i="18" s="1"/>
  <c r="AP41" i="18" s="1"/>
  <c r="Y41" i="18"/>
  <c r="Z41" i="18" s="1"/>
  <c r="AJ41" i="18" s="1"/>
  <c r="R41" i="18"/>
  <c r="S41" i="18" s="1"/>
  <c r="K41" i="18"/>
  <c r="L41" i="18" s="1"/>
  <c r="G41" i="18"/>
  <c r="H41" i="18" s="1"/>
  <c r="O41" i="18" s="1"/>
  <c r="AM40" i="18"/>
  <c r="AN40" i="18" s="1"/>
  <c r="AP40" i="18" s="1"/>
  <c r="AF40" i="18"/>
  <c r="AG40" i="18" s="1"/>
  <c r="AQ40" i="18" s="1"/>
  <c r="Y40" i="18"/>
  <c r="Z40" i="18" s="1"/>
  <c r="S40" i="18"/>
  <c r="R40" i="18"/>
  <c r="K40" i="18"/>
  <c r="L40" i="18" s="1"/>
  <c r="G40" i="18"/>
  <c r="H40" i="18" s="1"/>
  <c r="O40" i="18" s="1"/>
  <c r="AQ38" i="18"/>
  <c r="AM38" i="18"/>
  <c r="AN38" i="18" s="1"/>
  <c r="AJ38" i="18"/>
  <c r="AF38" i="18"/>
  <c r="AG38" i="18" s="1"/>
  <c r="Y38" i="18"/>
  <c r="Z38" i="18" s="1"/>
  <c r="R38" i="18"/>
  <c r="S38" i="18" s="1"/>
  <c r="O38" i="18"/>
  <c r="K38" i="18"/>
  <c r="L38" i="18" s="1"/>
  <c r="G38" i="18"/>
  <c r="H38" i="18" s="1"/>
  <c r="AN37" i="18"/>
  <c r="AP37" i="18" s="1"/>
  <c r="AM37" i="18"/>
  <c r="AF37" i="18"/>
  <c r="AG37" i="18" s="1"/>
  <c r="AQ37" i="18" s="1"/>
  <c r="Z37" i="18"/>
  <c r="AJ37" i="18" s="1"/>
  <c r="Y37" i="18"/>
  <c r="S37" i="18"/>
  <c r="R37" i="18"/>
  <c r="K37" i="18"/>
  <c r="L37" i="18" s="1"/>
  <c r="G37" i="18"/>
  <c r="H37" i="18" s="1"/>
  <c r="O37" i="18" s="1"/>
  <c r="AM36" i="18"/>
  <c r="AN36" i="18" s="1"/>
  <c r="AF36" i="18"/>
  <c r="AG36" i="18" s="1"/>
  <c r="AC36" i="18"/>
  <c r="Y36" i="18"/>
  <c r="Z36" i="18" s="1"/>
  <c r="AJ36" i="18" s="1"/>
  <c r="R36" i="18"/>
  <c r="S36" i="18" s="1"/>
  <c r="K36" i="18"/>
  <c r="L36" i="18" s="1"/>
  <c r="V36" i="18" s="1"/>
  <c r="G36" i="18"/>
  <c r="H36" i="18" s="1"/>
  <c r="O36" i="18" s="1"/>
  <c r="AM35" i="18"/>
  <c r="AN35" i="18" s="1"/>
  <c r="AP35" i="18" s="1"/>
  <c r="AF35" i="18"/>
  <c r="AG35" i="18" s="1"/>
  <c r="Y35" i="18"/>
  <c r="Z35" i="18" s="1"/>
  <c r="AJ35" i="18" s="1"/>
  <c r="S35" i="18"/>
  <c r="AC35" i="18" s="1"/>
  <c r="R35" i="18"/>
  <c r="K35" i="18"/>
  <c r="L35" i="18" s="1"/>
  <c r="G35" i="18"/>
  <c r="H35" i="18" s="1"/>
  <c r="O35" i="18" s="1"/>
  <c r="AM34" i="18"/>
  <c r="AN34" i="18" s="1"/>
  <c r="AP34" i="18" s="1"/>
  <c r="AF34" i="18"/>
  <c r="AG34" i="18" s="1"/>
  <c r="AQ34" i="18" s="1"/>
  <c r="Y34" i="18"/>
  <c r="Z34" i="18" s="1"/>
  <c r="R34" i="18"/>
  <c r="S34" i="18" s="1"/>
  <c r="AC34" i="18" s="1"/>
  <c r="N34" i="18"/>
  <c r="K34" i="18"/>
  <c r="L34" i="18" s="1"/>
  <c r="G34" i="18"/>
  <c r="H34" i="18" s="1"/>
  <c r="O34" i="18" s="1"/>
  <c r="AM33" i="18"/>
  <c r="AN33" i="18" s="1"/>
  <c r="AP33" i="18" s="1"/>
  <c r="AF33" i="18"/>
  <c r="AG33" i="18" s="1"/>
  <c r="Z33" i="18"/>
  <c r="Y33" i="18"/>
  <c r="R33" i="18"/>
  <c r="S33" i="18" s="1"/>
  <c r="K33" i="18"/>
  <c r="L33" i="18" s="1"/>
  <c r="V33" i="18" s="1"/>
  <c r="G33" i="18"/>
  <c r="H33" i="18" s="1"/>
  <c r="AQ32" i="18"/>
  <c r="AM32" i="18"/>
  <c r="AN32" i="18" s="1"/>
  <c r="AF32" i="18"/>
  <c r="AG32" i="18" s="1"/>
  <c r="AP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L29" i="18"/>
  <c r="K29" i="18"/>
  <c r="G29" i="18"/>
  <c r="H29" i="18" s="1"/>
  <c r="AN28" i="18"/>
  <c r="AG28" i="18"/>
  <c r="AP28" i="18" s="1"/>
  <c r="AB28" i="18"/>
  <c r="Z28" i="18"/>
  <c r="AJ28" i="18" s="1"/>
  <c r="S28" i="18"/>
  <c r="O28" i="18"/>
  <c r="L28" i="18"/>
  <c r="V28" i="18" s="1"/>
  <c r="H28" i="18"/>
  <c r="AN27" i="18"/>
  <c r="AG27" i="18"/>
  <c r="AP27" i="18" s="1"/>
  <c r="Z27" i="18"/>
  <c r="S27" i="18"/>
  <c r="L27" i="18"/>
  <c r="V27" i="18" s="1"/>
  <c r="H27" i="18"/>
  <c r="O27" i="18" s="1"/>
  <c r="AN26" i="18"/>
  <c r="AG26" i="18"/>
  <c r="Z26" i="18"/>
  <c r="AJ26" i="18" s="1"/>
  <c r="S26" i="18"/>
  <c r="AC26" i="18" s="1"/>
  <c r="L26" i="18"/>
  <c r="H26" i="18"/>
  <c r="O26" i="18" s="1"/>
  <c r="AQ25" i="18"/>
  <c r="AN25" i="18"/>
  <c r="AG25" i="18"/>
  <c r="AB25" i="18"/>
  <c r="Z25" i="18"/>
  <c r="AI25" i="18" s="1"/>
  <c r="S25" i="18"/>
  <c r="AC25" i="18" s="1"/>
  <c r="L25" i="18"/>
  <c r="H25" i="18"/>
  <c r="O25" i="18" s="1"/>
  <c r="AQ24" i="18"/>
  <c r="AN24" i="18"/>
  <c r="AJ24" i="18"/>
  <c r="AG24" i="18"/>
  <c r="Z24" i="18"/>
  <c r="AI24" i="18" s="1"/>
  <c r="S24" i="18"/>
  <c r="L24" i="18"/>
  <c r="H24" i="18"/>
  <c r="O24" i="18" s="1"/>
  <c r="AN23" i="18"/>
  <c r="AG23" i="18"/>
  <c r="Z23" i="18"/>
  <c r="S23" i="18"/>
  <c r="L23" i="18"/>
  <c r="H23" i="18"/>
  <c r="Q74" i="17"/>
  <c r="AM59" i="17"/>
  <c r="AN59" i="17" s="1"/>
  <c r="AP59" i="17" s="1"/>
  <c r="AF59" i="17"/>
  <c r="AG59" i="17" s="1"/>
  <c r="Y59" i="17"/>
  <c r="Z59" i="17" s="1"/>
  <c r="R59" i="17"/>
  <c r="S59" i="17" s="1"/>
  <c r="K59" i="17"/>
  <c r="L59" i="17" s="1"/>
  <c r="G59" i="17"/>
  <c r="H59" i="17" s="1"/>
  <c r="AP58" i="17"/>
  <c r="AM58" i="17"/>
  <c r="AN58" i="17" s="1"/>
  <c r="AI58" i="17"/>
  <c r="AF58" i="17"/>
  <c r="AG58" i="17" s="1"/>
  <c r="AB58" i="17"/>
  <c r="Y58" i="17"/>
  <c r="Z58" i="17" s="1"/>
  <c r="U58" i="17"/>
  <c r="S58" i="17"/>
  <c r="N58" i="17"/>
  <c r="K58" i="17"/>
  <c r="L58" i="17" s="1"/>
  <c r="H58" i="17"/>
  <c r="O58" i="17" s="1"/>
  <c r="H57" i="17"/>
  <c r="G57" i="17"/>
  <c r="AM56" i="17"/>
  <c r="AN56" i="17" s="1"/>
  <c r="AP56" i="17" s="1"/>
  <c r="AG56" i="17"/>
  <c r="AQ56" i="17" s="1"/>
  <c r="AF56" i="17"/>
  <c r="Y56" i="17"/>
  <c r="Z56" i="17" s="1"/>
  <c r="S56" i="17"/>
  <c r="R56" i="17"/>
  <c r="K56" i="17"/>
  <c r="L56" i="17" s="1"/>
  <c r="H56" i="17"/>
  <c r="G56" i="17"/>
  <c r="H55" i="17"/>
  <c r="G55" i="17"/>
  <c r="AM54" i="17"/>
  <c r="AF54" i="17"/>
  <c r="Y54" i="17"/>
  <c r="R54" i="17"/>
  <c r="O54" i="17"/>
  <c r="K54" i="17"/>
  <c r="L54" i="17" s="1"/>
  <c r="N54" i="17" s="1"/>
  <c r="J54" i="17"/>
  <c r="Q54" i="17" s="1"/>
  <c r="X54" i="17" s="1"/>
  <c r="G54" i="17"/>
  <c r="H54" i="17" s="1"/>
  <c r="AP53" i="17"/>
  <c r="AN53" i="17"/>
  <c r="AG53" i="17"/>
  <c r="Z53" i="17"/>
  <c r="AB53" i="17" s="1"/>
  <c r="S53" i="17"/>
  <c r="N53" i="17"/>
  <c r="L53" i="17"/>
  <c r="H53" i="17"/>
  <c r="AL52" i="17"/>
  <c r="AE52" i="17"/>
  <c r="Q52" i="17"/>
  <c r="X52" i="17" s="1"/>
  <c r="Q51" i="17"/>
  <c r="X51" i="17" s="1"/>
  <c r="AE51" i="17" s="1"/>
  <c r="AL51" i="17" s="1"/>
  <c r="X49" i="17"/>
  <c r="AE49" i="17" s="1"/>
  <c r="AL49" i="17" s="1"/>
  <c r="J49" i="17"/>
  <c r="Q49" i="17" s="1"/>
  <c r="G49" i="17"/>
  <c r="Q48" i="17"/>
  <c r="X48" i="17" s="1"/>
  <c r="AE48" i="17" s="1"/>
  <c r="AL48" i="17" s="1"/>
  <c r="K48" i="17"/>
  <c r="J48" i="17"/>
  <c r="H48" i="17"/>
  <c r="G48" i="17"/>
  <c r="AQ46" i="17"/>
  <c r="AN46" i="17"/>
  <c r="AP46" i="17" s="1"/>
  <c r="AI46" i="17"/>
  <c r="AG46" i="17"/>
  <c r="Z46" i="17"/>
  <c r="U46" i="17"/>
  <c r="S46" i="17"/>
  <c r="L46" i="17"/>
  <c r="H46" i="17"/>
  <c r="AL45" i="17"/>
  <c r="AE45" i="17"/>
  <c r="X45" i="17"/>
  <c r="R45" i="17"/>
  <c r="S45" i="17" s="1"/>
  <c r="Q45" i="17"/>
  <c r="K45" i="17"/>
  <c r="J45" i="17"/>
  <c r="L45" i="17" s="1"/>
  <c r="G45" i="17"/>
  <c r="H45" i="17" s="1"/>
  <c r="F45" i="17"/>
  <c r="X44" i="17"/>
  <c r="AE44" i="17" s="1"/>
  <c r="AL44" i="17" s="1"/>
  <c r="S44" i="17"/>
  <c r="R44" i="17"/>
  <c r="Q44" i="17"/>
  <c r="L44" i="17"/>
  <c r="K44" i="17"/>
  <c r="G44" i="17"/>
  <c r="H44" i="17" s="1"/>
  <c r="AN43" i="17"/>
  <c r="AM43" i="17"/>
  <c r="AF43" i="17"/>
  <c r="AG43" i="17" s="1"/>
  <c r="Z43" i="17"/>
  <c r="Y43" i="17"/>
  <c r="R43" i="17"/>
  <c r="S43" i="17" s="1"/>
  <c r="L43" i="17"/>
  <c r="N43" i="17" s="1"/>
  <c r="K43" i="17"/>
  <c r="H43" i="17"/>
  <c r="O43" i="17" s="1"/>
  <c r="G43" i="17"/>
  <c r="AQ42" i="17"/>
  <c r="AN42" i="17"/>
  <c r="AP42" i="17" s="1"/>
  <c r="AM42" i="17"/>
  <c r="AJ42" i="17"/>
  <c r="AG42" i="17"/>
  <c r="AI42" i="17" s="1"/>
  <c r="AF42" i="17"/>
  <c r="AC42" i="17"/>
  <c r="Z42" i="17"/>
  <c r="AB42" i="17" s="1"/>
  <c r="Y42" i="17"/>
  <c r="V42" i="17"/>
  <c r="S42" i="17"/>
  <c r="U42" i="17" s="1"/>
  <c r="R42" i="17"/>
  <c r="L42" i="17"/>
  <c r="N42" i="17" s="1"/>
  <c r="K42" i="17"/>
  <c r="H42" i="17"/>
  <c r="O42" i="17" s="1"/>
  <c r="G42" i="17"/>
  <c r="AM41" i="17"/>
  <c r="AN41" i="17" s="1"/>
  <c r="AP41" i="17" s="1"/>
  <c r="AG41" i="17"/>
  <c r="AF41" i="17"/>
  <c r="Y41" i="17"/>
  <c r="Z41" i="17" s="1"/>
  <c r="S41" i="17"/>
  <c r="R41" i="17"/>
  <c r="O41" i="17"/>
  <c r="K41" i="17"/>
  <c r="L41" i="17" s="1"/>
  <c r="H41" i="17"/>
  <c r="G41" i="17"/>
  <c r="AQ40" i="17"/>
  <c r="AP40" i="17"/>
  <c r="AN40" i="17"/>
  <c r="AM40" i="17"/>
  <c r="AJ40" i="17"/>
  <c r="AI40" i="17"/>
  <c r="AG40" i="17"/>
  <c r="AF40" i="17"/>
  <c r="AC40" i="17"/>
  <c r="AB40" i="17"/>
  <c r="Z40" i="17"/>
  <c r="Y40" i="17"/>
  <c r="S40" i="17"/>
  <c r="R40" i="17"/>
  <c r="L40" i="17"/>
  <c r="U40" i="17" s="1"/>
  <c r="V40" i="17" s="1"/>
  <c r="K40" i="17"/>
  <c r="G40" i="17"/>
  <c r="H40" i="17" s="1"/>
  <c r="AN38" i="17"/>
  <c r="AM38" i="17"/>
  <c r="AF38" i="17"/>
  <c r="AG38" i="17" s="1"/>
  <c r="Z38" i="17"/>
  <c r="Y38" i="17"/>
  <c r="R38" i="17"/>
  <c r="S38" i="17" s="1"/>
  <c r="L38" i="17"/>
  <c r="K38" i="17"/>
  <c r="H38" i="17"/>
  <c r="O38" i="17" s="1"/>
  <c r="G38" i="17"/>
  <c r="AN37" i="17"/>
  <c r="AP37" i="17" s="1"/>
  <c r="AM37" i="17"/>
  <c r="AG37" i="17"/>
  <c r="AI37" i="17" s="1"/>
  <c r="AF37" i="17"/>
  <c r="Z37" i="17"/>
  <c r="AB37" i="17" s="1"/>
  <c r="Y37" i="17"/>
  <c r="S37" i="17"/>
  <c r="U37" i="17" s="1"/>
  <c r="R37" i="17"/>
  <c r="L37" i="17"/>
  <c r="N37" i="17" s="1"/>
  <c r="K37" i="17"/>
  <c r="H37" i="17"/>
  <c r="O37" i="17" s="1"/>
  <c r="G37" i="17"/>
  <c r="AM36" i="17"/>
  <c r="AN36" i="17" s="1"/>
  <c r="AP36" i="17" s="1"/>
  <c r="AG36" i="17"/>
  <c r="AF36" i="17"/>
  <c r="Y36" i="17"/>
  <c r="Z36" i="17" s="1"/>
  <c r="S36" i="17"/>
  <c r="R36" i="17"/>
  <c r="O36" i="17"/>
  <c r="K36" i="17"/>
  <c r="L36" i="17" s="1"/>
  <c r="H36" i="17"/>
  <c r="G36" i="17"/>
  <c r="AP35" i="17"/>
  <c r="AN35" i="17"/>
  <c r="AM35" i="17"/>
  <c r="AI35" i="17"/>
  <c r="AG35" i="17"/>
  <c r="AQ35" i="17" s="1"/>
  <c r="AF35" i="17"/>
  <c r="AB35" i="17"/>
  <c r="Z35" i="17"/>
  <c r="AJ35" i="17" s="1"/>
  <c r="Y35" i="17"/>
  <c r="U35" i="17"/>
  <c r="S35" i="17"/>
  <c r="AC35" i="17" s="1"/>
  <c r="R35" i="17"/>
  <c r="L35" i="17"/>
  <c r="V35" i="17" s="1"/>
  <c r="K35" i="17"/>
  <c r="G35" i="17"/>
  <c r="H35" i="17" s="1"/>
  <c r="AN34" i="17"/>
  <c r="AM34" i="17"/>
  <c r="AF34" i="17"/>
  <c r="AG34" i="17" s="1"/>
  <c r="Z34" i="17"/>
  <c r="Y34" i="17"/>
  <c r="R34" i="17"/>
  <c r="S34" i="17" s="1"/>
  <c r="L34" i="17"/>
  <c r="N34" i="17" s="1"/>
  <c r="K34" i="17"/>
  <c r="H34" i="17"/>
  <c r="O34" i="17" s="1"/>
  <c r="G34" i="17"/>
  <c r="AQ33" i="17"/>
  <c r="AN33" i="17"/>
  <c r="AP33" i="17" s="1"/>
  <c r="AM33" i="17"/>
  <c r="AJ33" i="17"/>
  <c r="AG33" i="17"/>
  <c r="AI33" i="17" s="1"/>
  <c r="AF33" i="17"/>
  <c r="AC33" i="17"/>
  <c r="Z33" i="17"/>
  <c r="AB33" i="17" s="1"/>
  <c r="Y33" i="17"/>
  <c r="V33" i="17"/>
  <c r="S33" i="17"/>
  <c r="U33" i="17" s="1"/>
  <c r="R33" i="17"/>
  <c r="O33" i="17"/>
  <c r="L33" i="17"/>
  <c r="K33" i="17"/>
  <c r="H33" i="17"/>
  <c r="G33" i="17"/>
  <c r="AM32" i="17"/>
  <c r="AN32" i="17" s="1"/>
  <c r="AP32" i="17" s="1"/>
  <c r="AG32" i="17"/>
  <c r="AF32" i="17"/>
  <c r="AC32" i="17"/>
  <c r="Y32" i="17"/>
  <c r="Z32" i="17" s="1"/>
  <c r="S32" i="17"/>
  <c r="R32" i="17"/>
  <c r="O32" i="17"/>
  <c r="K32" i="17"/>
  <c r="L32" i="17" s="1"/>
  <c r="H32" i="17"/>
  <c r="G32" i="17"/>
  <c r="AN31" i="17"/>
  <c r="AM31" i="17"/>
  <c r="AG31" i="17"/>
  <c r="AQ31" i="17" s="1"/>
  <c r="AF31" i="17"/>
  <c r="Z31" i="17"/>
  <c r="AJ31" i="17" s="1"/>
  <c r="Y31" i="17"/>
  <c r="S31" i="17"/>
  <c r="AC31" i="17" s="1"/>
  <c r="R31" i="17"/>
  <c r="L31" i="17"/>
  <c r="N31" i="17" s="1"/>
  <c r="K31" i="17"/>
  <c r="G31" i="17"/>
  <c r="H31" i="17" s="1"/>
  <c r="O31" i="17" s="1"/>
  <c r="AN30" i="17"/>
  <c r="AM30" i="17"/>
  <c r="AF30" i="17"/>
  <c r="AG30" i="17" s="1"/>
  <c r="Z30" i="17"/>
  <c r="Y30" i="17"/>
  <c r="R30" i="17"/>
  <c r="S30" i="17" s="1"/>
  <c r="L30" i="17"/>
  <c r="K30" i="17"/>
  <c r="H30" i="17"/>
  <c r="O30" i="17" s="1"/>
  <c r="G30" i="17"/>
  <c r="AN29" i="17"/>
  <c r="AM29" i="17"/>
  <c r="AG29" i="17"/>
  <c r="AF29" i="17"/>
  <c r="Z29" i="17"/>
  <c r="Y29" i="17"/>
  <c r="S29" i="17"/>
  <c r="R29" i="17"/>
  <c r="L29" i="17"/>
  <c r="K29" i="17"/>
  <c r="H29" i="17"/>
  <c r="G29" i="17"/>
  <c r="AN28" i="17"/>
  <c r="AG28" i="17"/>
  <c r="AQ28" i="17" s="1"/>
  <c r="Z28" i="17"/>
  <c r="U28" i="17"/>
  <c r="S28" i="17"/>
  <c r="AC28" i="17" s="1"/>
  <c r="L28" i="17"/>
  <c r="H28" i="17"/>
  <c r="AN27" i="17"/>
  <c r="AP27" i="17" s="1"/>
  <c r="AG27" i="17"/>
  <c r="AQ27" i="17" s="1"/>
  <c r="AC27" i="17"/>
  <c r="Z27" i="17"/>
  <c r="S27" i="17"/>
  <c r="O27" i="17"/>
  <c r="L27" i="17"/>
  <c r="V27" i="17" s="1"/>
  <c r="H27" i="17"/>
  <c r="AQ26" i="17"/>
  <c r="AN26" i="17"/>
  <c r="AI26" i="17"/>
  <c r="AG26" i="17"/>
  <c r="Z26" i="17"/>
  <c r="S26" i="17"/>
  <c r="AC26" i="17" s="1"/>
  <c r="O26" i="17"/>
  <c r="L26" i="17"/>
  <c r="V26" i="17" s="1"/>
  <c r="H26" i="17"/>
  <c r="AN25" i="17"/>
  <c r="AP25" i="17" s="1"/>
  <c r="AG25" i="17"/>
  <c r="AQ25" i="17" s="1"/>
  <c r="AC25" i="17"/>
  <c r="Z25" i="17"/>
  <c r="S25" i="17"/>
  <c r="O25" i="17"/>
  <c r="L25" i="17"/>
  <c r="V25" i="17" s="1"/>
  <c r="H25" i="17"/>
  <c r="AN24" i="17"/>
  <c r="AG24" i="17"/>
  <c r="AQ24" i="17" s="1"/>
  <c r="Z24" i="17"/>
  <c r="S24" i="17"/>
  <c r="AC24" i="17" s="1"/>
  <c r="O24" i="17"/>
  <c r="L24" i="17"/>
  <c r="V24" i="17" s="1"/>
  <c r="H24" i="17"/>
  <c r="AN23" i="17"/>
  <c r="AG23" i="17"/>
  <c r="Z23" i="17"/>
  <c r="S23" i="17"/>
  <c r="L23" i="17"/>
  <c r="H23" i="17"/>
  <c r="Q74" i="16"/>
  <c r="R45" i="16" s="1"/>
  <c r="S45" i="16" s="1"/>
  <c r="G59" i="16"/>
  <c r="H59" i="16" s="1"/>
  <c r="G58" i="16"/>
  <c r="H57" i="16"/>
  <c r="G57" i="16"/>
  <c r="AF56" i="16"/>
  <c r="AG56" i="16" s="1"/>
  <c r="H56" i="16"/>
  <c r="G56" i="16"/>
  <c r="R56" i="16" s="1"/>
  <c r="S56" i="16" s="1"/>
  <c r="G55" i="16"/>
  <c r="H55" i="16" s="1"/>
  <c r="AM54" i="16"/>
  <c r="AF54" i="16"/>
  <c r="Y54" i="16"/>
  <c r="R54" i="16"/>
  <c r="K54" i="16"/>
  <c r="J54" i="16"/>
  <c r="Q54" i="16" s="1"/>
  <c r="X54" i="16" s="1"/>
  <c r="G54" i="16"/>
  <c r="H54" i="16" s="1"/>
  <c r="AN53" i="16"/>
  <c r="AG53" i="16"/>
  <c r="Z53" i="16"/>
  <c r="S53" i="16"/>
  <c r="L53" i="16"/>
  <c r="H53" i="16"/>
  <c r="AE52" i="16"/>
  <c r="AL52" i="16" s="1"/>
  <c r="Q52" i="16"/>
  <c r="X52" i="16" s="1"/>
  <c r="Q51" i="16"/>
  <c r="X51" i="16" s="1"/>
  <c r="AE51" i="16" s="1"/>
  <c r="AL51" i="16" s="1"/>
  <c r="AE49" i="16"/>
  <c r="AL49" i="16" s="1"/>
  <c r="Q49" i="16"/>
  <c r="X49" i="16" s="1"/>
  <c r="R48" i="16"/>
  <c r="R49" i="16" s="1"/>
  <c r="R52" i="16" s="1"/>
  <c r="S52" i="16" s="1"/>
  <c r="Q48" i="16"/>
  <c r="X48" i="16" s="1"/>
  <c r="AE48" i="16" s="1"/>
  <c r="AL48" i="16" s="1"/>
  <c r="L48" i="16"/>
  <c r="K48" i="16"/>
  <c r="K49" i="16" s="1"/>
  <c r="G48" i="16"/>
  <c r="H48" i="16" s="1"/>
  <c r="AN46" i="16"/>
  <c r="AG46" i="16"/>
  <c r="Z46" i="16"/>
  <c r="S46" i="16"/>
  <c r="L46" i="16"/>
  <c r="H46" i="16"/>
  <c r="AL45" i="16"/>
  <c r="AE45" i="16"/>
  <c r="X45" i="16"/>
  <c r="Q45" i="16"/>
  <c r="K45" i="16"/>
  <c r="J45" i="16"/>
  <c r="G45" i="16"/>
  <c r="F45" i="16"/>
  <c r="Q44" i="16"/>
  <c r="K44" i="16"/>
  <c r="L44" i="16" s="1"/>
  <c r="H44" i="16"/>
  <c r="G44" i="16"/>
  <c r="AM43" i="16"/>
  <c r="AN43" i="16" s="1"/>
  <c r="AP43" i="16" s="1"/>
  <c r="AF43" i="16"/>
  <c r="AG43" i="16" s="1"/>
  <c r="Y43" i="16"/>
  <c r="Z43" i="16" s="1"/>
  <c r="R43" i="16"/>
  <c r="S43" i="16" s="1"/>
  <c r="K43" i="16"/>
  <c r="L43" i="16" s="1"/>
  <c r="G43" i="16"/>
  <c r="H43" i="16" s="1"/>
  <c r="O43" i="16" s="1"/>
  <c r="AM42" i="16"/>
  <c r="AN42" i="16" s="1"/>
  <c r="AP42" i="16" s="1"/>
  <c r="AF42" i="16"/>
  <c r="AG42" i="16" s="1"/>
  <c r="Y42" i="16"/>
  <c r="Z42" i="16" s="1"/>
  <c r="R42" i="16"/>
  <c r="S42" i="16" s="1"/>
  <c r="K42" i="16"/>
  <c r="L42" i="16" s="1"/>
  <c r="V42" i="16" s="1"/>
  <c r="G42" i="16"/>
  <c r="H42" i="16" s="1"/>
  <c r="AM41" i="16"/>
  <c r="AN41" i="16" s="1"/>
  <c r="AF41" i="16"/>
  <c r="AG41" i="16" s="1"/>
  <c r="Y41" i="16"/>
  <c r="Z41" i="16" s="1"/>
  <c r="R41" i="16"/>
  <c r="S41" i="16" s="1"/>
  <c r="L41" i="16"/>
  <c r="G41" i="16"/>
  <c r="H41" i="16" s="1"/>
  <c r="O41" i="16" s="1"/>
  <c r="AM40" i="16"/>
  <c r="AN40" i="16" s="1"/>
  <c r="AF40" i="16"/>
  <c r="AG40" i="16" s="1"/>
  <c r="Y40" i="16"/>
  <c r="Z40" i="16" s="1"/>
  <c r="R40" i="16"/>
  <c r="S40" i="16" s="1"/>
  <c r="AC40" i="16" s="1"/>
  <c r="K40" i="16"/>
  <c r="L40" i="16" s="1"/>
  <c r="G40" i="16"/>
  <c r="H40" i="16" s="1"/>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6" i="16"/>
  <c r="AN36" i="16" s="1"/>
  <c r="AF36" i="16"/>
  <c r="AG36" i="16" s="1"/>
  <c r="Y36" i="16"/>
  <c r="Z36" i="16" s="1"/>
  <c r="R36" i="16"/>
  <c r="S36" i="16" s="1"/>
  <c r="L36" i="16"/>
  <c r="K36" i="16"/>
  <c r="H36" i="16"/>
  <c r="O36" i="16" s="1"/>
  <c r="G36" i="16"/>
  <c r="AM35" i="16"/>
  <c r="AN35" i="16" s="1"/>
  <c r="AF35" i="16"/>
  <c r="AG35" i="16" s="1"/>
  <c r="Y35" i="16"/>
  <c r="Z35" i="16" s="1"/>
  <c r="S35" i="16"/>
  <c r="R35" i="16"/>
  <c r="L35" i="16"/>
  <c r="V35" i="16" s="1"/>
  <c r="K35" i="16"/>
  <c r="H35" i="16"/>
  <c r="O35" i="16" s="1"/>
  <c r="G35" i="16"/>
  <c r="AM34" i="16"/>
  <c r="AN34" i="16" s="1"/>
  <c r="AF34" i="16"/>
  <c r="AG34" i="16" s="1"/>
  <c r="Y34" i="16"/>
  <c r="Z34" i="16" s="1"/>
  <c r="R34" i="16"/>
  <c r="S34" i="16" s="1"/>
  <c r="K34" i="16"/>
  <c r="L34" i="16" s="1"/>
  <c r="G34" i="16"/>
  <c r="H34" i="16" s="1"/>
  <c r="O34" i="16" s="1"/>
  <c r="AM33" i="16"/>
  <c r="AN33" i="16" s="1"/>
  <c r="AP33" i="16" s="1"/>
  <c r="AF33" i="16"/>
  <c r="AG33" i="16" s="1"/>
  <c r="Y33" i="16"/>
  <c r="Z33" i="16" s="1"/>
  <c r="R33" i="16"/>
  <c r="S33" i="16" s="1"/>
  <c r="K33" i="16"/>
  <c r="L33" i="16" s="1"/>
  <c r="V33" i="16" s="1"/>
  <c r="G33" i="16"/>
  <c r="H33" i="16" s="1"/>
  <c r="AM32" i="16"/>
  <c r="AN32" i="16" s="1"/>
  <c r="AF32" i="16"/>
  <c r="AG32" i="16" s="1"/>
  <c r="Z32" i="16"/>
  <c r="AJ32" i="16" s="1"/>
  <c r="Y32" i="16"/>
  <c r="R32" i="16"/>
  <c r="S32" i="16" s="1"/>
  <c r="K32" i="16"/>
  <c r="L32" i="16" s="1"/>
  <c r="H32" i="16"/>
  <c r="O32" i="16" s="1"/>
  <c r="G32" i="16"/>
  <c r="AN31" i="16"/>
  <c r="AM31" i="16"/>
  <c r="AG31" i="16"/>
  <c r="AQ31" i="16" s="1"/>
  <c r="AF31" i="16"/>
  <c r="Z31" i="16"/>
  <c r="AJ31" i="16" s="1"/>
  <c r="Y31" i="16"/>
  <c r="S31" i="16"/>
  <c r="AC31" i="16" s="1"/>
  <c r="R31" i="16"/>
  <c r="L31" i="16"/>
  <c r="K31" i="16"/>
  <c r="G31" i="16"/>
  <c r="H31" i="16" s="1"/>
  <c r="O31" i="16" s="1"/>
  <c r="AM30" i="16"/>
  <c r="AN30" i="16" s="1"/>
  <c r="AG30" i="16"/>
  <c r="AQ30" i="16" s="1"/>
  <c r="AF30" i="16"/>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U28" i="16" s="1"/>
  <c r="L28" i="16"/>
  <c r="H28" i="16"/>
  <c r="O28" i="16" s="1"/>
  <c r="AQ27" i="16"/>
  <c r="AN27" i="16"/>
  <c r="AG27" i="16"/>
  <c r="Z27" i="16"/>
  <c r="AJ27" i="16" s="1"/>
  <c r="S27" i="16"/>
  <c r="AC27" i="16" s="1"/>
  <c r="L27" i="16"/>
  <c r="H27" i="16"/>
  <c r="O27" i="16" s="1"/>
  <c r="AQ26" i="16"/>
  <c r="AN26" i="16"/>
  <c r="AP26" i="16" s="1"/>
  <c r="AG26" i="16"/>
  <c r="Z26" i="16"/>
  <c r="S26" i="16"/>
  <c r="AC26" i="16" s="1"/>
  <c r="L26" i="16"/>
  <c r="H26" i="16"/>
  <c r="O26" i="16" s="1"/>
  <c r="AN25" i="16"/>
  <c r="AG25" i="16"/>
  <c r="AQ25" i="16" s="1"/>
  <c r="Z25" i="16"/>
  <c r="AJ25" i="16" s="1"/>
  <c r="S25" i="16"/>
  <c r="O25" i="16"/>
  <c r="L25" i="16"/>
  <c r="H25" i="16"/>
  <c r="AN24" i="16"/>
  <c r="AG24" i="16"/>
  <c r="AQ24" i="16" s="1"/>
  <c r="Z24" i="16"/>
  <c r="AI24" i="16" s="1"/>
  <c r="S24" i="16"/>
  <c r="L24" i="16"/>
  <c r="H24" i="16"/>
  <c r="O24" i="16" s="1"/>
  <c r="AN23" i="16"/>
  <c r="AG23" i="16"/>
  <c r="Z23" i="16"/>
  <c r="S23" i="16"/>
  <c r="L23" i="16"/>
  <c r="H23" i="16"/>
  <c r="X74" i="15"/>
  <c r="AE74" i="15" s="1"/>
  <c r="AL74" i="15" s="1"/>
  <c r="Q74" i="15"/>
  <c r="AF59" i="15"/>
  <c r="AG59" i="15" s="1"/>
  <c r="G59" i="15"/>
  <c r="H59" i="15" s="1"/>
  <c r="H58" i="15"/>
  <c r="G58" i="15"/>
  <c r="AM57" i="15"/>
  <c r="AN57" i="15" s="1"/>
  <c r="AP57" i="15" s="1"/>
  <c r="Y57" i="15"/>
  <c r="Z57" i="15" s="1"/>
  <c r="K57" i="15"/>
  <c r="L57" i="15" s="1"/>
  <c r="H57" i="15"/>
  <c r="G57" i="15"/>
  <c r="AF57" i="15" s="1"/>
  <c r="AG57" i="15" s="1"/>
  <c r="G56" i="15"/>
  <c r="H56" i="15" s="1"/>
  <c r="G55" i="15"/>
  <c r="H55" i="15" s="1"/>
  <c r="AM54" i="15"/>
  <c r="AF54" i="15"/>
  <c r="Y54" i="15"/>
  <c r="Z54" i="15" s="1"/>
  <c r="AB54" i="15" s="1"/>
  <c r="AC54" i="15" s="1"/>
  <c r="S54" i="15"/>
  <c r="R54" i="15"/>
  <c r="K54" i="15"/>
  <c r="L54" i="15" s="1"/>
  <c r="J54" i="15"/>
  <c r="Q54" i="15" s="1"/>
  <c r="X54" i="15" s="1"/>
  <c r="AE54" i="15" s="1"/>
  <c r="AL54" i="15" s="1"/>
  <c r="AN54" i="15" s="1"/>
  <c r="G54" i="15"/>
  <c r="H54" i="15" s="1"/>
  <c r="AN53" i="15"/>
  <c r="AG53" i="15"/>
  <c r="Z53" i="15"/>
  <c r="V53" i="15"/>
  <c r="S53" i="15"/>
  <c r="AB53" i="15" s="1"/>
  <c r="AC53" i="15" s="1"/>
  <c r="N53" i="15"/>
  <c r="L53" i="15"/>
  <c r="U53" i="15" s="1"/>
  <c r="H53" i="15"/>
  <c r="Q52" i="15"/>
  <c r="X52" i="15" s="1"/>
  <c r="AE52" i="15" s="1"/>
  <c r="AL52" i="15" s="1"/>
  <c r="Q51" i="15"/>
  <c r="X51" i="15" s="1"/>
  <c r="AE51" i="15" s="1"/>
  <c r="AL51" i="15" s="1"/>
  <c r="AE49" i="15"/>
  <c r="AL49" i="15" s="1"/>
  <c r="Y49" i="15"/>
  <c r="Y52" i="15" s="1"/>
  <c r="X49" i="15"/>
  <c r="Q49" i="15"/>
  <c r="AM48" i="15"/>
  <c r="AF48" i="15"/>
  <c r="AF49" i="15" s="1"/>
  <c r="AF51" i="15" s="1"/>
  <c r="Y48" i="15"/>
  <c r="R48" i="15"/>
  <c r="R49" i="15" s="1"/>
  <c r="S49" i="15" s="1"/>
  <c r="Q48" i="15"/>
  <c r="K48" i="15"/>
  <c r="G48" i="15"/>
  <c r="H48" i="15" s="1"/>
  <c r="AN46" i="15"/>
  <c r="AP46" i="15" s="1"/>
  <c r="AG46" i="15"/>
  <c r="Z46" i="15"/>
  <c r="S46" i="15"/>
  <c r="AB46" i="15" s="1"/>
  <c r="AC46" i="15" s="1"/>
  <c r="L46" i="15"/>
  <c r="N46" i="15" s="1"/>
  <c r="H46" i="15"/>
  <c r="O46" i="15" s="1"/>
  <c r="AM45" i="15"/>
  <c r="AN45" i="15" s="1"/>
  <c r="AL45" i="15"/>
  <c r="AE45" i="15"/>
  <c r="Y45" i="15"/>
  <c r="Z45" i="15" s="1"/>
  <c r="X45" i="15"/>
  <c r="R45" i="15"/>
  <c r="S45" i="15" s="1"/>
  <c r="Q45" i="15"/>
  <c r="K45" i="15"/>
  <c r="L45" i="15" s="1"/>
  <c r="J45" i="15"/>
  <c r="G45" i="15"/>
  <c r="F45" i="15"/>
  <c r="AM44" i="15"/>
  <c r="AF44" i="15"/>
  <c r="AE44" i="15"/>
  <c r="Y44" i="15"/>
  <c r="Z44" i="15" s="1"/>
  <c r="X44" i="15"/>
  <c r="R44" i="15"/>
  <c r="S44" i="15" s="1"/>
  <c r="Q44" i="15"/>
  <c r="K44" i="15"/>
  <c r="L44" i="15" s="1"/>
  <c r="G44" i="15"/>
  <c r="H44" i="15" s="1"/>
  <c r="AM43" i="15"/>
  <c r="AN43" i="15" s="1"/>
  <c r="AF43" i="15"/>
  <c r="AG43" i="15" s="1"/>
  <c r="Y43" i="15"/>
  <c r="Z43" i="15" s="1"/>
  <c r="AB43" i="15" s="1"/>
  <c r="R43" i="15"/>
  <c r="S43" i="15" s="1"/>
  <c r="K43" i="15"/>
  <c r="L43" i="15" s="1"/>
  <c r="G43" i="15"/>
  <c r="H43" i="15" s="1"/>
  <c r="O43" i="15" s="1"/>
  <c r="AM42" i="15"/>
  <c r="AN42" i="15" s="1"/>
  <c r="AP42" i="15" s="1"/>
  <c r="AF42" i="15"/>
  <c r="AG42" i="15" s="1"/>
  <c r="AQ42" i="15" s="1"/>
  <c r="Y42" i="15"/>
  <c r="Z42" i="15" s="1"/>
  <c r="AJ42" i="15" s="1"/>
  <c r="R42" i="15"/>
  <c r="S42" i="15" s="1"/>
  <c r="AC42" i="15" s="1"/>
  <c r="K42" i="15"/>
  <c r="L42" i="15" s="1"/>
  <c r="G42" i="15"/>
  <c r="H42" i="15" s="1"/>
  <c r="O42" i="15" s="1"/>
  <c r="AM41" i="15"/>
  <c r="AN41" i="15" s="1"/>
  <c r="AP41" i="15" s="1"/>
  <c r="AF41" i="15"/>
  <c r="AG41" i="15" s="1"/>
  <c r="Y41" i="15"/>
  <c r="Z41" i="15" s="1"/>
  <c r="R41" i="15"/>
  <c r="S41" i="15" s="1"/>
  <c r="L41" i="15"/>
  <c r="G41" i="15"/>
  <c r="H41" i="15" s="1"/>
  <c r="O41" i="15" s="1"/>
  <c r="AN40" i="15"/>
  <c r="AM40" i="15"/>
  <c r="AF40" i="15"/>
  <c r="AG40" i="15" s="1"/>
  <c r="AQ40" i="15" s="1"/>
  <c r="Z40" i="15"/>
  <c r="AJ40" i="15" s="1"/>
  <c r="Y40" i="15"/>
  <c r="R40" i="15"/>
  <c r="S40" i="15" s="1"/>
  <c r="AC40" i="15" s="1"/>
  <c r="L40" i="15"/>
  <c r="K40" i="15"/>
  <c r="G40" i="15"/>
  <c r="H40" i="15" s="1"/>
  <c r="O40" i="15" s="1"/>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6" i="15"/>
  <c r="AN36" i="15" s="1"/>
  <c r="AP36" i="15" s="1"/>
  <c r="AF36" i="15"/>
  <c r="AG36" i="15" s="1"/>
  <c r="Y36" i="15"/>
  <c r="Z36" i="15" s="1"/>
  <c r="AJ36" i="15" s="1"/>
  <c r="R36" i="15"/>
  <c r="S36" i="15" s="1"/>
  <c r="AC36" i="15" s="1"/>
  <c r="K36" i="15"/>
  <c r="L36" i="15" s="1"/>
  <c r="V36" i="15" s="1"/>
  <c r="G36" i="15"/>
  <c r="H36" i="15" s="1"/>
  <c r="O36" i="15" s="1"/>
  <c r="AM35" i="15"/>
  <c r="AN35" i="15" s="1"/>
  <c r="AF35" i="15"/>
  <c r="AG35" i="15" s="1"/>
  <c r="Y35" i="15"/>
  <c r="Z35" i="15" s="1"/>
  <c r="AJ35" i="15" s="1"/>
  <c r="S35" i="15"/>
  <c r="AC35" i="15" s="1"/>
  <c r="R35" i="15"/>
  <c r="K35" i="15"/>
  <c r="L35" i="15" s="1"/>
  <c r="V35" i="15" s="1"/>
  <c r="G35" i="15"/>
  <c r="H35" i="15" s="1"/>
  <c r="O35" i="15" s="1"/>
  <c r="AM34" i="15"/>
  <c r="AN34" i="15" s="1"/>
  <c r="AP34" i="15" s="1"/>
  <c r="AF34" i="15"/>
  <c r="AG34" i="15" s="1"/>
  <c r="AI34" i="15" s="1"/>
  <c r="AC34" i="15"/>
  <c r="Y34" i="15"/>
  <c r="Z34" i="15" s="1"/>
  <c r="R34" i="15"/>
  <c r="S34" i="15" s="1"/>
  <c r="K34" i="15"/>
  <c r="L34" i="15" s="1"/>
  <c r="U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H32" i="15"/>
  <c r="O32" i="15" s="1"/>
  <c r="G32" i="15"/>
  <c r="AM31" i="15"/>
  <c r="AN31" i="15" s="1"/>
  <c r="AF31" i="15"/>
  <c r="AG31" i="15" s="1"/>
  <c r="AQ31" i="15" s="1"/>
  <c r="Y31" i="15"/>
  <c r="Z31" i="15" s="1"/>
  <c r="AJ31" i="15" s="1"/>
  <c r="R31" i="15"/>
  <c r="S31" i="15" s="1"/>
  <c r="K31" i="15"/>
  <c r="L31" i="15" s="1"/>
  <c r="G31" i="15"/>
  <c r="H31" i="15" s="1"/>
  <c r="O31" i="15" s="1"/>
  <c r="AQ30" i="15"/>
  <c r="AM30" i="15"/>
  <c r="AN30" i="15" s="1"/>
  <c r="AP30" i="15" s="1"/>
  <c r="AF30" i="15"/>
  <c r="AG30" i="15" s="1"/>
  <c r="Y30" i="15"/>
  <c r="Z30" i="15" s="1"/>
  <c r="AI30" i="15" s="1"/>
  <c r="R30" i="15"/>
  <c r="S30" i="15" s="1"/>
  <c r="K30" i="15"/>
  <c r="L30" i="15" s="1"/>
  <c r="G30" i="15"/>
  <c r="H30" i="15" s="1"/>
  <c r="AM29" i="15"/>
  <c r="AN29" i="15" s="1"/>
  <c r="AF29" i="15"/>
  <c r="AG29" i="15" s="1"/>
  <c r="Y29" i="15"/>
  <c r="Z29" i="15" s="1"/>
  <c r="S29" i="15"/>
  <c r="R29" i="15"/>
  <c r="K29" i="15"/>
  <c r="L29" i="15" s="1"/>
  <c r="G29" i="15"/>
  <c r="H29" i="15" s="1"/>
  <c r="AN28" i="15"/>
  <c r="AJ28" i="15"/>
  <c r="AG28" i="15"/>
  <c r="AP28" i="15" s="1"/>
  <c r="Z28" i="15"/>
  <c r="AB28" i="15" s="1"/>
  <c r="S28" i="15"/>
  <c r="L28" i="15"/>
  <c r="V28" i="15" s="1"/>
  <c r="H28" i="15"/>
  <c r="O28" i="15" s="1"/>
  <c r="AN27" i="15"/>
  <c r="AG27" i="15"/>
  <c r="Z27" i="15"/>
  <c r="AB27" i="15" s="1"/>
  <c r="S27" i="15"/>
  <c r="L27" i="15"/>
  <c r="V27" i="15" s="1"/>
  <c r="H27" i="15"/>
  <c r="O27" i="15" s="1"/>
  <c r="AN26" i="15"/>
  <c r="AG26" i="15"/>
  <c r="Z26" i="15"/>
  <c r="AJ26" i="15" s="1"/>
  <c r="V26" i="15"/>
  <c r="S26" i="15"/>
  <c r="L26" i="15"/>
  <c r="H26" i="15"/>
  <c r="O26" i="15" s="1"/>
  <c r="AN25" i="15"/>
  <c r="AG25" i="15"/>
  <c r="AQ25" i="15" s="1"/>
  <c r="Z25" i="15"/>
  <c r="AB25" i="15" s="1"/>
  <c r="V25" i="15"/>
  <c r="S25" i="15"/>
  <c r="L25" i="15"/>
  <c r="H25" i="15"/>
  <c r="O25" i="15" s="1"/>
  <c r="AN24" i="15"/>
  <c r="AG24" i="15"/>
  <c r="Z24" i="15"/>
  <c r="AJ24" i="15" s="1"/>
  <c r="V24" i="15"/>
  <c r="S24" i="15"/>
  <c r="AB24" i="15" s="1"/>
  <c r="L24" i="15"/>
  <c r="H24" i="15"/>
  <c r="N24" i="15" s="1"/>
  <c r="AN23" i="15"/>
  <c r="AG23" i="15"/>
  <c r="Z23" i="15"/>
  <c r="S23" i="15"/>
  <c r="L23" i="15"/>
  <c r="H23" i="15"/>
  <c r="Q74" i="14"/>
  <c r="X74" i="14" s="1"/>
  <c r="AF59" i="14"/>
  <c r="AG59" i="14" s="1"/>
  <c r="G59" i="14"/>
  <c r="K59" i="14" s="1"/>
  <c r="L59" i="14" s="1"/>
  <c r="H58" i="14"/>
  <c r="G58" i="14"/>
  <c r="AM57" i="14"/>
  <c r="AN57" i="14" s="1"/>
  <c r="Y57" i="14"/>
  <c r="Z57" i="14" s="1"/>
  <c r="K57" i="14"/>
  <c r="L57" i="14" s="1"/>
  <c r="H57" i="14"/>
  <c r="G57" i="14"/>
  <c r="AF57" i="14" s="1"/>
  <c r="AG57" i="14" s="1"/>
  <c r="G56" i="14"/>
  <c r="H56" i="14" s="1"/>
  <c r="AN55" i="14"/>
  <c r="AM55" i="14"/>
  <c r="AF55" i="14"/>
  <c r="AG55" i="14" s="1"/>
  <c r="Z55" i="14"/>
  <c r="Y55" i="14"/>
  <c r="K55" i="14"/>
  <c r="L55" i="14" s="1"/>
  <c r="H55" i="14"/>
  <c r="G55" i="14"/>
  <c r="R55" i="14" s="1"/>
  <c r="S55" i="14" s="1"/>
  <c r="AM54" i="14"/>
  <c r="AF54" i="14"/>
  <c r="Y54" i="14"/>
  <c r="R54" i="14"/>
  <c r="K54" i="14"/>
  <c r="J54" i="14"/>
  <c r="G54" i="14"/>
  <c r="H54" i="14" s="1"/>
  <c r="AN53" i="14"/>
  <c r="AG53" i="14"/>
  <c r="Z53" i="14"/>
  <c r="V53" i="14"/>
  <c r="U53" i="14"/>
  <c r="S53" i="14"/>
  <c r="AB53" i="14" s="1"/>
  <c r="AC53" i="14" s="1"/>
  <c r="L53" i="14"/>
  <c r="H53" i="14"/>
  <c r="X52" i="14"/>
  <c r="AE52" i="14" s="1"/>
  <c r="AL52" i="14" s="1"/>
  <c r="Q52" i="14"/>
  <c r="AE51" i="14"/>
  <c r="AL51" i="14" s="1"/>
  <c r="Q51" i="14"/>
  <c r="X51" i="14" s="1"/>
  <c r="Q49" i="14"/>
  <c r="X49" i="14" s="1"/>
  <c r="AE49" i="14" s="1"/>
  <c r="AL49" i="14" s="1"/>
  <c r="K49" i="14"/>
  <c r="L49" i="14" s="1"/>
  <c r="Y48" i="14"/>
  <c r="Y49" i="14" s="1"/>
  <c r="Z49" i="14" s="1"/>
  <c r="X48" i="14"/>
  <c r="AE48" i="14" s="1"/>
  <c r="AL48" i="14" s="1"/>
  <c r="R48" i="14"/>
  <c r="S48" i="14" s="1"/>
  <c r="Q48" i="14"/>
  <c r="L48" i="14"/>
  <c r="K48" i="14"/>
  <c r="G48" i="14"/>
  <c r="AQ46" i="14"/>
  <c r="AN46" i="14"/>
  <c r="AP46" i="14" s="1"/>
  <c r="AG46" i="14"/>
  <c r="Z46" i="14"/>
  <c r="U46" i="14"/>
  <c r="S46" i="14"/>
  <c r="L46" i="14"/>
  <c r="H46" i="14"/>
  <c r="AL45" i="14"/>
  <c r="AE45" i="14"/>
  <c r="X45" i="14"/>
  <c r="R45" i="14"/>
  <c r="Q45" i="14"/>
  <c r="K45" i="14"/>
  <c r="L45" i="14" s="1"/>
  <c r="J45" i="14"/>
  <c r="G45" i="14"/>
  <c r="F45" i="14"/>
  <c r="R44" i="14"/>
  <c r="S44" i="14" s="1"/>
  <c r="Q44" i="14"/>
  <c r="X44" i="14" s="1"/>
  <c r="AE44" i="14" s="1"/>
  <c r="AL44" i="14" s="1"/>
  <c r="K44" i="14"/>
  <c r="L44" i="14" s="1"/>
  <c r="G44" i="14"/>
  <c r="H44" i="14" s="1"/>
  <c r="AM43" i="14"/>
  <c r="AN43" i="14" s="1"/>
  <c r="AF43" i="14"/>
  <c r="AG43" i="14" s="1"/>
  <c r="Y43" i="14"/>
  <c r="Z43" i="14" s="1"/>
  <c r="R43" i="14"/>
  <c r="S43" i="14" s="1"/>
  <c r="L43" i="14"/>
  <c r="V43" i="14" s="1"/>
  <c r="K43" i="14"/>
  <c r="G43" i="14"/>
  <c r="H43" i="14" s="1"/>
  <c r="AM42" i="14"/>
  <c r="AN42" i="14" s="1"/>
  <c r="AP42" i="14" s="1"/>
  <c r="AG42" i="14"/>
  <c r="AF42" i="14"/>
  <c r="Y42" i="14"/>
  <c r="Z42" i="14" s="1"/>
  <c r="AJ42" i="14" s="1"/>
  <c r="R42" i="14"/>
  <c r="S42" i="14" s="1"/>
  <c r="K42" i="14"/>
  <c r="L42" i="14" s="1"/>
  <c r="G42" i="14"/>
  <c r="H42" i="14" s="1"/>
  <c r="O42" i="14" s="1"/>
  <c r="AN41" i="14"/>
  <c r="AM41" i="14"/>
  <c r="AF41" i="14"/>
  <c r="AG41" i="14" s="1"/>
  <c r="AQ41" i="14" s="1"/>
  <c r="Z41" i="14"/>
  <c r="AJ41" i="14" s="1"/>
  <c r="Y41" i="14"/>
  <c r="R41" i="14"/>
  <c r="S41" i="14" s="1"/>
  <c r="AC41" i="14" s="1"/>
  <c r="L41" i="14"/>
  <c r="G41" i="14"/>
  <c r="H41" i="14" s="1"/>
  <c r="O41" i="14" s="1"/>
  <c r="AQ40" i="14"/>
  <c r="AN40" i="14"/>
  <c r="AM40" i="14"/>
  <c r="AJ40" i="14"/>
  <c r="AI40" i="14"/>
  <c r="AG40" i="14"/>
  <c r="AF40" i="14"/>
  <c r="Z40" i="14"/>
  <c r="Y40" i="14"/>
  <c r="S40" i="14"/>
  <c r="AC40" i="14" s="1"/>
  <c r="R40" i="14"/>
  <c r="K40" i="14"/>
  <c r="L40" i="14" s="1"/>
  <c r="G40" i="14"/>
  <c r="H40" i="14" s="1"/>
  <c r="AN38" i="14"/>
  <c r="AM38" i="14"/>
  <c r="AF38" i="14"/>
  <c r="AG38" i="14" s="1"/>
  <c r="Z38" i="14"/>
  <c r="Y38" i="14"/>
  <c r="R38" i="14"/>
  <c r="S38" i="14" s="1"/>
  <c r="K38" i="14"/>
  <c r="L38" i="14" s="1"/>
  <c r="H38" i="14"/>
  <c r="O38" i="14" s="1"/>
  <c r="G38" i="14"/>
  <c r="AQ37" i="14"/>
  <c r="AP37" i="14"/>
  <c r="AN37" i="14"/>
  <c r="AM37" i="14"/>
  <c r="AJ37" i="14"/>
  <c r="AI37" i="14"/>
  <c r="AG37" i="14"/>
  <c r="AF37" i="14"/>
  <c r="AC37" i="14"/>
  <c r="AB37" i="14"/>
  <c r="Z37" i="14"/>
  <c r="Y37" i="14"/>
  <c r="S37" i="14"/>
  <c r="R37" i="14"/>
  <c r="K37" i="14"/>
  <c r="L37" i="14" s="1"/>
  <c r="H37" i="14"/>
  <c r="O37" i="14" s="1"/>
  <c r="G37" i="14"/>
  <c r="AM36" i="14"/>
  <c r="AN36" i="14" s="1"/>
  <c r="AG36" i="14"/>
  <c r="AF36" i="14"/>
  <c r="Y36" i="14"/>
  <c r="Z36" i="14" s="1"/>
  <c r="R36" i="14"/>
  <c r="S36" i="14" s="1"/>
  <c r="K36" i="14"/>
  <c r="L36" i="14" s="1"/>
  <c r="G36" i="14"/>
  <c r="H36" i="14" s="1"/>
  <c r="O36" i="14" s="1"/>
  <c r="AM35" i="14"/>
  <c r="AN35" i="14" s="1"/>
  <c r="AF35" i="14"/>
  <c r="AG35" i="14" s="1"/>
  <c r="Y35" i="14"/>
  <c r="Z35" i="14" s="1"/>
  <c r="R35" i="14"/>
  <c r="S35" i="14" s="1"/>
  <c r="L35" i="14"/>
  <c r="V35" i="14" s="1"/>
  <c r="K35" i="14"/>
  <c r="G35" i="14"/>
  <c r="H35" i="14" s="1"/>
  <c r="AM34" i="14"/>
  <c r="AN34" i="14" s="1"/>
  <c r="AF34" i="14"/>
  <c r="AG34" i="14" s="1"/>
  <c r="Y34" i="14"/>
  <c r="Z34" i="14" s="1"/>
  <c r="R34" i="14"/>
  <c r="S34" i="14" s="1"/>
  <c r="L34" i="14"/>
  <c r="K34" i="14"/>
  <c r="G34" i="14"/>
  <c r="H34" i="14" s="1"/>
  <c r="O34" i="14" s="1"/>
  <c r="AM33" i="14"/>
  <c r="AN33" i="14" s="1"/>
  <c r="AF33" i="14"/>
  <c r="AG33" i="14" s="1"/>
  <c r="Y33" i="14"/>
  <c r="Z33" i="14" s="1"/>
  <c r="R33" i="14"/>
  <c r="S33" i="14" s="1"/>
  <c r="L33" i="14"/>
  <c r="V33" i="14" s="1"/>
  <c r="K33" i="14"/>
  <c r="G33" i="14"/>
  <c r="H33" i="14" s="1"/>
  <c r="O33" i="14" s="1"/>
  <c r="AM32" i="14"/>
  <c r="AN32" i="14" s="1"/>
  <c r="AF32" i="14"/>
  <c r="AG32" i="14" s="1"/>
  <c r="Y32" i="14"/>
  <c r="Z32" i="14" s="1"/>
  <c r="S32" i="14"/>
  <c r="R32" i="14"/>
  <c r="K32" i="14"/>
  <c r="L32" i="14" s="1"/>
  <c r="H32" i="14"/>
  <c r="O32" i="14" s="1"/>
  <c r="G32" i="14"/>
  <c r="AN31" i="14"/>
  <c r="AP31" i="14" s="1"/>
  <c r="AM31" i="14"/>
  <c r="AG31" i="14"/>
  <c r="AQ31" i="14" s="1"/>
  <c r="AF31" i="14"/>
  <c r="Z31" i="14"/>
  <c r="Y31" i="14"/>
  <c r="R31" i="14"/>
  <c r="S31" i="14" s="1"/>
  <c r="L31" i="14"/>
  <c r="K31" i="14"/>
  <c r="G31" i="14"/>
  <c r="H31" i="14" s="1"/>
  <c r="AN30" i="14"/>
  <c r="AM30" i="14"/>
  <c r="AF30" i="14"/>
  <c r="AG30" i="14" s="1"/>
  <c r="Y30" i="14"/>
  <c r="Z30" i="14" s="1"/>
  <c r="R30" i="14"/>
  <c r="S30" i="14" s="1"/>
  <c r="K30" i="14"/>
  <c r="L30" i="14" s="1"/>
  <c r="H30" i="14"/>
  <c r="O30" i="14" s="1"/>
  <c r="G30" i="14"/>
  <c r="AM29" i="14"/>
  <c r="AN29" i="14" s="1"/>
  <c r="AG29" i="14"/>
  <c r="AF29" i="14"/>
  <c r="Y29" i="14"/>
  <c r="Z29" i="14" s="1"/>
  <c r="S29" i="14"/>
  <c r="R29" i="14"/>
  <c r="K29" i="14"/>
  <c r="L29" i="14" s="1"/>
  <c r="N29" i="14" s="1"/>
  <c r="H29" i="14"/>
  <c r="G29" i="14"/>
  <c r="AQ28" i="14"/>
  <c r="AN28" i="14"/>
  <c r="AP28" i="14" s="1"/>
  <c r="AG28" i="14"/>
  <c r="Z28" i="14"/>
  <c r="AI28" i="14" s="1"/>
  <c r="S28" i="14"/>
  <c r="U28" i="14" s="1"/>
  <c r="O28" i="14"/>
  <c r="L28" i="14"/>
  <c r="H28" i="14"/>
  <c r="AQ27" i="14"/>
  <c r="AN27" i="14"/>
  <c r="AP27" i="14" s="1"/>
  <c r="AG27" i="14"/>
  <c r="Z27" i="14"/>
  <c r="AI27" i="14" s="1"/>
  <c r="S27" i="14"/>
  <c r="L27" i="14"/>
  <c r="H27" i="14"/>
  <c r="O27" i="14" s="1"/>
  <c r="AN26" i="14"/>
  <c r="AG26" i="14"/>
  <c r="AQ26" i="14" s="1"/>
  <c r="Z26" i="14"/>
  <c r="AJ26" i="14" s="1"/>
  <c r="S26" i="14"/>
  <c r="AC26" i="14" s="1"/>
  <c r="L26" i="14"/>
  <c r="H26" i="14"/>
  <c r="O26" i="14" s="1"/>
  <c r="AN25" i="14"/>
  <c r="AG25" i="14"/>
  <c r="AQ25" i="14" s="1"/>
  <c r="Z25" i="14"/>
  <c r="AJ25" i="14" s="1"/>
  <c r="S25" i="14"/>
  <c r="AC25" i="14" s="1"/>
  <c r="L25" i="14"/>
  <c r="H25" i="14"/>
  <c r="O25" i="14" s="1"/>
  <c r="AQ24" i="14"/>
  <c r="AN24" i="14"/>
  <c r="AJ24" i="14"/>
  <c r="AG24" i="14"/>
  <c r="AB24" i="14"/>
  <c r="Z24" i="14"/>
  <c r="S24" i="14"/>
  <c r="U24" i="14" s="1"/>
  <c r="O24" i="14"/>
  <c r="L24" i="14"/>
  <c r="H24" i="14"/>
  <c r="AN23" i="14"/>
  <c r="AG23" i="14"/>
  <c r="Z23" i="14"/>
  <c r="S23" i="14"/>
  <c r="L23" i="14"/>
  <c r="H23" i="14"/>
  <c r="X74" i="13"/>
  <c r="AE74" i="13" s="1"/>
  <c r="AL74" i="13" s="1"/>
  <c r="AM48" i="13" s="1"/>
  <c r="AM49" i="13" s="1"/>
  <c r="AM51" i="13" s="1"/>
  <c r="Q74" i="13"/>
  <c r="AF59" i="13"/>
  <c r="AG59" i="13" s="1"/>
  <c r="G59" i="13"/>
  <c r="H59" i="13" s="1"/>
  <c r="O59" i="13" s="1"/>
  <c r="H58" i="13"/>
  <c r="G58" i="13"/>
  <c r="AM57" i="13"/>
  <c r="AN57" i="13" s="1"/>
  <c r="AP57" i="13" s="1"/>
  <c r="Y57" i="13"/>
  <c r="Z57" i="13" s="1"/>
  <c r="K57" i="13"/>
  <c r="L57" i="13" s="1"/>
  <c r="H57" i="13"/>
  <c r="G57" i="13"/>
  <c r="AF57" i="13" s="1"/>
  <c r="AG57" i="13" s="1"/>
  <c r="G56" i="13"/>
  <c r="H56" i="13" s="1"/>
  <c r="G55" i="13"/>
  <c r="H55" i="13" s="1"/>
  <c r="AM54" i="13"/>
  <c r="AF54" i="13"/>
  <c r="Y54" i="13"/>
  <c r="R54" i="13"/>
  <c r="K54" i="13"/>
  <c r="J54" i="13"/>
  <c r="G54" i="13"/>
  <c r="H54" i="13" s="1"/>
  <c r="AN53" i="13"/>
  <c r="AG53" i="13"/>
  <c r="Z53" i="13"/>
  <c r="U53" i="13"/>
  <c r="V53" i="13" s="1"/>
  <c r="S53" i="13"/>
  <c r="AB53" i="13" s="1"/>
  <c r="AC53" i="13" s="1"/>
  <c r="L53" i="13"/>
  <c r="H53" i="13"/>
  <c r="AM52" i="13"/>
  <c r="AN52" i="13" s="1"/>
  <c r="X52" i="13"/>
  <c r="AE52" i="13" s="1"/>
  <c r="AL52" i="13" s="1"/>
  <c r="Q52" i="13"/>
  <c r="G52" i="13"/>
  <c r="H52" i="13" s="1"/>
  <c r="AE51" i="13"/>
  <c r="AL51" i="13" s="1"/>
  <c r="Q51" i="13"/>
  <c r="X51" i="13" s="1"/>
  <c r="AN49" i="13"/>
  <c r="X49" i="13"/>
  <c r="AE49" i="13" s="1"/>
  <c r="AL49" i="13" s="1"/>
  <c r="R49" i="13"/>
  <c r="Q49" i="13"/>
  <c r="AL48" i="13"/>
  <c r="AF48" i="13"/>
  <c r="AE48" i="13"/>
  <c r="Y48" i="13"/>
  <c r="X48" i="13"/>
  <c r="S48" i="13"/>
  <c r="R48" i="13"/>
  <c r="Q48" i="13"/>
  <c r="K48" i="13"/>
  <c r="K49" i="13" s="1"/>
  <c r="G48" i="13"/>
  <c r="G49" i="13" s="1"/>
  <c r="H49" i="13" s="1"/>
  <c r="AN46" i="13"/>
  <c r="AP46" i="13" s="1"/>
  <c r="AQ46" i="13" s="1"/>
  <c r="AG46" i="13"/>
  <c r="AB46" i="13"/>
  <c r="Z46" i="13"/>
  <c r="AI46" i="13" s="1"/>
  <c r="AJ46" i="13" s="1"/>
  <c r="S46" i="13"/>
  <c r="L46" i="13"/>
  <c r="H46" i="13"/>
  <c r="AM45" i="13"/>
  <c r="AN45" i="13" s="1"/>
  <c r="AL45" i="13"/>
  <c r="AF45" i="13"/>
  <c r="AG45" i="13" s="1"/>
  <c r="AE45" i="13"/>
  <c r="X45" i="13"/>
  <c r="R45" i="13"/>
  <c r="S45" i="13" s="1"/>
  <c r="Q45" i="13"/>
  <c r="K45" i="13"/>
  <c r="L45" i="13" s="1"/>
  <c r="J45" i="13"/>
  <c r="G45" i="13"/>
  <c r="F45" i="13"/>
  <c r="AM44" i="13"/>
  <c r="AN44" i="13" s="1"/>
  <c r="AF44" i="13"/>
  <c r="X44" i="13"/>
  <c r="AE44" i="13" s="1"/>
  <c r="AL44" i="13" s="1"/>
  <c r="R44" i="13"/>
  <c r="S44" i="13" s="1"/>
  <c r="Q44" i="13"/>
  <c r="K44" i="13"/>
  <c r="L44" i="13" s="1"/>
  <c r="H44" i="13"/>
  <c r="G44" i="13"/>
  <c r="AN43" i="13"/>
  <c r="AP43" i="13" s="1"/>
  <c r="AM43" i="13"/>
  <c r="AG43" i="13"/>
  <c r="AQ43" i="13" s="1"/>
  <c r="AF43" i="13"/>
  <c r="Z43" i="13"/>
  <c r="AJ43" i="13" s="1"/>
  <c r="Y43" i="13"/>
  <c r="S43" i="13"/>
  <c r="AC43" i="13" s="1"/>
  <c r="R43" i="13"/>
  <c r="K43" i="13"/>
  <c r="L43" i="13" s="1"/>
  <c r="G43" i="13"/>
  <c r="H43" i="13" s="1"/>
  <c r="O43" i="13" s="1"/>
  <c r="AM42" i="13"/>
  <c r="AN42" i="13" s="1"/>
  <c r="AP42" i="13" s="1"/>
  <c r="AF42" i="13"/>
  <c r="AG42" i="13" s="1"/>
  <c r="Y42" i="13"/>
  <c r="Z42" i="13" s="1"/>
  <c r="R42" i="13"/>
  <c r="S42" i="13" s="1"/>
  <c r="L42" i="13"/>
  <c r="K42" i="13"/>
  <c r="G42" i="13"/>
  <c r="H42" i="13" s="1"/>
  <c r="O42" i="13" s="1"/>
  <c r="AM41" i="13"/>
  <c r="AN41" i="13" s="1"/>
  <c r="AP41" i="13" s="1"/>
  <c r="AF41" i="13"/>
  <c r="AG41" i="13" s="1"/>
  <c r="Y41" i="13"/>
  <c r="Z41" i="13" s="1"/>
  <c r="R41" i="13"/>
  <c r="S41" i="13" s="1"/>
  <c r="L41" i="13"/>
  <c r="G41" i="13"/>
  <c r="H41" i="13" s="1"/>
  <c r="AM40" i="13"/>
  <c r="AN40" i="13" s="1"/>
  <c r="AF40" i="13"/>
  <c r="AG40" i="13" s="1"/>
  <c r="Y40" i="13"/>
  <c r="Z40" i="13" s="1"/>
  <c r="S40" i="13"/>
  <c r="R40" i="13"/>
  <c r="K40" i="13"/>
  <c r="L40" i="13" s="1"/>
  <c r="G40" i="13"/>
  <c r="H40" i="13" s="1"/>
  <c r="O40" i="13" s="1"/>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N36" i="13"/>
  <c r="AM36" i="13"/>
  <c r="AF36" i="13"/>
  <c r="AG36" i="13" s="1"/>
  <c r="AQ36" i="13" s="1"/>
  <c r="Z36" i="13"/>
  <c r="AJ36" i="13" s="1"/>
  <c r="Y36" i="13"/>
  <c r="R36" i="13"/>
  <c r="S36" i="13" s="1"/>
  <c r="AC36" i="13" s="1"/>
  <c r="K36" i="13"/>
  <c r="L36" i="13" s="1"/>
  <c r="G36" i="13"/>
  <c r="H36" i="13" s="1"/>
  <c r="O36" i="13" s="1"/>
  <c r="AM35" i="13"/>
  <c r="AN35" i="13" s="1"/>
  <c r="AF35" i="13"/>
  <c r="AG35" i="13" s="1"/>
  <c r="Z35" i="13"/>
  <c r="AJ35" i="13" s="1"/>
  <c r="Y35" i="13"/>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L33" i="13"/>
  <c r="K33" i="13"/>
  <c r="G33" i="13"/>
  <c r="H33" i="13" s="1"/>
  <c r="O33" i="13" s="1"/>
  <c r="AM32" i="13"/>
  <c r="AN32" i="13" s="1"/>
  <c r="AP32" i="13" s="1"/>
  <c r="AG32" i="13"/>
  <c r="AF32" i="13"/>
  <c r="Y32" i="13"/>
  <c r="Z32" i="13" s="1"/>
  <c r="R32" i="13"/>
  <c r="S32" i="13" s="1"/>
  <c r="K32" i="13"/>
  <c r="L32" i="13" s="1"/>
  <c r="V32" i="13" s="1"/>
  <c r="G32" i="13"/>
  <c r="H32" i="13" s="1"/>
  <c r="O32" i="13" s="1"/>
  <c r="AM31" i="13"/>
  <c r="AN31" i="13" s="1"/>
  <c r="AF31" i="13"/>
  <c r="AG31" i="13" s="1"/>
  <c r="Y31" i="13"/>
  <c r="Z31" i="13" s="1"/>
  <c r="R31" i="13"/>
  <c r="S31" i="13" s="1"/>
  <c r="AC31" i="13" s="1"/>
  <c r="K31" i="13"/>
  <c r="L31" i="13" s="1"/>
  <c r="G31" i="13"/>
  <c r="H31" i="13" s="1"/>
  <c r="O31" i="13" s="1"/>
  <c r="AM30" i="13"/>
  <c r="AN30" i="13" s="1"/>
  <c r="AF30" i="13"/>
  <c r="AG30" i="13" s="1"/>
  <c r="Y30" i="13"/>
  <c r="Z30" i="13" s="1"/>
  <c r="R30" i="13"/>
  <c r="S30" i="13" s="1"/>
  <c r="L30" i="13"/>
  <c r="V30" i="13" s="1"/>
  <c r="K30" i="13"/>
  <c r="G30" i="13"/>
  <c r="H30" i="13" s="1"/>
  <c r="AM29" i="13"/>
  <c r="AN29" i="13" s="1"/>
  <c r="AF29" i="13"/>
  <c r="AG29" i="13" s="1"/>
  <c r="Y29" i="13"/>
  <c r="Z29" i="13" s="1"/>
  <c r="R29" i="13"/>
  <c r="S29" i="13" s="1"/>
  <c r="K29" i="13"/>
  <c r="L29" i="13" s="1"/>
  <c r="G29" i="13"/>
  <c r="H29" i="13" s="1"/>
  <c r="AN28" i="13"/>
  <c r="AP28" i="13" s="1"/>
  <c r="AG28" i="13"/>
  <c r="Z28" i="13"/>
  <c r="S28" i="13"/>
  <c r="AC28" i="13" s="1"/>
  <c r="L28" i="13"/>
  <c r="V28" i="13" s="1"/>
  <c r="H28" i="13"/>
  <c r="O28" i="13" s="1"/>
  <c r="AN27" i="13"/>
  <c r="AG27" i="13"/>
  <c r="AI27" i="13" s="1"/>
  <c r="Z27" i="13"/>
  <c r="S27" i="13"/>
  <c r="AC27" i="13" s="1"/>
  <c r="L27" i="13"/>
  <c r="V27" i="13" s="1"/>
  <c r="H27" i="13"/>
  <c r="O27" i="13" s="1"/>
  <c r="AN26" i="13"/>
  <c r="AG26" i="13"/>
  <c r="AQ26" i="13" s="1"/>
  <c r="Z26" i="13"/>
  <c r="S26" i="13"/>
  <c r="AC26" i="13" s="1"/>
  <c r="O26" i="13"/>
  <c r="L26" i="13"/>
  <c r="H26" i="13"/>
  <c r="AN25" i="13"/>
  <c r="AG25" i="13"/>
  <c r="AQ25" i="13" s="1"/>
  <c r="AC25" i="13"/>
  <c r="Z25" i="13"/>
  <c r="S25" i="13"/>
  <c r="L25" i="13"/>
  <c r="H25" i="13"/>
  <c r="O25" i="13" s="1"/>
  <c r="AN24" i="13"/>
  <c r="AG24" i="13"/>
  <c r="Z24" i="13"/>
  <c r="U24" i="13"/>
  <c r="S24" i="13"/>
  <c r="AC24" i="13" s="1"/>
  <c r="O24" i="13"/>
  <c r="L24" i="13"/>
  <c r="H24" i="13"/>
  <c r="AN23" i="13"/>
  <c r="AG23" i="13"/>
  <c r="Z23" i="13"/>
  <c r="S23" i="13"/>
  <c r="L23" i="13"/>
  <c r="H23" i="13"/>
  <c r="X74" i="12"/>
  <c r="Q74" i="12"/>
  <c r="AM59" i="12"/>
  <c r="AN59" i="12" s="1"/>
  <c r="G59" i="12"/>
  <c r="AM58" i="12"/>
  <c r="AN58" i="12" s="1"/>
  <c r="AF58" i="12"/>
  <c r="AG58" i="12" s="1"/>
  <c r="S58" i="12"/>
  <c r="K58" i="12"/>
  <c r="L58" i="12" s="1"/>
  <c r="H58" i="12"/>
  <c r="G58" i="12"/>
  <c r="Y58" i="12" s="1"/>
  <c r="Z58" i="12" s="1"/>
  <c r="AB58" i="12" s="1"/>
  <c r="AC58" i="12" s="1"/>
  <c r="AF57" i="12"/>
  <c r="AG57" i="12" s="1"/>
  <c r="Y57" i="12"/>
  <c r="Z57" i="12" s="1"/>
  <c r="G57" i="12"/>
  <c r="H57" i="12" s="1"/>
  <c r="AM56" i="12"/>
  <c r="AN56" i="12" s="1"/>
  <c r="G56" i="12"/>
  <c r="Y56" i="12" s="1"/>
  <c r="Z56" i="12" s="1"/>
  <c r="G55" i="12"/>
  <c r="H55" i="12" s="1"/>
  <c r="AM54" i="12"/>
  <c r="AF54" i="12"/>
  <c r="AG54" i="12" s="1"/>
  <c r="Y54" i="12"/>
  <c r="S54" i="12"/>
  <c r="R54" i="12"/>
  <c r="K54" i="12"/>
  <c r="J54" i="12"/>
  <c r="Q54" i="12" s="1"/>
  <c r="X54" i="12" s="1"/>
  <c r="AE54" i="12" s="1"/>
  <c r="AL54" i="12" s="1"/>
  <c r="H54" i="12"/>
  <c r="G54" i="12"/>
  <c r="AN53" i="12"/>
  <c r="AP53" i="12" s="1"/>
  <c r="AG53" i="12"/>
  <c r="Z53" i="12"/>
  <c r="V53" i="12"/>
  <c r="S53" i="12"/>
  <c r="N53" i="12"/>
  <c r="O53" i="12" s="1"/>
  <c r="L53" i="12"/>
  <c r="U53" i="12" s="1"/>
  <c r="H53" i="12"/>
  <c r="X52" i="12"/>
  <c r="AE52" i="12" s="1"/>
  <c r="AL52" i="12" s="1"/>
  <c r="Q52" i="12"/>
  <c r="G52" i="12"/>
  <c r="H52" i="12" s="1"/>
  <c r="AL51" i="12"/>
  <c r="Q51" i="12"/>
  <c r="X51" i="12" s="1"/>
  <c r="AE51" i="12" s="1"/>
  <c r="AE49" i="12"/>
  <c r="AL49" i="12" s="1"/>
  <c r="X49" i="12"/>
  <c r="Q49" i="12"/>
  <c r="G49" i="12"/>
  <c r="G51" i="12" s="1"/>
  <c r="H51" i="12" s="1"/>
  <c r="X48" i="12"/>
  <c r="AE48" i="12" s="1"/>
  <c r="AL48" i="12" s="1"/>
  <c r="R48" i="12"/>
  <c r="S48" i="12" s="1"/>
  <c r="Q48" i="12"/>
  <c r="K48" i="12"/>
  <c r="H48" i="12"/>
  <c r="G48" i="12"/>
  <c r="AP46" i="12"/>
  <c r="AN46" i="12"/>
  <c r="AG46" i="12"/>
  <c r="AB46" i="12"/>
  <c r="Z46" i="12"/>
  <c r="S46" i="12"/>
  <c r="L46" i="12"/>
  <c r="H46" i="12"/>
  <c r="AL45" i="12"/>
  <c r="AE45" i="12"/>
  <c r="Y45" i="12"/>
  <c r="X45" i="12"/>
  <c r="R45" i="12"/>
  <c r="S45" i="12" s="1"/>
  <c r="Q45" i="12"/>
  <c r="K45" i="12"/>
  <c r="L45" i="12" s="1"/>
  <c r="J45" i="12"/>
  <c r="G45" i="12"/>
  <c r="F45" i="12"/>
  <c r="Y44" i="12"/>
  <c r="X44" i="12"/>
  <c r="AE44" i="12" s="1"/>
  <c r="AL44" i="12" s="1"/>
  <c r="R44" i="12"/>
  <c r="S44" i="12" s="1"/>
  <c r="Q44" i="12"/>
  <c r="K44" i="12"/>
  <c r="L44" i="12" s="1"/>
  <c r="N44" i="12" s="1"/>
  <c r="G44" i="12"/>
  <c r="H44" i="12" s="1"/>
  <c r="AM43" i="12"/>
  <c r="AN43" i="12" s="1"/>
  <c r="AJ43" i="12"/>
  <c r="AF43" i="12"/>
  <c r="AG43" i="12" s="1"/>
  <c r="AQ43" i="12" s="1"/>
  <c r="Y43" i="12"/>
  <c r="Z43" i="12" s="1"/>
  <c r="R43" i="12"/>
  <c r="S43" i="12" s="1"/>
  <c r="AB43" i="12" s="1"/>
  <c r="K43" i="12"/>
  <c r="L43" i="12" s="1"/>
  <c r="U43" i="12" s="1"/>
  <c r="G43" i="12"/>
  <c r="H43" i="12" s="1"/>
  <c r="O43" i="12" s="1"/>
  <c r="AM42" i="12"/>
  <c r="AN42" i="12" s="1"/>
  <c r="AG42" i="12"/>
  <c r="AF42" i="12"/>
  <c r="Y42" i="12"/>
  <c r="Z42" i="12" s="1"/>
  <c r="R42" i="12"/>
  <c r="S42" i="12" s="1"/>
  <c r="K42" i="12"/>
  <c r="L42" i="12" s="1"/>
  <c r="G42" i="12"/>
  <c r="H42" i="12" s="1"/>
  <c r="O42" i="12" s="1"/>
  <c r="AM41" i="12"/>
  <c r="AN41" i="12" s="1"/>
  <c r="AJ41" i="12"/>
  <c r="AF41" i="12"/>
  <c r="AG41" i="12" s="1"/>
  <c r="AC41" i="12"/>
  <c r="Y41" i="12"/>
  <c r="Z41" i="12" s="1"/>
  <c r="R41" i="12"/>
  <c r="S41" i="12" s="1"/>
  <c r="L41" i="12"/>
  <c r="U41" i="12" s="1"/>
  <c r="G41" i="12"/>
  <c r="H41" i="12" s="1"/>
  <c r="O41" i="12" s="1"/>
  <c r="AM40" i="12"/>
  <c r="AN40" i="12" s="1"/>
  <c r="AF40" i="12"/>
  <c r="AG40" i="12" s="1"/>
  <c r="Y40" i="12"/>
  <c r="Z40" i="12" s="1"/>
  <c r="R40" i="12"/>
  <c r="S40" i="12" s="1"/>
  <c r="K40" i="12"/>
  <c r="L40" i="12" s="1"/>
  <c r="G40" i="12"/>
  <c r="H40" i="12" s="1"/>
  <c r="O40" i="12" s="1"/>
  <c r="AM38" i="12"/>
  <c r="AN38" i="12" s="1"/>
  <c r="AJ38" i="12"/>
  <c r="AF38" i="12"/>
  <c r="AG38" i="12" s="1"/>
  <c r="AC38" i="12"/>
  <c r="Y38" i="12"/>
  <c r="Z38" i="12" s="1"/>
  <c r="R38" i="12"/>
  <c r="S38" i="12" s="1"/>
  <c r="AB38" i="12" s="1"/>
  <c r="K38" i="12"/>
  <c r="L38" i="12" s="1"/>
  <c r="G38" i="12"/>
  <c r="H38" i="12" s="1"/>
  <c r="O38" i="12" s="1"/>
  <c r="AM37" i="12"/>
  <c r="AN37" i="12" s="1"/>
  <c r="AG37" i="12"/>
  <c r="AF37" i="12"/>
  <c r="Y37" i="12"/>
  <c r="Z37" i="12" s="1"/>
  <c r="R37" i="12"/>
  <c r="S37" i="12" s="1"/>
  <c r="K37" i="12"/>
  <c r="L37" i="12" s="1"/>
  <c r="G37" i="12"/>
  <c r="H37" i="12" s="1"/>
  <c r="O37" i="12" s="1"/>
  <c r="AM36" i="12"/>
  <c r="AN36" i="12" s="1"/>
  <c r="AJ36" i="12"/>
  <c r="AF36" i="12"/>
  <c r="AG36" i="12" s="1"/>
  <c r="AC36" i="12"/>
  <c r="Y36" i="12"/>
  <c r="Z36" i="12" s="1"/>
  <c r="U36" i="12"/>
  <c r="R36" i="12"/>
  <c r="S36" i="12" s="1"/>
  <c r="K36" i="12"/>
  <c r="L36" i="12" s="1"/>
  <c r="G36" i="12"/>
  <c r="H36" i="12" s="1"/>
  <c r="O36" i="12" s="1"/>
  <c r="AM35" i="12"/>
  <c r="AN35" i="12" s="1"/>
  <c r="AF35" i="12"/>
  <c r="AG35" i="12" s="1"/>
  <c r="Y35" i="12"/>
  <c r="Z35" i="12" s="1"/>
  <c r="R35" i="12"/>
  <c r="S35" i="12" s="1"/>
  <c r="K35" i="12"/>
  <c r="L35" i="12" s="1"/>
  <c r="G35" i="12"/>
  <c r="H35" i="12" s="1"/>
  <c r="O35" i="12" s="1"/>
  <c r="AM34" i="12"/>
  <c r="AN34" i="12" s="1"/>
  <c r="AJ34" i="12"/>
  <c r="AF34" i="12"/>
  <c r="AG34" i="12" s="1"/>
  <c r="AC34" i="12"/>
  <c r="Y34" i="12"/>
  <c r="Z34" i="12" s="1"/>
  <c r="R34" i="12"/>
  <c r="S34" i="12" s="1"/>
  <c r="AB34" i="12" s="1"/>
  <c r="K34" i="12"/>
  <c r="L34" i="12" s="1"/>
  <c r="G34" i="12"/>
  <c r="H34" i="12" s="1"/>
  <c r="O34" i="12" s="1"/>
  <c r="AM33" i="12"/>
  <c r="AN33" i="12" s="1"/>
  <c r="AG33" i="12"/>
  <c r="AF33" i="12"/>
  <c r="Y33" i="12"/>
  <c r="Z33" i="12" s="1"/>
  <c r="R33" i="12"/>
  <c r="S33" i="12" s="1"/>
  <c r="K33" i="12"/>
  <c r="L33" i="12" s="1"/>
  <c r="G33" i="12"/>
  <c r="H33" i="12" s="1"/>
  <c r="O33" i="12" s="1"/>
  <c r="AM32" i="12"/>
  <c r="AN32" i="12" s="1"/>
  <c r="AJ32" i="12"/>
  <c r="AF32" i="12"/>
  <c r="AG32" i="12" s="1"/>
  <c r="AC32" i="12"/>
  <c r="Y32" i="12"/>
  <c r="Z32" i="12" s="1"/>
  <c r="U32" i="12"/>
  <c r="R32" i="12"/>
  <c r="S32" i="12" s="1"/>
  <c r="K32" i="12"/>
  <c r="L32" i="12" s="1"/>
  <c r="G32" i="12"/>
  <c r="H32" i="12" s="1"/>
  <c r="O32" i="12" s="1"/>
  <c r="AM31" i="12"/>
  <c r="AN31" i="12" s="1"/>
  <c r="AF31" i="12"/>
  <c r="AG31" i="12" s="1"/>
  <c r="Y31" i="12"/>
  <c r="Z31" i="12" s="1"/>
  <c r="R31" i="12"/>
  <c r="S31" i="12" s="1"/>
  <c r="K31" i="12"/>
  <c r="L31" i="12" s="1"/>
  <c r="G31" i="12"/>
  <c r="H31" i="12" s="1"/>
  <c r="O31" i="12" s="1"/>
  <c r="AM30" i="12"/>
  <c r="AN30" i="12" s="1"/>
  <c r="AF30" i="12"/>
  <c r="AG30" i="12" s="1"/>
  <c r="AC30" i="12"/>
  <c r="Y30" i="12"/>
  <c r="Z30" i="12" s="1"/>
  <c r="AJ30" i="12" s="1"/>
  <c r="R30" i="12"/>
  <c r="S30" i="12" s="1"/>
  <c r="K30" i="12"/>
  <c r="L30" i="12" s="1"/>
  <c r="G30" i="12"/>
  <c r="H30" i="12" s="1"/>
  <c r="O30" i="12" s="1"/>
  <c r="AM29" i="12"/>
  <c r="AN29" i="12" s="1"/>
  <c r="AG29" i="12"/>
  <c r="AF29" i="12"/>
  <c r="Y29" i="12"/>
  <c r="Z29" i="12" s="1"/>
  <c r="R29" i="12"/>
  <c r="S29" i="12" s="1"/>
  <c r="K29" i="12"/>
  <c r="L29" i="12" s="1"/>
  <c r="G29" i="12"/>
  <c r="H29" i="12" s="1"/>
  <c r="AP28" i="12"/>
  <c r="AN28" i="12"/>
  <c r="AG28" i="12"/>
  <c r="AQ28" i="12" s="1"/>
  <c r="Z28" i="12"/>
  <c r="V28" i="12"/>
  <c r="S28" i="12"/>
  <c r="AC28" i="12" s="1"/>
  <c r="O28" i="12"/>
  <c r="N28" i="12"/>
  <c r="L28" i="12"/>
  <c r="H28" i="12"/>
  <c r="AN27" i="12"/>
  <c r="AG27" i="12"/>
  <c r="AQ27" i="12" s="1"/>
  <c r="Z27" i="12"/>
  <c r="V27" i="12"/>
  <c r="S27" i="12"/>
  <c r="AC27" i="12" s="1"/>
  <c r="O27" i="12"/>
  <c r="N27" i="12"/>
  <c r="L27" i="12"/>
  <c r="H27" i="12"/>
  <c r="AN26" i="12"/>
  <c r="AP26" i="12" s="1"/>
  <c r="AG26" i="12"/>
  <c r="AQ26" i="12" s="1"/>
  <c r="Z26" i="12"/>
  <c r="V26" i="12"/>
  <c r="S26" i="12"/>
  <c r="AC26" i="12" s="1"/>
  <c r="O26" i="12"/>
  <c r="N26" i="12"/>
  <c r="L26" i="12"/>
  <c r="H26" i="12"/>
  <c r="AN25" i="12"/>
  <c r="AG25" i="12"/>
  <c r="AQ25" i="12" s="1"/>
  <c r="Z25" i="12"/>
  <c r="V25" i="12"/>
  <c r="S25" i="12"/>
  <c r="AC25" i="12" s="1"/>
  <c r="O25" i="12"/>
  <c r="N25" i="12"/>
  <c r="L25" i="12"/>
  <c r="H25" i="12"/>
  <c r="AN24" i="12"/>
  <c r="AP24" i="12" s="1"/>
  <c r="AG24" i="12"/>
  <c r="AQ24" i="12" s="1"/>
  <c r="Z24" i="12"/>
  <c r="V24" i="12"/>
  <c r="S24" i="12"/>
  <c r="AC24" i="12" s="1"/>
  <c r="O24" i="12"/>
  <c r="N24" i="12"/>
  <c r="L24" i="12"/>
  <c r="H24" i="12"/>
  <c r="AN23" i="12"/>
  <c r="AG23" i="12"/>
  <c r="Z23" i="12"/>
  <c r="S23" i="12"/>
  <c r="L23" i="12"/>
  <c r="N23" i="12" s="1"/>
  <c r="O23" i="12" s="1"/>
  <c r="H23" i="12"/>
  <c r="X74" i="11"/>
  <c r="AE74" i="11" s="1"/>
  <c r="AL74" i="11" s="1"/>
  <c r="AM45" i="11" s="1"/>
  <c r="Q74" i="11"/>
  <c r="AG59" i="11"/>
  <c r="AF59" i="11"/>
  <c r="Y59" i="11"/>
  <c r="Z59" i="11" s="1"/>
  <c r="R59" i="11"/>
  <c r="S59" i="11" s="1"/>
  <c r="K59" i="11"/>
  <c r="L59" i="11" s="1"/>
  <c r="H59" i="11"/>
  <c r="G59" i="11"/>
  <c r="AM59" i="11" s="1"/>
  <c r="AN59" i="11" s="1"/>
  <c r="AP59" i="11" s="1"/>
  <c r="G58" i="11"/>
  <c r="G57" i="11"/>
  <c r="Y57" i="11" s="1"/>
  <c r="Z57" i="11" s="1"/>
  <c r="G56" i="11"/>
  <c r="H56" i="11" s="1"/>
  <c r="G55" i="11"/>
  <c r="AM55" i="11" s="1"/>
  <c r="AN55" i="11" s="1"/>
  <c r="AM54" i="11"/>
  <c r="AF54" i="11"/>
  <c r="Y54" i="11"/>
  <c r="R54" i="11"/>
  <c r="K54" i="11"/>
  <c r="J54" i="11"/>
  <c r="G54" i="11"/>
  <c r="H54" i="11" s="1"/>
  <c r="AN53" i="11"/>
  <c r="AP53" i="11" s="1"/>
  <c r="AG53" i="11"/>
  <c r="Z53" i="11"/>
  <c r="S53" i="11"/>
  <c r="N53" i="11"/>
  <c r="L53" i="11"/>
  <c r="H53" i="11"/>
  <c r="Q52" i="11"/>
  <c r="X52" i="11" s="1"/>
  <c r="AE52" i="11" s="1"/>
  <c r="AL52" i="11" s="1"/>
  <c r="Q51" i="11"/>
  <c r="X51" i="11" s="1"/>
  <c r="AE51" i="11" s="1"/>
  <c r="AL51" i="11" s="1"/>
  <c r="AE49" i="11"/>
  <c r="AL49" i="11" s="1"/>
  <c r="X49" i="11"/>
  <c r="Q49" i="11"/>
  <c r="AN48" i="11"/>
  <c r="AM48" i="11"/>
  <c r="AM49" i="11" s="1"/>
  <c r="AM51" i="11" s="1"/>
  <c r="AN51" i="11" s="1"/>
  <c r="AF48" i="11"/>
  <c r="AF49" i="11" s="1"/>
  <c r="X48" i="11"/>
  <c r="AE48" i="11" s="1"/>
  <c r="AL48" i="11" s="1"/>
  <c r="R48" i="11"/>
  <c r="Q48" i="11"/>
  <c r="K48" i="11"/>
  <c r="G48" i="11"/>
  <c r="G49" i="11" s="1"/>
  <c r="AP46" i="11"/>
  <c r="AN46" i="11"/>
  <c r="AG46" i="11"/>
  <c r="Z46" i="11"/>
  <c r="S46" i="11"/>
  <c r="N46" i="11"/>
  <c r="O46" i="11" s="1"/>
  <c r="L46" i="11"/>
  <c r="U46" i="11" s="1"/>
  <c r="V46" i="11" s="1"/>
  <c r="H46" i="11"/>
  <c r="AL45" i="11"/>
  <c r="AF45" i="11"/>
  <c r="AE45" i="11"/>
  <c r="Z45" i="11"/>
  <c r="Y45" i="11"/>
  <c r="X45" i="11"/>
  <c r="S45" i="11"/>
  <c r="U45" i="11" s="1"/>
  <c r="R45" i="11"/>
  <c r="Q45" i="11"/>
  <c r="K45" i="11"/>
  <c r="J45" i="11"/>
  <c r="L45" i="11" s="1"/>
  <c r="G45" i="11"/>
  <c r="H45" i="11" s="1"/>
  <c r="F45" i="11"/>
  <c r="AM44" i="11"/>
  <c r="AF44" i="11"/>
  <c r="AG44" i="11" s="1"/>
  <c r="AE44" i="11"/>
  <c r="AL44" i="11" s="1"/>
  <c r="Y44" i="11"/>
  <c r="Z44" i="11" s="1"/>
  <c r="X44" i="11"/>
  <c r="S44" i="11"/>
  <c r="R44" i="11"/>
  <c r="Q44" i="11"/>
  <c r="K44" i="11"/>
  <c r="L44" i="11" s="1"/>
  <c r="G44" i="11"/>
  <c r="H44" i="11" s="1"/>
  <c r="AM43" i="11"/>
  <c r="AN43" i="11" s="1"/>
  <c r="AG43" i="11"/>
  <c r="AF43" i="11"/>
  <c r="Y43" i="11"/>
  <c r="Z43" i="11" s="1"/>
  <c r="R43" i="11"/>
  <c r="S43" i="11" s="1"/>
  <c r="K43" i="11"/>
  <c r="L43" i="11" s="1"/>
  <c r="H43" i="11"/>
  <c r="O43" i="11" s="1"/>
  <c r="G43" i="11"/>
  <c r="AN42" i="11"/>
  <c r="AP42" i="11" s="1"/>
  <c r="AM42" i="11"/>
  <c r="AG42" i="11"/>
  <c r="AI42" i="11" s="1"/>
  <c r="AF42" i="11"/>
  <c r="Z42" i="11"/>
  <c r="AB42" i="11" s="1"/>
  <c r="Y42" i="11"/>
  <c r="S42" i="11"/>
  <c r="U42" i="11" s="1"/>
  <c r="R42" i="11"/>
  <c r="L42" i="11"/>
  <c r="V42" i="11" s="1"/>
  <c r="K42" i="11"/>
  <c r="G42" i="11"/>
  <c r="H42" i="11" s="1"/>
  <c r="O42" i="11" s="1"/>
  <c r="AN41" i="11"/>
  <c r="AG41" i="11"/>
  <c r="Z41" i="11"/>
  <c r="S41" i="11"/>
  <c r="L41" i="11"/>
  <c r="G41" i="11"/>
  <c r="H41" i="11" s="1"/>
  <c r="O41" i="11" s="1"/>
  <c r="AM40" i="11"/>
  <c r="AN40" i="11" s="1"/>
  <c r="AF40" i="11"/>
  <c r="AG40" i="11" s="1"/>
  <c r="Y40" i="11"/>
  <c r="Z40" i="11" s="1"/>
  <c r="S40" i="11"/>
  <c r="AC40" i="11" s="1"/>
  <c r="R40" i="11"/>
  <c r="K40" i="11"/>
  <c r="L40" i="11" s="1"/>
  <c r="N40" i="11" s="1"/>
  <c r="G40" i="11"/>
  <c r="H40" i="11" s="1"/>
  <c r="O40" i="11" s="1"/>
  <c r="AM38" i="11"/>
  <c r="AN38" i="11" s="1"/>
  <c r="AG38" i="11"/>
  <c r="AF38" i="11"/>
  <c r="Z38" i="11"/>
  <c r="AJ38" i="11" s="1"/>
  <c r="Y38" i="11"/>
  <c r="R38" i="11"/>
  <c r="S38" i="11" s="1"/>
  <c r="K38" i="11"/>
  <c r="L38" i="11" s="1"/>
  <c r="H38" i="11"/>
  <c r="O38" i="11" s="1"/>
  <c r="G38" i="11"/>
  <c r="AN37" i="11"/>
  <c r="AP37" i="11" s="1"/>
  <c r="AM37" i="11"/>
  <c r="AG37" i="11"/>
  <c r="AF37" i="11"/>
  <c r="Z37" i="11"/>
  <c r="Y37" i="11"/>
  <c r="S37" i="11"/>
  <c r="R37" i="11"/>
  <c r="L37" i="11"/>
  <c r="K37" i="11"/>
  <c r="G37" i="11"/>
  <c r="H37" i="11" s="1"/>
  <c r="O37" i="11" s="1"/>
  <c r="AN36" i="11"/>
  <c r="AM36" i="11"/>
  <c r="AG36" i="11"/>
  <c r="AQ36" i="11" s="1"/>
  <c r="AF36" i="11"/>
  <c r="Y36" i="11"/>
  <c r="Z36" i="11" s="1"/>
  <c r="R36" i="11"/>
  <c r="S36" i="11" s="1"/>
  <c r="K36" i="11"/>
  <c r="L36" i="11" s="1"/>
  <c r="G36" i="11"/>
  <c r="H36" i="11" s="1"/>
  <c r="O36" i="11" s="1"/>
  <c r="AM35" i="11"/>
  <c r="AN35" i="11" s="1"/>
  <c r="AP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L34" i="11"/>
  <c r="K34" i="11"/>
  <c r="H34" i="11"/>
  <c r="O34" i="11" s="1"/>
  <c r="G34" i="11"/>
  <c r="AN33" i="11"/>
  <c r="AP33" i="11" s="1"/>
  <c r="AM33" i="11"/>
  <c r="AG33" i="11"/>
  <c r="AI33" i="11" s="1"/>
  <c r="AF33" i="11"/>
  <c r="Z33" i="11"/>
  <c r="AB33" i="11" s="1"/>
  <c r="Y33" i="11"/>
  <c r="S33" i="11"/>
  <c r="U33" i="11" s="1"/>
  <c r="R33" i="11"/>
  <c r="K33" i="11"/>
  <c r="L33" i="11" s="1"/>
  <c r="V33" i="11" s="1"/>
  <c r="G33" i="11"/>
  <c r="H33" i="11" s="1"/>
  <c r="AM32" i="11"/>
  <c r="AN32" i="11" s="1"/>
  <c r="AF32" i="11"/>
  <c r="AG32" i="11" s="1"/>
  <c r="Y32" i="11"/>
  <c r="Z32" i="11" s="1"/>
  <c r="R32" i="11"/>
  <c r="S32" i="11" s="1"/>
  <c r="U32" i="11" s="1"/>
  <c r="K32" i="11"/>
  <c r="L32" i="11" s="1"/>
  <c r="H32" i="11"/>
  <c r="O32" i="11" s="1"/>
  <c r="G32" i="11"/>
  <c r="AQ31" i="11"/>
  <c r="AN31" i="11"/>
  <c r="AP31" i="11" s="1"/>
  <c r="AM31" i="11"/>
  <c r="AJ31" i="11"/>
  <c r="AG31" i="11"/>
  <c r="AI31" i="11" s="1"/>
  <c r="AF31" i="11"/>
  <c r="Z31" i="11"/>
  <c r="Y31" i="11"/>
  <c r="R31" i="11"/>
  <c r="S31" i="11" s="1"/>
  <c r="L31" i="11"/>
  <c r="N31" i="11" s="1"/>
  <c r="K31" i="11"/>
  <c r="G31" i="11"/>
  <c r="H31" i="11" s="1"/>
  <c r="O31" i="11" s="1"/>
  <c r="AM30" i="11"/>
  <c r="AN30" i="11" s="1"/>
  <c r="AG30" i="11"/>
  <c r="AF30" i="11"/>
  <c r="Z30" i="11"/>
  <c r="Y30" i="11"/>
  <c r="R30" i="11"/>
  <c r="S30" i="11" s="1"/>
  <c r="K30" i="11"/>
  <c r="L30" i="11" s="1"/>
  <c r="H30" i="11"/>
  <c r="O30" i="11" s="1"/>
  <c r="G30" i="11"/>
  <c r="AN29" i="11"/>
  <c r="AM29" i="11"/>
  <c r="AG29" i="11"/>
  <c r="AF29" i="11"/>
  <c r="Z29" i="11"/>
  <c r="Y29" i="11"/>
  <c r="S29" i="11"/>
  <c r="R29" i="11"/>
  <c r="L29" i="11"/>
  <c r="K29" i="11"/>
  <c r="G29" i="11"/>
  <c r="H29" i="11" s="1"/>
  <c r="AQ28" i="11"/>
  <c r="AN28" i="11"/>
  <c r="AP28" i="11" s="1"/>
  <c r="AG28" i="11"/>
  <c r="Z28" i="11"/>
  <c r="AJ28" i="11" s="1"/>
  <c r="U28" i="11"/>
  <c r="S28" i="11"/>
  <c r="AC28" i="11" s="1"/>
  <c r="L28" i="11"/>
  <c r="H28" i="11"/>
  <c r="O28" i="11" s="1"/>
  <c r="AQ27" i="11"/>
  <c r="AN27" i="11"/>
  <c r="AP27" i="11" s="1"/>
  <c r="AI27" i="11"/>
  <c r="AG27" i="11"/>
  <c r="Z27" i="11"/>
  <c r="S27" i="11"/>
  <c r="AC27" i="11" s="1"/>
  <c r="O27" i="11"/>
  <c r="L27" i="11"/>
  <c r="H27" i="11"/>
  <c r="AQ26" i="11"/>
  <c r="AN26" i="11"/>
  <c r="AP26" i="11" s="1"/>
  <c r="AJ26" i="11"/>
  <c r="AG26" i="11"/>
  <c r="AB26" i="11"/>
  <c r="Z26" i="11"/>
  <c r="AI26" i="11" s="1"/>
  <c r="S26" i="11"/>
  <c r="AC26" i="11" s="1"/>
  <c r="O26" i="11"/>
  <c r="L26" i="11"/>
  <c r="H26" i="11"/>
  <c r="AQ25" i="11"/>
  <c r="AN25" i="11"/>
  <c r="AP25" i="11" s="1"/>
  <c r="AJ25" i="11"/>
  <c r="AG25" i="11"/>
  <c r="AC25" i="11"/>
  <c r="Z25" i="11"/>
  <c r="AI25" i="11" s="1"/>
  <c r="S25" i="11"/>
  <c r="L25" i="11"/>
  <c r="H25" i="11"/>
  <c r="O25" i="11" s="1"/>
  <c r="AQ24" i="11"/>
  <c r="AN24" i="11"/>
  <c r="AP24" i="11" s="1"/>
  <c r="AG24" i="11"/>
  <c r="Z24" i="11"/>
  <c r="AI24" i="11" s="1"/>
  <c r="U24" i="11"/>
  <c r="S24" i="11"/>
  <c r="L24" i="11"/>
  <c r="H24" i="11"/>
  <c r="O24" i="11" s="1"/>
  <c r="AN23" i="11"/>
  <c r="AG23" i="11"/>
  <c r="Z23" i="11"/>
  <c r="S23" i="11"/>
  <c r="L23" i="11"/>
  <c r="H23" i="11"/>
  <c r="Q74" i="10"/>
  <c r="X74" i="10" s="1"/>
  <c r="G59" i="10"/>
  <c r="K59" i="10" s="1"/>
  <c r="L59" i="10" s="1"/>
  <c r="G58" i="10"/>
  <c r="R58" i="10" s="1"/>
  <c r="G57" i="10"/>
  <c r="AM57" i="10" s="1"/>
  <c r="AN57" i="10" s="1"/>
  <c r="G56" i="10"/>
  <c r="AF55" i="10"/>
  <c r="AG55" i="10" s="1"/>
  <c r="G55" i="10"/>
  <c r="Y55" i="10" s="1"/>
  <c r="Z55" i="10" s="1"/>
  <c r="AM54" i="10"/>
  <c r="AN54" i="10" s="1"/>
  <c r="AP54" i="10" s="1"/>
  <c r="AF54" i="10"/>
  <c r="AG54" i="10" s="1"/>
  <c r="Y54" i="10"/>
  <c r="Z54" i="10" s="1"/>
  <c r="R54" i="10"/>
  <c r="S54" i="10" s="1"/>
  <c r="L54" i="10"/>
  <c r="K54" i="10"/>
  <c r="J54" i="10"/>
  <c r="Q54" i="10" s="1"/>
  <c r="X54" i="10" s="1"/>
  <c r="AE54" i="10" s="1"/>
  <c r="AL54" i="10" s="1"/>
  <c r="G54" i="10"/>
  <c r="H54" i="10" s="1"/>
  <c r="AP53" i="10"/>
  <c r="AN53" i="10"/>
  <c r="AG53" i="10"/>
  <c r="Z53" i="10"/>
  <c r="S53" i="10"/>
  <c r="AB53" i="10" s="1"/>
  <c r="AC53" i="10" s="1"/>
  <c r="L53" i="10"/>
  <c r="H53" i="10"/>
  <c r="Q52" i="10"/>
  <c r="X52" i="10" s="1"/>
  <c r="AE52" i="10" s="1"/>
  <c r="AL52" i="10" s="1"/>
  <c r="Q51" i="10"/>
  <c r="X51" i="10" s="1"/>
  <c r="AE51" i="10" s="1"/>
  <c r="AL51" i="10" s="1"/>
  <c r="AM49" i="10"/>
  <c r="AE49" i="10"/>
  <c r="AG49" i="10" s="1"/>
  <c r="Y49" i="10"/>
  <c r="X49" i="10"/>
  <c r="R49" i="10"/>
  <c r="Q49" i="10"/>
  <c r="S49" i="10" s="1"/>
  <c r="L49" i="10"/>
  <c r="K49" i="10"/>
  <c r="J49" i="10"/>
  <c r="AL49" i="10" s="1"/>
  <c r="G49" i="10"/>
  <c r="H49" i="10" s="1"/>
  <c r="AM48" i="10"/>
  <c r="AF48" i="10"/>
  <c r="AF49" i="10" s="1"/>
  <c r="Y48" i="10"/>
  <c r="X48" i="10"/>
  <c r="Z48" i="10" s="1"/>
  <c r="R48" i="10"/>
  <c r="L48" i="10"/>
  <c r="K48" i="10"/>
  <c r="J48" i="10"/>
  <c r="AE48" i="10" s="1"/>
  <c r="AG48" i="10" s="1"/>
  <c r="G48" i="10"/>
  <c r="H48" i="10" s="1"/>
  <c r="O46" i="10"/>
  <c r="J46" i="10"/>
  <c r="H46" i="10"/>
  <c r="AL45" i="10"/>
  <c r="AE45" i="10"/>
  <c r="X45" i="10"/>
  <c r="Q45" i="10"/>
  <c r="K45" i="10"/>
  <c r="J45" i="10"/>
  <c r="G45" i="10"/>
  <c r="F45" i="10"/>
  <c r="AM44" i="10"/>
  <c r="AN44" i="10" s="1"/>
  <c r="AG44" i="10"/>
  <c r="AI44" i="10" s="1"/>
  <c r="AF44" i="10"/>
  <c r="Y44" i="10"/>
  <c r="Z44" i="10" s="1"/>
  <c r="U44" i="10"/>
  <c r="R44" i="10"/>
  <c r="S44" i="10" s="1"/>
  <c r="N44" i="10"/>
  <c r="K44" i="10"/>
  <c r="L44" i="10" s="1"/>
  <c r="G44" i="10"/>
  <c r="H44" i="10" s="1"/>
  <c r="AM43" i="10"/>
  <c r="AN43" i="10" s="1"/>
  <c r="AF43" i="10"/>
  <c r="AG43" i="10" s="1"/>
  <c r="AQ43" i="10" s="1"/>
  <c r="Y43" i="10"/>
  <c r="Z43" i="10" s="1"/>
  <c r="R43" i="10"/>
  <c r="S43" i="10" s="1"/>
  <c r="AC43" i="10" s="1"/>
  <c r="K43" i="10"/>
  <c r="L43" i="10" s="1"/>
  <c r="G43" i="10"/>
  <c r="H43" i="10" s="1"/>
  <c r="O43" i="10" s="1"/>
  <c r="AM42" i="10"/>
  <c r="AN42" i="10" s="1"/>
  <c r="AP42" i="10" s="1"/>
  <c r="AF42" i="10"/>
  <c r="AG42" i="10" s="1"/>
  <c r="AQ42" i="10" s="1"/>
  <c r="Y42" i="10"/>
  <c r="Z42" i="10" s="1"/>
  <c r="AJ42" i="10" s="1"/>
  <c r="R42" i="10"/>
  <c r="S42" i="10" s="1"/>
  <c r="AC42" i="10" s="1"/>
  <c r="K42" i="10"/>
  <c r="L42" i="10" s="1"/>
  <c r="G42" i="10"/>
  <c r="H42" i="10" s="1"/>
  <c r="AM41" i="10"/>
  <c r="AN41" i="10" s="1"/>
  <c r="AF41" i="10"/>
  <c r="AG41" i="10" s="1"/>
  <c r="Y41" i="10"/>
  <c r="Z41" i="10" s="1"/>
  <c r="AJ41" i="10" s="1"/>
  <c r="R41" i="10"/>
  <c r="S41" i="10" s="1"/>
  <c r="L41" i="10"/>
  <c r="H41" i="10"/>
  <c r="O41" i="10" s="1"/>
  <c r="AP40" i="10"/>
  <c r="AM40" i="10"/>
  <c r="AN40" i="10" s="1"/>
  <c r="AI40" i="10"/>
  <c r="AF40" i="10"/>
  <c r="AG40" i="10" s="1"/>
  <c r="AQ40" i="10" s="1"/>
  <c r="AB40" i="10"/>
  <c r="Y40" i="10"/>
  <c r="Z40" i="10" s="1"/>
  <c r="AJ40" i="10" s="1"/>
  <c r="R40" i="10"/>
  <c r="S40" i="10" s="1"/>
  <c r="AC40" i="10" s="1"/>
  <c r="K40" i="10"/>
  <c r="L40" i="10" s="1"/>
  <c r="G40" i="10"/>
  <c r="H40" i="10" s="1"/>
  <c r="O40" i="10" s="1"/>
  <c r="AM38" i="10"/>
  <c r="AN38" i="10" s="1"/>
  <c r="AF38" i="10"/>
  <c r="AG38" i="10" s="1"/>
  <c r="AQ38" i="10" s="1"/>
  <c r="Y38" i="10"/>
  <c r="Z38" i="10" s="1"/>
  <c r="R38" i="10"/>
  <c r="S38" i="10" s="1"/>
  <c r="K38" i="10"/>
  <c r="L38" i="10" s="1"/>
  <c r="V38" i="10" s="1"/>
  <c r="G38" i="10"/>
  <c r="H38" i="10" s="1"/>
  <c r="O38" i="10" s="1"/>
  <c r="AM37" i="10"/>
  <c r="AN37" i="10" s="1"/>
  <c r="AJ37" i="10"/>
  <c r="AF37" i="10"/>
  <c r="AG37" i="10" s="1"/>
  <c r="AQ37" i="10" s="1"/>
  <c r="Y37" i="10"/>
  <c r="Z37" i="10" s="1"/>
  <c r="R37" i="10"/>
  <c r="S37" i="10" s="1"/>
  <c r="AB37" i="10" s="1"/>
  <c r="K37" i="10"/>
  <c r="L37" i="10" s="1"/>
  <c r="V37" i="10" s="1"/>
  <c r="G37" i="10"/>
  <c r="H37" i="10" s="1"/>
  <c r="AM36" i="10"/>
  <c r="AN36" i="10" s="1"/>
  <c r="AF36" i="10"/>
  <c r="AG36" i="10" s="1"/>
  <c r="AQ36" i="10" s="1"/>
  <c r="Y36" i="10"/>
  <c r="Z36" i="10" s="1"/>
  <c r="AJ36" i="10" s="1"/>
  <c r="R36" i="10"/>
  <c r="S36" i="10" s="1"/>
  <c r="K36" i="10"/>
  <c r="L36" i="10" s="1"/>
  <c r="G36" i="10"/>
  <c r="H36" i="10" s="1"/>
  <c r="O36" i="10" s="1"/>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AP33" i="10" s="1"/>
  <c r="Y33" i="10"/>
  <c r="Z33" i="10" s="1"/>
  <c r="AJ33" i="10" s="1"/>
  <c r="R33" i="10"/>
  <c r="S33" i="10" s="1"/>
  <c r="AC33" i="10" s="1"/>
  <c r="K33" i="10"/>
  <c r="L33" i="10" s="1"/>
  <c r="V33" i="10" s="1"/>
  <c r="G33" i="10"/>
  <c r="H33" i="10" s="1"/>
  <c r="AM32" i="10"/>
  <c r="AN32" i="10" s="1"/>
  <c r="AF32" i="10"/>
  <c r="AG32" i="10" s="1"/>
  <c r="Y32" i="10"/>
  <c r="Z32" i="10" s="1"/>
  <c r="S32" i="10"/>
  <c r="AC32" i="10" s="1"/>
  <c r="R32" i="10"/>
  <c r="K32" i="10"/>
  <c r="L32" i="10" s="1"/>
  <c r="V32" i="10" s="1"/>
  <c r="G32" i="10"/>
  <c r="H32" i="10" s="1"/>
  <c r="O32" i="10" s="1"/>
  <c r="AQ31" i="10"/>
  <c r="AM31" i="10"/>
  <c r="AN31" i="10" s="1"/>
  <c r="AP31" i="10" s="1"/>
  <c r="AI31" i="10"/>
  <c r="AF31" i="10"/>
  <c r="AG31" i="10" s="1"/>
  <c r="AC31" i="10"/>
  <c r="Y31" i="10"/>
  <c r="Z31" i="10" s="1"/>
  <c r="R31" i="10"/>
  <c r="S31" i="10" s="1"/>
  <c r="O31" i="10"/>
  <c r="K31" i="10"/>
  <c r="L31" i="10" s="1"/>
  <c r="G31" i="10"/>
  <c r="H31" i="10" s="1"/>
  <c r="AM30" i="10"/>
  <c r="AN30" i="10" s="1"/>
  <c r="AF30" i="10"/>
  <c r="AG30" i="10" s="1"/>
  <c r="AQ30" i="10" s="1"/>
  <c r="Y30" i="10"/>
  <c r="Z30" i="10" s="1"/>
  <c r="AI30" i="10" s="1"/>
  <c r="R30" i="10"/>
  <c r="S30" i="10" s="1"/>
  <c r="K30" i="10"/>
  <c r="L30" i="10" s="1"/>
  <c r="V30" i="10" s="1"/>
  <c r="G30" i="10"/>
  <c r="H30" i="10" s="1"/>
  <c r="O30" i="10" s="1"/>
  <c r="AM29" i="10"/>
  <c r="AN29" i="10" s="1"/>
  <c r="AF29" i="10"/>
  <c r="AG29" i="10" s="1"/>
  <c r="Y29" i="10"/>
  <c r="Z29" i="10" s="1"/>
  <c r="R29" i="10"/>
  <c r="S29" i="10" s="1"/>
  <c r="K29" i="10"/>
  <c r="L29" i="10" s="1"/>
  <c r="H29" i="10"/>
  <c r="G29" i="10"/>
  <c r="AP28" i="10"/>
  <c r="AN28" i="10"/>
  <c r="AJ28" i="10"/>
  <c r="AG28" i="10"/>
  <c r="AC28" i="10"/>
  <c r="Z28" i="10"/>
  <c r="U28" i="10"/>
  <c r="S28" i="10"/>
  <c r="AB28" i="10" s="1"/>
  <c r="N28" i="10"/>
  <c r="L28" i="10"/>
  <c r="V28" i="10" s="1"/>
  <c r="H28" i="10"/>
  <c r="O28" i="10" s="1"/>
  <c r="AN27" i="10"/>
  <c r="AP27" i="10" s="1"/>
  <c r="AJ27" i="10"/>
  <c r="AG27" i="10"/>
  <c r="AB27" i="10"/>
  <c r="Z27" i="10"/>
  <c r="S27" i="10"/>
  <c r="L27" i="10"/>
  <c r="N27" i="10" s="1"/>
  <c r="H27" i="10"/>
  <c r="O27" i="10" s="1"/>
  <c r="AP26" i="10"/>
  <c r="AN26" i="10"/>
  <c r="AJ26" i="10"/>
  <c r="AG26" i="10"/>
  <c r="AC26" i="10"/>
  <c r="Z26" i="10"/>
  <c r="U26" i="10"/>
  <c r="S26" i="10"/>
  <c r="AB26" i="10" s="1"/>
  <c r="L26" i="10"/>
  <c r="V26" i="10" s="1"/>
  <c r="H26" i="10"/>
  <c r="AN25" i="10"/>
  <c r="AJ25" i="10"/>
  <c r="AG25" i="10"/>
  <c r="Z25" i="10"/>
  <c r="S25" i="10"/>
  <c r="AC25" i="10" s="1"/>
  <c r="L25" i="10"/>
  <c r="N25" i="10" s="1"/>
  <c r="H25" i="10"/>
  <c r="O25" i="10" s="1"/>
  <c r="AP24" i="10"/>
  <c r="AN24" i="10"/>
  <c r="AJ24" i="10"/>
  <c r="AG24" i="10"/>
  <c r="AC24" i="10"/>
  <c r="Z24" i="10"/>
  <c r="U24" i="10"/>
  <c r="S24" i="10"/>
  <c r="AB24" i="10" s="1"/>
  <c r="N24" i="10"/>
  <c r="L24" i="10"/>
  <c r="V24" i="10" s="1"/>
  <c r="H24" i="10"/>
  <c r="O24" i="10" s="1"/>
  <c r="AN23" i="10"/>
  <c r="AG23" i="10"/>
  <c r="Z23" i="10"/>
  <c r="S23" i="10"/>
  <c r="L23" i="10"/>
  <c r="H23" i="10"/>
  <c r="I39" i="28" l="1"/>
  <c r="E39" i="28"/>
  <c r="U65" i="30"/>
  <c r="V65" i="30" s="1"/>
  <c r="F13" i="28" s="1"/>
  <c r="F39" i="28"/>
  <c r="AB29" i="10"/>
  <c r="AP39" i="24"/>
  <c r="AQ39" i="24" s="1"/>
  <c r="S39" i="18"/>
  <c r="AI71" i="30"/>
  <c r="AJ71" i="30" s="1"/>
  <c r="U38" i="18"/>
  <c r="AI29" i="16"/>
  <c r="AJ29" i="16" s="1"/>
  <c r="N41" i="13"/>
  <c r="U23" i="16"/>
  <c r="V23" i="16" s="1"/>
  <c r="N65" i="30"/>
  <c r="O65" i="30" s="1"/>
  <c r="E13" i="28" s="1"/>
  <c r="AB65" i="30"/>
  <c r="AC65" i="30" s="1"/>
  <c r="G13" i="28" s="1"/>
  <c r="AP40" i="16"/>
  <c r="AP24" i="16"/>
  <c r="AP27" i="16"/>
  <c r="AB26" i="16"/>
  <c r="G14" i="28"/>
  <c r="AI23" i="11"/>
  <c r="AJ23" i="11" s="1"/>
  <c r="AI23" i="15"/>
  <c r="AJ23" i="15" s="1"/>
  <c r="AP26" i="18"/>
  <c r="AQ27" i="18"/>
  <c r="AP24" i="18"/>
  <c r="AP25" i="18"/>
  <c r="AB24" i="18"/>
  <c r="AJ25" i="18"/>
  <c r="AB27" i="18"/>
  <c r="N28" i="18"/>
  <c r="N27" i="18"/>
  <c r="H39" i="28"/>
  <c r="G39" i="28"/>
  <c r="AB23" i="10"/>
  <c r="AC23" i="10" s="1"/>
  <c r="AP23" i="17"/>
  <c r="AQ23" i="17" s="1"/>
  <c r="I14" i="28"/>
  <c r="AI24" i="17"/>
  <c r="AP26" i="17"/>
  <c r="AP28" i="17"/>
  <c r="AP31" i="17"/>
  <c r="H14" i="28"/>
  <c r="AP24" i="17"/>
  <c r="AI28" i="17"/>
  <c r="AI31" i="17"/>
  <c r="AB28" i="17"/>
  <c r="AJ28" i="17"/>
  <c r="S39" i="17"/>
  <c r="S47" i="17" s="1"/>
  <c r="F14" i="28"/>
  <c r="AB30" i="17"/>
  <c r="AB31" i="17"/>
  <c r="U31" i="17"/>
  <c r="V31" i="17" s="1"/>
  <c r="E14" i="28"/>
  <c r="D14" i="28"/>
  <c r="AP23" i="11"/>
  <c r="AQ23" i="11" s="1"/>
  <c r="AP26" i="15"/>
  <c r="AP24" i="15"/>
  <c r="AP27" i="15"/>
  <c r="AB30" i="15"/>
  <c r="AB26" i="15"/>
  <c r="N27" i="15"/>
  <c r="N28" i="15"/>
  <c r="N23" i="15"/>
  <c r="O23" i="15" s="1"/>
  <c r="O24" i="15"/>
  <c r="N25" i="15"/>
  <c r="N26" i="15"/>
  <c r="N31" i="15"/>
  <c r="AP23" i="14"/>
  <c r="AQ23" i="14" s="1"/>
  <c r="AP25" i="14"/>
  <c r="AP29" i="14"/>
  <c r="AQ29" i="14" s="1"/>
  <c r="AP26" i="14"/>
  <c r="AI24" i="14"/>
  <c r="AP24" i="14"/>
  <c r="AJ28" i="14"/>
  <c r="AB31" i="14"/>
  <c r="AB28" i="14"/>
  <c r="U26" i="14"/>
  <c r="AB29" i="14"/>
  <c r="AC29" i="14" s="1"/>
  <c r="U27" i="14"/>
  <c r="AI25" i="13"/>
  <c r="AQ27" i="13"/>
  <c r="AP24" i="13"/>
  <c r="AP25" i="13"/>
  <c r="AP26" i="13"/>
  <c r="U25" i="13"/>
  <c r="U26" i="13"/>
  <c r="V25" i="13"/>
  <c r="N25" i="13"/>
  <c r="AP23" i="12"/>
  <c r="AQ23" i="12" s="1"/>
  <c r="AP25" i="12"/>
  <c r="AP27" i="12"/>
  <c r="AB30" i="12"/>
  <c r="AP32" i="10"/>
  <c r="AP35" i="10"/>
  <c r="U54" i="10"/>
  <c r="R59" i="10"/>
  <c r="S59" i="10" s="1"/>
  <c r="AP30" i="10"/>
  <c r="AP36" i="10"/>
  <c r="AB42" i="10"/>
  <c r="H55" i="10"/>
  <c r="AM59" i="10"/>
  <c r="AN59" i="10" s="1"/>
  <c r="K55" i="10"/>
  <c r="L55" i="10" s="1"/>
  <c r="V55" i="10" s="1"/>
  <c r="O33" i="10"/>
  <c r="N33" i="10"/>
  <c r="H57" i="10"/>
  <c r="AF57" i="10"/>
  <c r="AG57" i="10" s="1"/>
  <c r="AI57" i="10" s="1"/>
  <c r="AJ57" i="10" s="1"/>
  <c r="Y59" i="10"/>
  <c r="Z59" i="10" s="1"/>
  <c r="AP41" i="10"/>
  <c r="U42" i="10"/>
  <c r="V42" i="10" s="1"/>
  <c r="AI42" i="10"/>
  <c r="AP43" i="10"/>
  <c r="R55" i="10"/>
  <c r="S55" i="10" s="1"/>
  <c r="AM55" i="10"/>
  <c r="AN55" i="10" s="1"/>
  <c r="K57" i="10"/>
  <c r="L57" i="10" s="1"/>
  <c r="U57" i="10" s="1"/>
  <c r="V57" i="10" s="1"/>
  <c r="H59" i="10"/>
  <c r="O59" i="10" s="1"/>
  <c r="AF59" i="10"/>
  <c r="AG59" i="10" s="1"/>
  <c r="Y57" i="10"/>
  <c r="Z57" i="10" s="1"/>
  <c r="AB57" i="10" s="1"/>
  <c r="AC57" i="10" s="1"/>
  <c r="AP38" i="10"/>
  <c r="R57" i="10"/>
  <c r="S57" i="10" s="1"/>
  <c r="U29" i="16"/>
  <c r="AP37" i="16"/>
  <c r="O53" i="16"/>
  <c r="AM58" i="16"/>
  <c r="AN58" i="16" s="1"/>
  <c r="R58" i="16"/>
  <c r="S58" i="16" s="1"/>
  <c r="AP23" i="16"/>
  <c r="AQ23" i="16" s="1"/>
  <c r="U24" i="16"/>
  <c r="U25" i="16"/>
  <c r="AP28" i="16"/>
  <c r="L45" i="16"/>
  <c r="AM56" i="16"/>
  <c r="AN56" i="16" s="1"/>
  <c r="AP56" i="16" s="1"/>
  <c r="AQ56" i="16" s="1"/>
  <c r="H58" i="16"/>
  <c r="X74" i="16"/>
  <c r="AI25" i="16"/>
  <c r="AP25" i="16"/>
  <c r="U35" i="16"/>
  <c r="AP35" i="16"/>
  <c r="H45" i="16"/>
  <c r="AI23" i="16"/>
  <c r="AJ23" i="16" s="1"/>
  <c r="AB25" i="16"/>
  <c r="U27" i="16"/>
  <c r="AI28" i="16"/>
  <c r="R44" i="16"/>
  <c r="S44" i="16" s="1"/>
  <c r="N53" i="16"/>
  <c r="AP48" i="26"/>
  <c r="AJ40" i="16"/>
  <c r="AB40" i="16"/>
  <c r="AJ42" i="16"/>
  <c r="AB42" i="16"/>
  <c r="AC33" i="16"/>
  <c r="U33" i="16"/>
  <c r="AB35" i="16"/>
  <c r="AJ35" i="16"/>
  <c r="AQ40" i="16"/>
  <c r="AI40" i="16"/>
  <c r="AQ42" i="16"/>
  <c r="AI42" i="16"/>
  <c r="AJ33" i="16"/>
  <c r="AB33" i="16"/>
  <c r="AQ33" i="16"/>
  <c r="AI33" i="16"/>
  <c r="AC42" i="16"/>
  <c r="U42" i="16"/>
  <c r="H39" i="16"/>
  <c r="AC35" i="16"/>
  <c r="U37" i="16"/>
  <c r="AB37" i="16"/>
  <c r="AI37" i="16"/>
  <c r="AP38" i="16"/>
  <c r="G49" i="16"/>
  <c r="H49" i="16" s="1"/>
  <c r="K56" i="16"/>
  <c r="L56" i="16" s="1"/>
  <c r="N56" i="16" s="1"/>
  <c r="O56" i="16" s="1"/>
  <c r="Y56" i="16"/>
  <c r="Z56" i="16" s="1"/>
  <c r="AB56" i="16" s="1"/>
  <c r="AC56" i="16" s="1"/>
  <c r="K58" i="16"/>
  <c r="L58" i="16" s="1"/>
  <c r="U58" i="16" s="1"/>
  <c r="V58" i="16" s="1"/>
  <c r="AF58" i="16"/>
  <c r="AG58" i="16" s="1"/>
  <c r="AI58" i="16" s="1"/>
  <c r="AJ58" i="16" s="1"/>
  <c r="N29" i="16"/>
  <c r="O29" i="16" s="1"/>
  <c r="AB29" i="16"/>
  <c r="AC29" i="16" s="1"/>
  <c r="AP29" i="16"/>
  <c r="AQ29" i="16" s="1"/>
  <c r="AP31" i="16"/>
  <c r="N35" i="16"/>
  <c r="AI35" i="16"/>
  <c r="AQ35" i="16"/>
  <c r="N36" i="16"/>
  <c r="AP30" i="16"/>
  <c r="U40" i="16"/>
  <c r="V40" i="16" s="1"/>
  <c r="N44" i="16"/>
  <c r="S48" i="16"/>
  <c r="U48" i="16" s="1"/>
  <c r="V48" i="16" s="1"/>
  <c r="Y58" i="16"/>
  <c r="Z58" i="16" s="1"/>
  <c r="AB58" i="16" s="1"/>
  <c r="AC58" i="16" s="1"/>
  <c r="AB49" i="26"/>
  <c r="AC49" i="26" s="1"/>
  <c r="AI48" i="26"/>
  <c r="AJ48" i="26" s="1"/>
  <c r="AQ48" i="26"/>
  <c r="N57" i="26"/>
  <c r="O57" i="26" s="1"/>
  <c r="AI55" i="26"/>
  <c r="AI54" i="26"/>
  <c r="AQ54" i="26"/>
  <c r="AB59" i="26"/>
  <c r="AC59" i="26" s="1"/>
  <c r="AI39" i="26"/>
  <c r="AJ39" i="26" s="1"/>
  <c r="AG47" i="26"/>
  <c r="O51" i="26"/>
  <c r="AI45" i="26"/>
  <c r="AJ45" i="26" s="1"/>
  <c r="Z47" i="26"/>
  <c r="AB39" i="26"/>
  <c r="AC39" i="26" s="1"/>
  <c r="H47" i="26"/>
  <c r="U57" i="26"/>
  <c r="V57" i="26" s="1"/>
  <c r="N55" i="26"/>
  <c r="O55" i="26" s="1"/>
  <c r="AP55" i="26"/>
  <c r="AQ55" i="26" s="1"/>
  <c r="AI59" i="26"/>
  <c r="AJ59" i="26" s="1"/>
  <c r="AQ59" i="26"/>
  <c r="AP45" i="26"/>
  <c r="AQ45" i="26" s="1"/>
  <c r="U51" i="26"/>
  <c r="V51" i="26" s="1"/>
  <c r="AP59" i="26"/>
  <c r="AF52" i="26"/>
  <c r="AG52" i="26" s="1"/>
  <c r="AG51" i="26"/>
  <c r="AB52" i="26"/>
  <c r="AC52" i="26" s="1"/>
  <c r="AB57" i="26"/>
  <c r="AC57" i="26" s="1"/>
  <c r="U55" i="26"/>
  <c r="V55" i="26" s="1"/>
  <c r="U48" i="26"/>
  <c r="V48" i="26" s="1"/>
  <c r="AJ54" i="26"/>
  <c r="AB54" i="26"/>
  <c r="AC54" i="26" s="1"/>
  <c r="AC46" i="26"/>
  <c r="U46" i="26"/>
  <c r="S47" i="26"/>
  <c r="U39" i="26"/>
  <c r="V39" i="26" s="1"/>
  <c r="AP54" i="26"/>
  <c r="N39" i="26"/>
  <c r="O39" i="26" s="1"/>
  <c r="L47" i="26"/>
  <c r="AM52" i="26"/>
  <c r="AN52" i="26" s="1"/>
  <c r="AN51" i="26"/>
  <c r="AN47" i="26"/>
  <c r="AP39" i="26"/>
  <c r="AQ39" i="26" s="1"/>
  <c r="U52" i="26"/>
  <c r="V52" i="26" s="1"/>
  <c r="AJ46" i="26"/>
  <c r="AB46" i="26"/>
  <c r="AB48" i="26"/>
  <c r="AC48" i="26" s="1"/>
  <c r="AB51" i="26"/>
  <c r="AC51" i="26" s="1"/>
  <c r="AQ49" i="26"/>
  <c r="AI49" i="26"/>
  <c r="AJ49" i="26" s="1"/>
  <c r="AQ57" i="26"/>
  <c r="AI57" i="26"/>
  <c r="AJ57" i="26" s="1"/>
  <c r="AB55" i="26"/>
  <c r="AC55" i="26" s="1"/>
  <c r="AJ55" i="26"/>
  <c r="V59" i="26"/>
  <c r="N59" i="26"/>
  <c r="O59" i="26" s="1"/>
  <c r="N49" i="26"/>
  <c r="O49" i="26" s="1"/>
  <c r="AI46" i="26"/>
  <c r="AQ46" i="26"/>
  <c r="AB45" i="26"/>
  <c r="AC45" i="26" s="1"/>
  <c r="U49" i="26"/>
  <c r="V49" i="26" s="1"/>
  <c r="AP48" i="24"/>
  <c r="AI48" i="24"/>
  <c r="AQ48" i="24"/>
  <c r="AC56" i="24"/>
  <c r="U56" i="24"/>
  <c r="V56" i="24" s="1"/>
  <c r="AB51" i="24"/>
  <c r="AC51" i="24" s="1"/>
  <c r="AJ51" i="24"/>
  <c r="AB55" i="24"/>
  <c r="AC55" i="24" s="1"/>
  <c r="AI51" i="24"/>
  <c r="N55" i="24"/>
  <c r="O55" i="24" s="1"/>
  <c r="AC46" i="24"/>
  <c r="U46" i="24"/>
  <c r="AB39" i="24"/>
  <c r="AC39" i="24" s="1"/>
  <c r="AQ56" i="24"/>
  <c r="AI56" i="24"/>
  <c r="U52" i="24"/>
  <c r="V52" i="24" s="1"/>
  <c r="AJ48" i="24"/>
  <c r="AB48" i="24"/>
  <c r="AC48" i="24" s="1"/>
  <c r="AI55" i="24"/>
  <c r="AJ55" i="24" s="1"/>
  <c r="AQ55" i="24"/>
  <c r="O51" i="24"/>
  <c r="U55" i="24"/>
  <c r="V55" i="24" s="1"/>
  <c r="U49" i="24"/>
  <c r="V49" i="24" s="1"/>
  <c r="Z46" i="24"/>
  <c r="Z47" i="24" s="1"/>
  <c r="AE46" i="24"/>
  <c r="AI39" i="24"/>
  <c r="AJ39" i="24" s="1"/>
  <c r="AB52" i="24"/>
  <c r="AC52" i="24" s="1"/>
  <c r="H50" i="24"/>
  <c r="AJ56" i="24"/>
  <c r="AB56" i="24"/>
  <c r="N49" i="24"/>
  <c r="O49" i="24" s="1"/>
  <c r="S47" i="24"/>
  <c r="U39" i="24"/>
  <c r="V39" i="24" s="1"/>
  <c r="AQ54" i="24"/>
  <c r="AI54" i="24"/>
  <c r="AG52" i="24"/>
  <c r="AL52" i="24"/>
  <c r="AN52" i="24" s="1"/>
  <c r="N56" i="24"/>
  <c r="O56" i="24" s="1"/>
  <c r="U54" i="24"/>
  <c r="V54" i="24" s="1"/>
  <c r="AB49" i="24"/>
  <c r="AC49" i="24" s="1"/>
  <c r="O52" i="24"/>
  <c r="AB54" i="24"/>
  <c r="AC54" i="24" s="1"/>
  <c r="AJ54" i="24"/>
  <c r="AG49" i="24"/>
  <c r="L47" i="24"/>
  <c r="N39" i="24"/>
  <c r="O39" i="24" s="1"/>
  <c r="R52" i="21"/>
  <c r="S52" i="21" s="1"/>
  <c r="S51" i="21"/>
  <c r="N42" i="21"/>
  <c r="V42" i="21"/>
  <c r="AG51" i="21"/>
  <c r="AF52" i="21"/>
  <c r="AG52" i="21" s="1"/>
  <c r="K52" i="21"/>
  <c r="L52" i="21" s="1"/>
  <c r="L51" i="21"/>
  <c r="N49" i="21"/>
  <c r="O49" i="21" s="1"/>
  <c r="AI49" i="21"/>
  <c r="AJ49" i="21" s="1"/>
  <c r="X46" i="21"/>
  <c r="S46" i="21"/>
  <c r="AI35" i="21"/>
  <c r="AQ35" i="21"/>
  <c r="U43" i="21"/>
  <c r="AC43" i="21"/>
  <c r="AM52" i="21"/>
  <c r="AN52" i="21" s="1"/>
  <c r="AN51" i="21"/>
  <c r="AC57" i="21"/>
  <c r="U57" i="21"/>
  <c r="V57" i="21" s="1"/>
  <c r="AP35" i="21"/>
  <c r="AQ56" i="21"/>
  <c r="AI56" i="21"/>
  <c r="AJ56" i="21" s="1"/>
  <c r="AB57" i="21"/>
  <c r="AP49" i="21"/>
  <c r="AQ49" i="21" s="1"/>
  <c r="N46" i="21"/>
  <c r="V46" i="21"/>
  <c r="AB33" i="21"/>
  <c r="AJ33" i="21"/>
  <c r="AQ30" i="21"/>
  <c r="AI30" i="21"/>
  <c r="AJ32" i="21"/>
  <c r="AB32" i="21"/>
  <c r="V34" i="21"/>
  <c r="N34" i="21"/>
  <c r="AP34" i="21"/>
  <c r="AJ36" i="21"/>
  <c r="AB36" i="21"/>
  <c r="N38" i="21"/>
  <c r="V38" i="21"/>
  <c r="AP38" i="21"/>
  <c r="AB43" i="21"/>
  <c r="AJ43" i="21"/>
  <c r="AB42" i="21"/>
  <c r="AJ42" i="21"/>
  <c r="O45" i="21"/>
  <c r="AQ45" i="21"/>
  <c r="AI45" i="21"/>
  <c r="AQ54" i="21"/>
  <c r="AI54" i="21"/>
  <c r="AJ54" i="21" s="1"/>
  <c r="N35" i="21"/>
  <c r="V35" i="21"/>
  <c r="N45" i="21"/>
  <c r="AI57" i="21"/>
  <c r="AJ57" i="21" s="1"/>
  <c r="AQ57" i="21"/>
  <c r="H39" i="21"/>
  <c r="N39" i="21" s="1"/>
  <c r="V56" i="21"/>
  <c r="N56" i="21"/>
  <c r="O56" i="21" s="1"/>
  <c r="U49" i="21"/>
  <c r="V49" i="21" s="1"/>
  <c r="N37" i="21"/>
  <c r="V37" i="21"/>
  <c r="AC30" i="21"/>
  <c r="U30" i="21"/>
  <c r="V32" i="21"/>
  <c r="N32" i="21"/>
  <c r="AB34" i="21"/>
  <c r="AJ34" i="21"/>
  <c r="V36" i="21"/>
  <c r="N36" i="21"/>
  <c r="AJ38" i="21"/>
  <c r="AB38" i="21"/>
  <c r="N43" i="21"/>
  <c r="V43" i="21"/>
  <c r="AB49" i="21"/>
  <c r="AC49" i="21" s="1"/>
  <c r="U37" i="21"/>
  <c r="AC37" i="21"/>
  <c r="N57" i="21"/>
  <c r="O57" i="21" s="1"/>
  <c r="Z39" i="21"/>
  <c r="U56" i="21"/>
  <c r="AJ30" i="21"/>
  <c r="AB30" i="21"/>
  <c r="U32" i="21"/>
  <c r="AC32" i="21"/>
  <c r="AQ34" i="21"/>
  <c r="AI34" i="21"/>
  <c r="AC36" i="21"/>
  <c r="U36" i="21"/>
  <c r="AQ38" i="21"/>
  <c r="AI38" i="21"/>
  <c r="U54" i="21"/>
  <c r="V54" i="21" s="1"/>
  <c r="AC54" i="21"/>
  <c r="U42" i="21"/>
  <c r="AC42" i="21"/>
  <c r="AF55" i="21"/>
  <c r="AG55" i="21" s="1"/>
  <c r="R55" i="21"/>
  <c r="S55" i="21" s="1"/>
  <c r="Y55" i="21"/>
  <c r="Z55" i="21" s="1"/>
  <c r="K55" i="21"/>
  <c r="L55" i="21" s="1"/>
  <c r="H55" i="21"/>
  <c r="AM55" i="21"/>
  <c r="AN55" i="21" s="1"/>
  <c r="AB48" i="21"/>
  <c r="AC48" i="21" s="1"/>
  <c r="AG39" i="21"/>
  <c r="U48" i="21"/>
  <c r="U45" i="21"/>
  <c r="V45" i="21" s="1"/>
  <c r="AC45" i="21"/>
  <c r="V30" i="21"/>
  <c r="N30" i="21"/>
  <c r="AP30" i="21"/>
  <c r="AN39" i="21"/>
  <c r="AQ32" i="21"/>
  <c r="AI32" i="21"/>
  <c r="AC34" i="21"/>
  <c r="U34" i="21"/>
  <c r="AI36" i="21"/>
  <c r="AQ36" i="21"/>
  <c r="U38" i="21"/>
  <c r="AC38" i="21"/>
  <c r="AI43" i="21"/>
  <c r="AQ43" i="21"/>
  <c r="AM41" i="21"/>
  <c r="AN41" i="21" s="1"/>
  <c r="AP41" i="21" s="1"/>
  <c r="Y41" i="21"/>
  <c r="Z41" i="21" s="1"/>
  <c r="R41" i="21"/>
  <c r="S41" i="21" s="1"/>
  <c r="K41" i="21"/>
  <c r="L41" i="21" s="1"/>
  <c r="H41" i="21"/>
  <c r="O41" i="21" s="1"/>
  <c r="AI42" i="21"/>
  <c r="AQ42" i="21"/>
  <c r="G52" i="21"/>
  <c r="H52" i="21" s="1"/>
  <c r="H51" i="21"/>
  <c r="O54" i="21"/>
  <c r="R59" i="21"/>
  <c r="S59" i="21" s="1"/>
  <c r="H59" i="21"/>
  <c r="AM59" i="21"/>
  <c r="AN59" i="21" s="1"/>
  <c r="Y59" i="21"/>
  <c r="Z59" i="21" s="1"/>
  <c r="AF59" i="21"/>
  <c r="AG59" i="21" s="1"/>
  <c r="K59" i="21"/>
  <c r="L59" i="21" s="1"/>
  <c r="Y52" i="21"/>
  <c r="Z52" i="21" s="1"/>
  <c r="Z51" i="21"/>
  <c r="AB45" i="21"/>
  <c r="AJ45" i="21"/>
  <c r="AI33" i="21"/>
  <c r="AQ33" i="21"/>
  <c r="N48" i="21"/>
  <c r="O48" i="21" s="1"/>
  <c r="V48" i="21"/>
  <c r="N33" i="21"/>
  <c r="AB56" i="21"/>
  <c r="AC56" i="21" s="1"/>
  <c r="AI48" i="21"/>
  <c r="AJ48" i="21" s="1"/>
  <c r="S39" i="21"/>
  <c r="AP57" i="20"/>
  <c r="AQ57" i="20" s="1"/>
  <c r="AP55" i="20"/>
  <c r="AQ55" i="20" s="1"/>
  <c r="AI59" i="20"/>
  <c r="AJ59" i="20" s="1"/>
  <c r="N55" i="20"/>
  <c r="O55" i="20" s="1"/>
  <c r="AI48" i="20"/>
  <c r="AJ48" i="20" s="1"/>
  <c r="AP59" i="20"/>
  <c r="AQ59" i="20" s="1"/>
  <c r="S47" i="20"/>
  <c r="U39" i="20"/>
  <c r="V39" i="20" s="1"/>
  <c r="AB54" i="20"/>
  <c r="AC54" i="20" s="1"/>
  <c r="U48" i="20"/>
  <c r="L47" i="20"/>
  <c r="N39" i="20"/>
  <c r="O39" i="20" s="1"/>
  <c r="AB57" i="20"/>
  <c r="AC57" i="20" s="1"/>
  <c r="AB48" i="20"/>
  <c r="AC48" i="20" s="1"/>
  <c r="AI45" i="20"/>
  <c r="AJ45" i="20" s="1"/>
  <c r="AP45" i="20"/>
  <c r="AQ45" i="20" s="1"/>
  <c r="O59" i="20"/>
  <c r="U55" i="20"/>
  <c r="V55" i="20" s="1"/>
  <c r="AC55" i="20"/>
  <c r="U51" i="20"/>
  <c r="G52" i="20"/>
  <c r="H52" i="20" s="1"/>
  <c r="G51" i="20"/>
  <c r="H51" i="20" s="1"/>
  <c r="H49" i="20"/>
  <c r="N49" i="20" s="1"/>
  <c r="AG54" i="20"/>
  <c r="AL54" i="20"/>
  <c r="AN54" i="20" s="1"/>
  <c r="AP54" i="20" s="1"/>
  <c r="AC49" i="20"/>
  <c r="U49" i="20"/>
  <c r="V49" i="20" s="1"/>
  <c r="AI57" i="20"/>
  <c r="AJ57" i="20" s="1"/>
  <c r="Z47" i="20"/>
  <c r="AB39" i="20"/>
  <c r="AC39" i="20" s="1"/>
  <c r="U54" i="20"/>
  <c r="V54" i="20" s="1"/>
  <c r="AI44" i="20"/>
  <c r="AJ44" i="20" s="1"/>
  <c r="AB59" i="20"/>
  <c r="AC59" i="20" s="1"/>
  <c r="AJ55" i="20"/>
  <c r="AB55" i="20"/>
  <c r="AF51" i="20"/>
  <c r="AG51" i="20" s="1"/>
  <c r="AP51" i="20" s="1"/>
  <c r="AF52" i="20"/>
  <c r="AG52" i="20" s="1"/>
  <c r="AG49" i="20"/>
  <c r="AP49" i="20" s="1"/>
  <c r="V51" i="20"/>
  <c r="N51" i="20"/>
  <c r="V48" i="20"/>
  <c r="N48" i="20"/>
  <c r="O48" i="20" s="1"/>
  <c r="H47" i="20"/>
  <c r="N57" i="20"/>
  <c r="O57" i="20" s="1"/>
  <c r="AN50" i="20"/>
  <c r="U59" i="20"/>
  <c r="V59" i="20" s="1"/>
  <c r="AI55" i="20"/>
  <c r="AP48" i="20"/>
  <c r="AQ48" i="20" s="1"/>
  <c r="AB51" i="20"/>
  <c r="AC51" i="20" s="1"/>
  <c r="U52" i="20"/>
  <c r="V52" i="20" s="1"/>
  <c r="AI39" i="20"/>
  <c r="AJ39" i="20" s="1"/>
  <c r="AG47" i="20"/>
  <c r="U57" i="20"/>
  <c r="V57" i="20" s="1"/>
  <c r="AP44" i="20"/>
  <c r="AQ44" i="20" s="1"/>
  <c r="AP39" i="20"/>
  <c r="AQ39" i="20" s="1"/>
  <c r="AB57" i="19"/>
  <c r="AC57" i="19" s="1"/>
  <c r="O57" i="19"/>
  <c r="AP45" i="19"/>
  <c r="AQ45" i="19" s="1"/>
  <c r="N57" i="19"/>
  <c r="AI57" i="19"/>
  <c r="AJ57" i="19" s="1"/>
  <c r="AC56" i="19"/>
  <c r="U56" i="19"/>
  <c r="N55" i="19"/>
  <c r="V51" i="19"/>
  <c r="N51" i="19"/>
  <c r="O51" i="19" s="1"/>
  <c r="H47" i="19"/>
  <c r="AB51" i="19"/>
  <c r="AC51" i="19" s="1"/>
  <c r="N39" i="19"/>
  <c r="O39" i="19" s="1"/>
  <c r="L47" i="19"/>
  <c r="Z47" i="19"/>
  <c r="AB39" i="19"/>
  <c r="AC39" i="19" s="1"/>
  <c r="AI56" i="19"/>
  <c r="AL54" i="19"/>
  <c r="AN54" i="19" s="1"/>
  <c r="AG54" i="19"/>
  <c r="AB49" i="19"/>
  <c r="O55" i="19"/>
  <c r="AC49" i="19"/>
  <c r="U49" i="19"/>
  <c r="AB44" i="19"/>
  <c r="AC44" i="19" s="1"/>
  <c r="S47" i="19"/>
  <c r="U39" i="19"/>
  <c r="V39" i="19" s="1"/>
  <c r="AQ44" i="19"/>
  <c r="AI44" i="19"/>
  <c r="AJ44" i="19" s="1"/>
  <c r="AN47" i="19"/>
  <c r="AP39" i="19"/>
  <c r="AQ39" i="19" s="1"/>
  <c r="AB54" i="19"/>
  <c r="AC54" i="19" s="1"/>
  <c r="N48" i="19"/>
  <c r="O48" i="19" s="1"/>
  <c r="AJ56" i="19"/>
  <c r="AB56" i="19"/>
  <c r="AF52" i="19"/>
  <c r="AG52" i="19" s="1"/>
  <c r="AP52" i="19" s="1"/>
  <c r="AG49" i="19"/>
  <c r="AF51" i="19"/>
  <c r="AG51" i="19" s="1"/>
  <c r="AP51" i="19" s="1"/>
  <c r="AI39" i="19"/>
  <c r="AJ39" i="19" s="1"/>
  <c r="AG47" i="19"/>
  <c r="V56" i="19"/>
  <c r="N56" i="19"/>
  <c r="O56" i="19" s="1"/>
  <c r="AP56" i="19"/>
  <c r="AQ56" i="19" s="1"/>
  <c r="AC55" i="19"/>
  <c r="U55" i="19"/>
  <c r="V55" i="19" s="1"/>
  <c r="N49" i="19"/>
  <c r="O49" i="19" s="1"/>
  <c r="V49" i="19"/>
  <c r="X48" i="19"/>
  <c r="S48" i="19"/>
  <c r="AJ55" i="19"/>
  <c r="AB55" i="19"/>
  <c r="N52" i="19"/>
  <c r="O52" i="19" s="1"/>
  <c r="U51" i="19"/>
  <c r="AP31" i="18"/>
  <c r="AF56" i="18"/>
  <c r="AG56" i="18" s="1"/>
  <c r="R57" i="18"/>
  <c r="S57" i="18" s="1"/>
  <c r="U57" i="18" s="1"/>
  <c r="AP29" i="18"/>
  <c r="AQ29" i="18" s="1"/>
  <c r="AP30" i="18"/>
  <c r="AB36" i="18"/>
  <c r="AB37" i="18"/>
  <c r="AI38" i="18"/>
  <c r="AP38" i="18"/>
  <c r="K56" i="18"/>
  <c r="L56" i="18" s="1"/>
  <c r="AM56" i="18"/>
  <c r="AN56" i="18" s="1"/>
  <c r="AP56" i="18" s="1"/>
  <c r="H57" i="18"/>
  <c r="K59" i="18"/>
  <c r="L59" i="18" s="1"/>
  <c r="N59" i="18" s="1"/>
  <c r="O59" i="18" s="1"/>
  <c r="N32" i="18"/>
  <c r="AB35" i="18"/>
  <c r="AB38" i="18"/>
  <c r="N41" i="18"/>
  <c r="K57" i="18"/>
  <c r="L57" i="18" s="1"/>
  <c r="AF57" i="18"/>
  <c r="AG57" i="18" s="1"/>
  <c r="AI57" i="18" s="1"/>
  <c r="AJ57" i="18" s="1"/>
  <c r="AI30" i="18"/>
  <c r="U34" i="18"/>
  <c r="V34" i="18"/>
  <c r="AI34" i="18"/>
  <c r="U43" i="18"/>
  <c r="V43" i="18"/>
  <c r="AI43" i="18"/>
  <c r="AG45" i="18"/>
  <c r="AP45" i="18" s="1"/>
  <c r="S54" i="18"/>
  <c r="U54" i="18" s="1"/>
  <c r="V54" i="18" s="1"/>
  <c r="Y56" i="18"/>
  <c r="Z56" i="18" s="1"/>
  <c r="AM57" i="18"/>
  <c r="AN57" i="18" s="1"/>
  <c r="S47" i="18"/>
  <c r="V25" i="18"/>
  <c r="N25" i="18"/>
  <c r="AI32" i="18"/>
  <c r="AB32" i="18"/>
  <c r="H39" i="18"/>
  <c r="Z39" i="18"/>
  <c r="AC24" i="18"/>
  <c r="U25" i="18"/>
  <c r="AI27" i="18"/>
  <c r="V30" i="18"/>
  <c r="N30" i="18"/>
  <c r="U30" i="18"/>
  <c r="AJ31" i="18"/>
  <c r="AB31" i="18"/>
  <c r="AJ32" i="18"/>
  <c r="V35" i="18"/>
  <c r="N35" i="18"/>
  <c r="AJ40" i="18"/>
  <c r="AB40" i="18"/>
  <c r="N44" i="18"/>
  <c r="AB59" i="18"/>
  <c r="AC59" i="18" s="1"/>
  <c r="L39" i="18"/>
  <c r="N23" i="18"/>
  <c r="O23" i="18" s="1"/>
  <c r="AB23" i="18"/>
  <c r="AC23" i="18" s="1"/>
  <c r="AN39" i="18"/>
  <c r="AP23" i="18"/>
  <c r="AQ23" i="18" s="1"/>
  <c r="U24" i="18"/>
  <c r="V26" i="18"/>
  <c r="N26" i="18"/>
  <c r="AB26" i="18"/>
  <c r="AJ27" i="18"/>
  <c r="U29" i="18"/>
  <c r="V29" i="18" s="1"/>
  <c r="N31" i="18"/>
  <c r="AQ33" i="18"/>
  <c r="AI33" i="18"/>
  <c r="AQ35" i="18"/>
  <c r="AI35" i="18"/>
  <c r="AC37" i="18"/>
  <c r="U37" i="18"/>
  <c r="N40" i="18"/>
  <c r="AQ42" i="18"/>
  <c r="AI42" i="18"/>
  <c r="AG44" i="18"/>
  <c r="U46" i="18"/>
  <c r="V46" i="18" s="1"/>
  <c r="N46" i="18"/>
  <c r="AQ26" i="18"/>
  <c r="AI26" i="18"/>
  <c r="AC33" i="18"/>
  <c r="U33" i="18"/>
  <c r="U36" i="18"/>
  <c r="N36" i="18"/>
  <c r="AI41" i="18"/>
  <c r="AB41" i="18"/>
  <c r="AC42" i="18"/>
  <c r="U42" i="18"/>
  <c r="U44" i="18"/>
  <c r="V44" i="18" s="1"/>
  <c r="AB45" i="18"/>
  <c r="AC45" i="18" s="1"/>
  <c r="Y49" i="18"/>
  <c r="U23" i="18"/>
  <c r="V23" i="18" s="1"/>
  <c r="V24" i="18"/>
  <c r="N24" i="18"/>
  <c r="U26" i="18"/>
  <c r="AI29" i="18"/>
  <c r="AJ29" i="18" s="1"/>
  <c r="AB29" i="18"/>
  <c r="AC29" i="18" s="1"/>
  <c r="AB30" i="18"/>
  <c r="AJ30" i="18"/>
  <c r="AC31" i="18"/>
  <c r="U31" i="18"/>
  <c r="V31" i="18" s="1"/>
  <c r="O33" i="18"/>
  <c r="N33" i="18"/>
  <c r="AQ36" i="18"/>
  <c r="AI36" i="18"/>
  <c r="AP36" i="18"/>
  <c r="V37" i="18"/>
  <c r="N37" i="18"/>
  <c r="AG39" i="18"/>
  <c r="AC40" i="18"/>
  <c r="U40" i="18"/>
  <c r="V40" i="18" s="1"/>
  <c r="O42" i="18"/>
  <c r="N42" i="18"/>
  <c r="AB44" i="18"/>
  <c r="AC44" i="18" s="1"/>
  <c r="AC28" i="18"/>
  <c r="U28" i="18"/>
  <c r="AQ28" i="18"/>
  <c r="AI28" i="18"/>
  <c r="AC38" i="18"/>
  <c r="AJ43" i="18"/>
  <c r="AB43" i="18"/>
  <c r="AL54" i="18"/>
  <c r="AN54" i="18" s="1"/>
  <c r="AG54" i="18"/>
  <c r="AB58" i="18"/>
  <c r="AP58" i="18"/>
  <c r="AQ58" i="18" s="1"/>
  <c r="AI31" i="18"/>
  <c r="AC32" i="18"/>
  <c r="U32" i="18"/>
  <c r="U35" i="18"/>
  <c r="AI37" i="18"/>
  <c r="AI40" i="18"/>
  <c r="AC41" i="18"/>
  <c r="U41" i="18"/>
  <c r="V41" i="18" s="1"/>
  <c r="U45" i="18"/>
  <c r="V45" i="18" s="1"/>
  <c r="AQ46" i="18"/>
  <c r="AI46" i="18"/>
  <c r="AJ46" i="18" s="1"/>
  <c r="AF52" i="18"/>
  <c r="AG52" i="18" s="1"/>
  <c r="AG49" i="18"/>
  <c r="AQ56" i="18"/>
  <c r="AI59" i="18"/>
  <c r="AJ59" i="18" s="1"/>
  <c r="AJ34" i="18"/>
  <c r="AB34" i="18"/>
  <c r="N54" i="18"/>
  <c r="O54" i="18" s="1"/>
  <c r="N58" i="18"/>
  <c r="AI23" i="18"/>
  <c r="AJ23" i="18" s="1"/>
  <c r="AC27" i="18"/>
  <c r="U27" i="18"/>
  <c r="N29" i="18"/>
  <c r="O29" i="18" s="1"/>
  <c r="AJ33" i="18"/>
  <c r="AB33" i="18"/>
  <c r="V38" i="18"/>
  <c r="N38" i="18"/>
  <c r="AJ42" i="18"/>
  <c r="AB42" i="18"/>
  <c r="N45" i="18"/>
  <c r="O45" i="18" s="1"/>
  <c r="O46" i="18"/>
  <c r="V52" i="18"/>
  <c r="U53" i="18"/>
  <c r="AC53" i="18"/>
  <c r="N56" i="18"/>
  <c r="O56" i="18" s="1"/>
  <c r="O58" i="18"/>
  <c r="AC58" i="18"/>
  <c r="U58" i="18"/>
  <c r="V58" i="18" s="1"/>
  <c r="AI58" i="18"/>
  <c r="AJ58" i="18" s="1"/>
  <c r="AM51" i="18"/>
  <c r="AN51" i="18" s="1"/>
  <c r="AM52" i="18"/>
  <c r="AN52" i="18" s="1"/>
  <c r="AP52" i="18" s="1"/>
  <c r="AN49" i="18"/>
  <c r="AP49" i="18" s="1"/>
  <c r="O44" i="18"/>
  <c r="G52" i="18"/>
  <c r="H52" i="18" s="1"/>
  <c r="H49" i="18"/>
  <c r="G51" i="18"/>
  <c r="H51" i="18" s="1"/>
  <c r="R51" i="18"/>
  <c r="S51" i="18" s="1"/>
  <c r="AM55" i="18"/>
  <c r="AN55" i="18" s="1"/>
  <c r="AP55" i="18" s="1"/>
  <c r="AQ55" i="18" s="1"/>
  <c r="K55" i="18"/>
  <c r="L55" i="18" s="1"/>
  <c r="R55" i="18"/>
  <c r="S55" i="18" s="1"/>
  <c r="H55" i="18"/>
  <c r="Y55" i="18"/>
  <c r="Z55" i="18" s="1"/>
  <c r="L48" i="18"/>
  <c r="Q48" i="18"/>
  <c r="S49" i="18"/>
  <c r="K51" i="18"/>
  <c r="L51" i="18" s="1"/>
  <c r="L49" i="18"/>
  <c r="Z54" i="18"/>
  <c r="R56" i="18"/>
  <c r="S56" i="18" s="1"/>
  <c r="V53" i="18"/>
  <c r="N53" i="18"/>
  <c r="O53" i="18" s="1"/>
  <c r="AP59" i="18"/>
  <c r="AQ59" i="18" s="1"/>
  <c r="AJ25" i="17"/>
  <c r="AB25" i="17"/>
  <c r="AJ27" i="17"/>
  <c r="AB27" i="17"/>
  <c r="U29" i="17"/>
  <c r="V29" i="17" s="1"/>
  <c r="AI29" i="17"/>
  <c r="AJ29" i="17" s="1"/>
  <c r="AI34" i="17"/>
  <c r="AQ34" i="17"/>
  <c r="N36" i="17"/>
  <c r="V36" i="17"/>
  <c r="AB36" i="17"/>
  <c r="AJ36" i="17"/>
  <c r="U38" i="17"/>
  <c r="AC38" i="17"/>
  <c r="O44" i="17"/>
  <c r="N44" i="17"/>
  <c r="Z39" i="17"/>
  <c r="AB23" i="17"/>
  <c r="H39" i="17"/>
  <c r="O28" i="17"/>
  <c r="U34" i="17"/>
  <c r="AC34" i="17"/>
  <c r="AI43" i="17"/>
  <c r="AQ43" i="17"/>
  <c r="N45" i="17"/>
  <c r="O45" i="17" s="1"/>
  <c r="V45" i="17"/>
  <c r="U45" i="17"/>
  <c r="L39" i="17"/>
  <c r="N23" i="17"/>
  <c r="U23" i="17"/>
  <c r="V23" i="17" s="1"/>
  <c r="AJ24" i="17"/>
  <c r="AB24" i="17"/>
  <c r="AJ26" i="17"/>
  <c r="AB26" i="17"/>
  <c r="N29" i="17"/>
  <c r="O29" i="17" s="1"/>
  <c r="AB29" i="17"/>
  <c r="AC29" i="17" s="1"/>
  <c r="AP29" i="17"/>
  <c r="AQ29" i="17" s="1"/>
  <c r="AI30" i="17"/>
  <c r="AQ30" i="17"/>
  <c r="U32" i="17"/>
  <c r="O40" i="17"/>
  <c r="N40" i="17"/>
  <c r="N41" i="17"/>
  <c r="AB41" i="17"/>
  <c r="AJ41" i="17"/>
  <c r="U43" i="17"/>
  <c r="AC43" i="17"/>
  <c r="AI23" i="17"/>
  <c r="AI25" i="17"/>
  <c r="AI27" i="17"/>
  <c r="U30" i="17"/>
  <c r="AC30" i="17"/>
  <c r="AJ30" i="17"/>
  <c r="N32" i="17"/>
  <c r="V32" i="17"/>
  <c r="AB32" i="17"/>
  <c r="AJ32" i="17"/>
  <c r="N33" i="17"/>
  <c r="O35" i="17"/>
  <c r="N35" i="17"/>
  <c r="AI38" i="17"/>
  <c r="AQ38" i="17"/>
  <c r="AC56" i="17"/>
  <c r="U24" i="17"/>
  <c r="U25" i="17"/>
  <c r="U26" i="17"/>
  <c r="U27" i="17"/>
  <c r="N30" i="17"/>
  <c r="V30" i="17"/>
  <c r="AP30" i="17"/>
  <c r="AI32" i="17"/>
  <c r="AQ32" i="17"/>
  <c r="AB34" i="17"/>
  <c r="AJ34" i="17"/>
  <c r="U36" i="17"/>
  <c r="AC36" i="17"/>
  <c r="V37" i="17"/>
  <c r="AC37" i="17"/>
  <c r="AJ37" i="17"/>
  <c r="AQ37" i="17"/>
  <c r="N38" i="17"/>
  <c r="V38" i="17"/>
  <c r="AP38" i="17"/>
  <c r="AN39" i="17"/>
  <c r="AI41" i="17"/>
  <c r="AQ41" i="17"/>
  <c r="AB43" i="17"/>
  <c r="AJ43" i="17"/>
  <c r="K49" i="17"/>
  <c r="L48" i="17"/>
  <c r="G51" i="17"/>
  <c r="H51" i="17" s="1"/>
  <c r="H49" i="17"/>
  <c r="O53" i="17"/>
  <c r="N56" i="17"/>
  <c r="O56" i="17" s="1"/>
  <c r="AB56" i="17"/>
  <c r="AJ56" i="17"/>
  <c r="AJ59" i="17"/>
  <c r="AB59" i="17"/>
  <c r="AG39" i="17"/>
  <c r="N24" i="17"/>
  <c r="N25" i="17"/>
  <c r="N26" i="17"/>
  <c r="N27" i="17"/>
  <c r="U44" i="17"/>
  <c r="V44" i="17" s="1"/>
  <c r="G52" i="17"/>
  <c r="H52" i="17" s="1"/>
  <c r="AQ53" i="17"/>
  <c r="AI53" i="17"/>
  <c r="AJ53" i="17" s="1"/>
  <c r="S54" i="17"/>
  <c r="AG54" i="17"/>
  <c r="AQ59" i="17"/>
  <c r="AI59" i="17"/>
  <c r="V34" i="17"/>
  <c r="AP34" i="17"/>
  <c r="AI36" i="17"/>
  <c r="AQ36" i="17"/>
  <c r="AB38" i="17"/>
  <c r="AJ38" i="17"/>
  <c r="U41" i="17"/>
  <c r="V41" i="17" s="1"/>
  <c r="AC41" i="17"/>
  <c r="V43" i="17"/>
  <c r="AP43" i="17"/>
  <c r="AE54" i="17"/>
  <c r="AL54" i="17" s="1"/>
  <c r="Z54" i="17"/>
  <c r="N59" i="17"/>
  <c r="V28" i="17"/>
  <c r="N28" i="17"/>
  <c r="V46" i="17"/>
  <c r="N46" i="17"/>
  <c r="O46" i="17" s="1"/>
  <c r="AJ46" i="17"/>
  <c r="AB46" i="17"/>
  <c r="AC46" i="17" s="1"/>
  <c r="AC53" i="17"/>
  <c r="U53" i="17"/>
  <c r="V53" i="17" s="1"/>
  <c r="AN54" i="17"/>
  <c r="AP54" i="17" s="1"/>
  <c r="U56" i="17"/>
  <c r="V56" i="17" s="1"/>
  <c r="AI56" i="17"/>
  <c r="AC59" i="17"/>
  <c r="U59" i="17"/>
  <c r="V59" i="17" s="1"/>
  <c r="X74" i="17"/>
  <c r="R48" i="17"/>
  <c r="AM57" i="17"/>
  <c r="AN57" i="17" s="1"/>
  <c r="AP57" i="17" s="1"/>
  <c r="AF57" i="17"/>
  <c r="AG57" i="17" s="1"/>
  <c r="Y57" i="17"/>
  <c r="Z57" i="17" s="1"/>
  <c r="R57" i="17"/>
  <c r="S57" i="17" s="1"/>
  <c r="K57" i="17"/>
  <c r="L57" i="17" s="1"/>
  <c r="V58" i="17"/>
  <c r="AJ58" i="17"/>
  <c r="AM55" i="17"/>
  <c r="AN55" i="17" s="1"/>
  <c r="AF55" i="17"/>
  <c r="AG55" i="17" s="1"/>
  <c r="Y55" i="17"/>
  <c r="Z55" i="17" s="1"/>
  <c r="R55" i="17"/>
  <c r="S55" i="17" s="1"/>
  <c r="K55" i="17"/>
  <c r="L55" i="17" s="1"/>
  <c r="AC58" i="17"/>
  <c r="AQ58" i="17"/>
  <c r="O59" i="17"/>
  <c r="N30" i="16"/>
  <c r="V30" i="16"/>
  <c r="N32" i="16"/>
  <c r="V32" i="16"/>
  <c r="AI32" i="16"/>
  <c r="AQ32" i="16"/>
  <c r="AI34" i="16"/>
  <c r="AQ34" i="16"/>
  <c r="AJ36" i="16"/>
  <c r="AB36" i="16"/>
  <c r="V38" i="16"/>
  <c r="N38" i="16"/>
  <c r="AQ41" i="16"/>
  <c r="AI41" i="16"/>
  <c r="AC43" i="16"/>
  <c r="U43" i="16"/>
  <c r="U32" i="16"/>
  <c r="AC32" i="16"/>
  <c r="AP32" i="16"/>
  <c r="AP34" i="16"/>
  <c r="AQ36" i="16"/>
  <c r="AI36" i="16"/>
  <c r="AC38" i="16"/>
  <c r="U38" i="16"/>
  <c r="N40" i="16"/>
  <c r="O40" i="16"/>
  <c r="N41" i="16"/>
  <c r="AP41" i="16"/>
  <c r="AJ43" i="16"/>
  <c r="AB43" i="16"/>
  <c r="U30" i="16"/>
  <c r="AC30" i="16"/>
  <c r="O33" i="16"/>
  <c r="N33" i="16"/>
  <c r="AP36" i="16"/>
  <c r="AJ38" i="16"/>
  <c r="AB38" i="16"/>
  <c r="AC41" i="16"/>
  <c r="U41" i="16"/>
  <c r="V41" i="16" s="1"/>
  <c r="O42" i="16"/>
  <c r="N42" i="16"/>
  <c r="AQ43" i="16"/>
  <c r="AI43" i="16"/>
  <c r="AB30" i="16"/>
  <c r="AJ30" i="16"/>
  <c r="N34" i="16"/>
  <c r="V34" i="16"/>
  <c r="AB34" i="16"/>
  <c r="AJ34" i="16"/>
  <c r="U36" i="16"/>
  <c r="AC36" i="16"/>
  <c r="O37" i="16"/>
  <c r="N37" i="16"/>
  <c r="AQ38" i="16"/>
  <c r="AI38" i="16"/>
  <c r="AJ41" i="16"/>
  <c r="AB41" i="16"/>
  <c r="V43" i="16"/>
  <c r="N43" i="16"/>
  <c r="AE54" i="16"/>
  <c r="AL54" i="16" s="1"/>
  <c r="AN54" i="16" s="1"/>
  <c r="AP54" i="16" s="1"/>
  <c r="Z54" i="16"/>
  <c r="AG39" i="16"/>
  <c r="AC24" i="16"/>
  <c r="AC28" i="16"/>
  <c r="U34" i="16"/>
  <c r="AI53" i="16"/>
  <c r="AJ53" i="16" s="1"/>
  <c r="AP53" i="16"/>
  <c r="AQ53" i="16" s="1"/>
  <c r="N23" i="16"/>
  <c r="O23" i="16" s="1"/>
  <c r="AC25" i="16"/>
  <c r="AJ26" i="16"/>
  <c r="U31" i="16"/>
  <c r="V31" i="16" s="1"/>
  <c r="AB31" i="16"/>
  <c r="AI46" i="16"/>
  <c r="AB24" i="16"/>
  <c r="AJ24" i="16"/>
  <c r="V25" i="16"/>
  <c r="N25" i="16"/>
  <c r="U26" i="16"/>
  <c r="AB28" i="16"/>
  <c r="AJ28" i="16"/>
  <c r="V29" i="16"/>
  <c r="L39" i="16"/>
  <c r="O44" i="16"/>
  <c r="N46" i="16"/>
  <c r="O46" i="16" s="1"/>
  <c r="AJ46" i="16"/>
  <c r="AP46" i="16"/>
  <c r="AQ46" i="16" s="1"/>
  <c r="S54" i="16"/>
  <c r="AI56" i="16"/>
  <c r="AJ56" i="16" s="1"/>
  <c r="V26" i="16"/>
  <c r="N26" i="16"/>
  <c r="AI26" i="16"/>
  <c r="AI30" i="16"/>
  <c r="AB32" i="16"/>
  <c r="AC34" i="16"/>
  <c r="V36" i="16"/>
  <c r="S39" i="16"/>
  <c r="V45" i="16"/>
  <c r="U45" i="16"/>
  <c r="L49" i="16"/>
  <c r="K52" i="16"/>
  <c r="L52" i="16" s="1"/>
  <c r="U52" i="16" s="1"/>
  <c r="K51" i="16"/>
  <c r="L51" i="16" s="1"/>
  <c r="Z39" i="16"/>
  <c r="V27" i="16"/>
  <c r="N27" i="16"/>
  <c r="AI27" i="16"/>
  <c r="N31" i="16"/>
  <c r="AI31" i="16"/>
  <c r="AN39" i="16"/>
  <c r="X44" i="16"/>
  <c r="AE44" i="16" s="1"/>
  <c r="AL44" i="16" s="1"/>
  <c r="N45" i="16"/>
  <c r="O45" i="16" s="1"/>
  <c r="U46" i="16"/>
  <c r="V46" i="16" s="1"/>
  <c r="AB46" i="16"/>
  <c r="AC46" i="16" s="1"/>
  <c r="AB23" i="16"/>
  <c r="AC23" i="16" s="1"/>
  <c r="V24" i="16"/>
  <c r="N24" i="16"/>
  <c r="AB27" i="16"/>
  <c r="V28" i="16"/>
  <c r="N28" i="16"/>
  <c r="N48" i="16"/>
  <c r="O48" i="16" s="1"/>
  <c r="U53" i="16"/>
  <c r="V53" i="16" s="1"/>
  <c r="AB53" i="16"/>
  <c r="AC53" i="16" s="1"/>
  <c r="AM55" i="16"/>
  <c r="AN55" i="16" s="1"/>
  <c r="AF55" i="16"/>
  <c r="AG55" i="16" s="1"/>
  <c r="Y55" i="16"/>
  <c r="Z55" i="16" s="1"/>
  <c r="R55" i="16"/>
  <c r="S55" i="16" s="1"/>
  <c r="K55" i="16"/>
  <c r="L55" i="16" s="1"/>
  <c r="R51" i="16"/>
  <c r="S51" i="16" s="1"/>
  <c r="L54" i="16"/>
  <c r="S49" i="16"/>
  <c r="AG54" i="16"/>
  <c r="N58" i="16"/>
  <c r="O58" i="16" s="1"/>
  <c r="AM59" i="16"/>
  <c r="AN59" i="16" s="1"/>
  <c r="AF59" i="16"/>
  <c r="AG59" i="16" s="1"/>
  <c r="Y59" i="16"/>
  <c r="Z59" i="16" s="1"/>
  <c r="R59" i="16"/>
  <c r="S59" i="16" s="1"/>
  <c r="K59" i="16"/>
  <c r="L59" i="16" s="1"/>
  <c r="AM57" i="16"/>
  <c r="AN57" i="16" s="1"/>
  <c r="AF57" i="16"/>
  <c r="AG57" i="16" s="1"/>
  <c r="Y57" i="16"/>
  <c r="Z57" i="16" s="1"/>
  <c r="R57" i="16"/>
  <c r="S57" i="16" s="1"/>
  <c r="K57" i="16"/>
  <c r="L57" i="16" s="1"/>
  <c r="AJ37" i="15"/>
  <c r="AI37" i="15"/>
  <c r="G49" i="15"/>
  <c r="G51" i="15" s="1"/>
  <c r="H51" i="15" s="1"/>
  <c r="AI32" i="15"/>
  <c r="R55" i="15"/>
  <c r="S55" i="15" s="1"/>
  <c r="U55" i="15" s="1"/>
  <c r="V55" i="15" s="1"/>
  <c r="AF55" i="15"/>
  <c r="AG55" i="15" s="1"/>
  <c r="R59" i="15"/>
  <c r="S59" i="15" s="1"/>
  <c r="AJ30" i="15"/>
  <c r="AI38" i="15"/>
  <c r="K55" i="15"/>
  <c r="L55" i="15" s="1"/>
  <c r="N55" i="15" s="1"/>
  <c r="O55" i="15" s="1"/>
  <c r="Y55" i="15"/>
  <c r="Z55" i="15" s="1"/>
  <c r="AB55" i="15" s="1"/>
  <c r="AC55" i="15" s="1"/>
  <c r="AM55" i="15"/>
  <c r="AN55" i="15" s="1"/>
  <c r="R57" i="15"/>
  <c r="S57" i="15" s="1"/>
  <c r="AB57" i="15" s="1"/>
  <c r="K59" i="15"/>
  <c r="L59" i="15" s="1"/>
  <c r="Y59" i="15"/>
  <c r="Z59" i="15" s="1"/>
  <c r="AI59" i="15" s="1"/>
  <c r="AJ59" i="15" s="1"/>
  <c r="AM59" i="15"/>
  <c r="AN59" i="15" s="1"/>
  <c r="AP59" i="15" s="1"/>
  <c r="AP35" i="15"/>
  <c r="AP40" i="15"/>
  <c r="U54" i="15"/>
  <c r="V54" i="15" s="1"/>
  <c r="AP38" i="15"/>
  <c r="AP31" i="15"/>
  <c r="U38" i="15"/>
  <c r="AB41" i="15"/>
  <c r="H45" i="15"/>
  <c r="AC37" i="15"/>
  <c r="U37" i="15"/>
  <c r="S39" i="15"/>
  <c r="AC31" i="15"/>
  <c r="U31" i="15"/>
  <c r="V31" i="15" s="1"/>
  <c r="AJ33" i="15"/>
  <c r="AB33" i="15"/>
  <c r="AI33" i="15"/>
  <c r="U44" i="15"/>
  <c r="U45" i="15"/>
  <c r="AC45" i="15"/>
  <c r="N29" i="15"/>
  <c r="O29" i="15" s="1"/>
  <c r="U29" i="15"/>
  <c r="V29" i="15" s="1"/>
  <c r="O30" i="15"/>
  <c r="H39" i="15"/>
  <c r="AC30" i="15"/>
  <c r="AQ35" i="15"/>
  <c r="AI35" i="15"/>
  <c r="AB36" i="15"/>
  <c r="V37" i="15"/>
  <c r="N37" i="15"/>
  <c r="N40" i="15"/>
  <c r="AI42" i="15"/>
  <c r="H49" i="15"/>
  <c r="AG51" i="15"/>
  <c r="N54" i="15"/>
  <c r="O54" i="15" s="1"/>
  <c r="N57" i="15"/>
  <c r="Z39" i="15"/>
  <c r="AP25" i="15"/>
  <c r="AI29" i="15"/>
  <c r="AJ29" i="15" s="1"/>
  <c r="AQ32" i="15"/>
  <c r="AQ34" i="15"/>
  <c r="N35" i="15"/>
  <c r="U36" i="15"/>
  <c r="AI40" i="15"/>
  <c r="AB42" i="15"/>
  <c r="N43" i="15"/>
  <c r="AI43" i="15"/>
  <c r="AQ43" i="15"/>
  <c r="AG44" i="15"/>
  <c r="AL44" i="15"/>
  <c r="AN44" i="15" s="1"/>
  <c r="AP44" i="15" s="1"/>
  <c r="K49" i="15"/>
  <c r="L48" i="15"/>
  <c r="N59" i="15"/>
  <c r="O59" i="15" s="1"/>
  <c r="AB23" i="15"/>
  <c r="AC23" i="15" s="1"/>
  <c r="AN39" i="15"/>
  <c r="AI24" i="15"/>
  <c r="AQ24" i="15"/>
  <c r="AC25" i="15"/>
  <c r="U25" i="15"/>
  <c r="AI25" i="15"/>
  <c r="AC27" i="15"/>
  <c r="U27" i="15"/>
  <c r="AI27" i="15"/>
  <c r="AQ27" i="15"/>
  <c r="V30" i="15"/>
  <c r="N30" i="15"/>
  <c r="N32" i="15"/>
  <c r="N34" i="15"/>
  <c r="V34" i="15"/>
  <c r="AB35" i="15"/>
  <c r="AQ36" i="15"/>
  <c r="AI36" i="15"/>
  <c r="AB37" i="15"/>
  <c r="AB38" i="15"/>
  <c r="AJ38" i="15"/>
  <c r="AB40" i="15"/>
  <c r="N41" i="15"/>
  <c r="AI41" i="15"/>
  <c r="AQ41" i="15"/>
  <c r="U42" i="15"/>
  <c r="U43" i="15"/>
  <c r="AC43" i="15"/>
  <c r="AJ43" i="15"/>
  <c r="V44" i="15"/>
  <c r="N44" i="15"/>
  <c r="O44" i="15" s="1"/>
  <c r="S48" i="15"/>
  <c r="X48" i="15"/>
  <c r="Z52" i="15"/>
  <c r="L39" i="15"/>
  <c r="AI31" i="15"/>
  <c r="AC32" i="15"/>
  <c r="U32" i="15"/>
  <c r="AP32" i="15"/>
  <c r="U35" i="15"/>
  <c r="AB45" i="15"/>
  <c r="R51" i="15"/>
  <c r="S51" i="15" s="1"/>
  <c r="R52" i="15"/>
  <c r="S52" i="15" s="1"/>
  <c r="AI53" i="15"/>
  <c r="AJ53" i="15" s="1"/>
  <c r="AP53" i="15"/>
  <c r="AQ53" i="15" s="1"/>
  <c r="AC24" i="15"/>
  <c r="U24" i="15"/>
  <c r="U30" i="15"/>
  <c r="AB31" i="15"/>
  <c r="N33" i="15"/>
  <c r="V38" i="15"/>
  <c r="N38" i="15"/>
  <c r="U23" i="15"/>
  <c r="V23" i="15" s="1"/>
  <c r="AG39" i="15"/>
  <c r="AP23" i="15"/>
  <c r="AQ23" i="15" s="1"/>
  <c r="AJ25" i="15"/>
  <c r="AC26" i="15"/>
  <c r="U26" i="15"/>
  <c r="AQ26" i="15"/>
  <c r="AI26" i="15"/>
  <c r="AJ27" i="15"/>
  <c r="AC28" i="15"/>
  <c r="U28" i="15"/>
  <c r="AQ28" i="15"/>
  <c r="AI28" i="15"/>
  <c r="AB29" i="15"/>
  <c r="AC29" i="15" s="1"/>
  <c r="AP29" i="15"/>
  <c r="AQ29" i="15" s="1"/>
  <c r="AB32" i="15"/>
  <c r="U33" i="15"/>
  <c r="AP33" i="15"/>
  <c r="AJ34" i="15"/>
  <c r="AB34" i="15"/>
  <c r="N36" i="15"/>
  <c r="U40" i="15"/>
  <c r="V40" i="15" s="1"/>
  <c r="U41" i="15"/>
  <c r="V41" i="15" s="1"/>
  <c r="AC41" i="15"/>
  <c r="AJ41" i="15"/>
  <c r="V42" i="15"/>
  <c r="N42" i="15"/>
  <c r="V43" i="15"/>
  <c r="AP43" i="15"/>
  <c r="AB44" i="15"/>
  <c r="AC44" i="15" s="1"/>
  <c r="V45" i="15"/>
  <c r="N45" i="15"/>
  <c r="O45" i="15" s="1"/>
  <c r="U46" i="15"/>
  <c r="V46" i="15" s="1"/>
  <c r="AQ46" i="15"/>
  <c r="AI46" i="15"/>
  <c r="AJ46" i="15" s="1"/>
  <c r="AM49" i="15"/>
  <c r="AF52" i="15"/>
  <c r="AG52" i="15" s="1"/>
  <c r="AG49" i="15"/>
  <c r="Z49" i="15"/>
  <c r="Y51" i="15"/>
  <c r="Z51" i="15" s="1"/>
  <c r="AF45" i="15"/>
  <c r="AG45" i="15" s="1"/>
  <c r="AM56" i="15"/>
  <c r="AN56" i="15" s="1"/>
  <c r="AF56" i="15"/>
  <c r="AG56" i="15" s="1"/>
  <c r="Y56" i="15"/>
  <c r="Z56" i="15" s="1"/>
  <c r="R56" i="15"/>
  <c r="S56" i="15" s="1"/>
  <c r="K56" i="15"/>
  <c r="L56" i="15" s="1"/>
  <c r="AM58" i="15"/>
  <c r="AN58" i="15" s="1"/>
  <c r="AF58" i="15"/>
  <c r="AG58" i="15" s="1"/>
  <c r="Y58" i="15"/>
  <c r="Z58" i="15" s="1"/>
  <c r="S58" i="15"/>
  <c r="K58" i="15"/>
  <c r="L58" i="15" s="1"/>
  <c r="O53" i="15"/>
  <c r="AG54" i="15"/>
  <c r="AP54" i="15" s="1"/>
  <c r="O57" i="15"/>
  <c r="U57" i="15"/>
  <c r="V57" i="15" s="1"/>
  <c r="AQ57" i="15"/>
  <c r="AI57" i="15"/>
  <c r="AJ57" i="15" s="1"/>
  <c r="AQ59" i="15"/>
  <c r="AB35" i="14"/>
  <c r="AJ35" i="14"/>
  <c r="V37" i="14"/>
  <c r="U37" i="14"/>
  <c r="AI35" i="14"/>
  <c r="AQ35" i="14"/>
  <c r="AC31" i="14"/>
  <c r="U31" i="14"/>
  <c r="V31" i="14" s="1"/>
  <c r="AQ33" i="14"/>
  <c r="AI33" i="14"/>
  <c r="U35" i="14"/>
  <c r="AC35" i="14"/>
  <c r="AP35" i="14"/>
  <c r="AQ43" i="14"/>
  <c r="AI43" i="14"/>
  <c r="AC33" i="14"/>
  <c r="U33" i="14"/>
  <c r="AC43" i="14"/>
  <c r="U43" i="14"/>
  <c r="AJ33" i="14"/>
  <c r="AB33" i="14"/>
  <c r="AJ43" i="14"/>
  <c r="AB43" i="14"/>
  <c r="AP33" i="14"/>
  <c r="AP43" i="14"/>
  <c r="U29" i="14"/>
  <c r="V29" i="14" s="1"/>
  <c r="AI29" i="14"/>
  <c r="AJ29" i="14" s="1"/>
  <c r="AB40" i="14"/>
  <c r="AB55" i="14"/>
  <c r="AI31" i="14"/>
  <c r="R59" i="14"/>
  <c r="S59" i="14" s="1"/>
  <c r="U59" i="14" s="1"/>
  <c r="V59" i="14" s="1"/>
  <c r="AJ31" i="14"/>
  <c r="H45" i="14"/>
  <c r="H59" i="14"/>
  <c r="Y59" i="14"/>
  <c r="Z59" i="14" s="1"/>
  <c r="AI59" i="14" s="1"/>
  <c r="AJ59" i="14" s="1"/>
  <c r="O29" i="14"/>
  <c r="AP36" i="14"/>
  <c r="U40" i="14"/>
  <c r="V40" i="14" s="1"/>
  <c r="AM59" i="14"/>
  <c r="AN59" i="14" s="1"/>
  <c r="AP59" i="14" s="1"/>
  <c r="AQ59" i="14" s="1"/>
  <c r="AP32" i="14"/>
  <c r="AP41" i="14"/>
  <c r="R57" i="14"/>
  <c r="S57" i="14" s="1"/>
  <c r="AJ32" i="14"/>
  <c r="AB32" i="14"/>
  <c r="AC34" i="14"/>
  <c r="U34" i="14"/>
  <c r="O40" i="14"/>
  <c r="N40" i="14"/>
  <c r="N48" i="14"/>
  <c r="O31" i="14"/>
  <c r="N31" i="14"/>
  <c r="V32" i="14"/>
  <c r="N32" i="14"/>
  <c r="AQ38" i="14"/>
  <c r="AI38" i="14"/>
  <c r="N43" i="14"/>
  <c r="O43" i="14"/>
  <c r="H39" i="14"/>
  <c r="AQ30" i="14"/>
  <c r="AI30" i="14"/>
  <c r="O35" i="14"/>
  <c r="N35" i="14"/>
  <c r="AJ36" i="14"/>
  <c r="AB36" i="14"/>
  <c r="AC38" i="14"/>
  <c r="U38" i="14"/>
  <c r="N44" i="14"/>
  <c r="O44" i="14" s="1"/>
  <c r="U48" i="14"/>
  <c r="AC30" i="14"/>
  <c r="U30" i="14"/>
  <c r="AQ34" i="14"/>
  <c r="AI34" i="14"/>
  <c r="V36" i="14"/>
  <c r="N36" i="14"/>
  <c r="U42" i="14"/>
  <c r="AC42" i="14"/>
  <c r="AC27" i="14"/>
  <c r="AJ30" i="14"/>
  <c r="AB30" i="14"/>
  <c r="AQ32" i="14"/>
  <c r="AI32" i="14"/>
  <c r="AJ34" i="14"/>
  <c r="AB34" i="14"/>
  <c r="AQ36" i="14"/>
  <c r="AI36" i="14"/>
  <c r="V38" i="14"/>
  <c r="N38" i="14"/>
  <c r="AP38" i="14"/>
  <c r="AN39" i="14"/>
  <c r="U41" i="14"/>
  <c r="V41" i="14" s="1"/>
  <c r="N42" i="14"/>
  <c r="V42" i="14"/>
  <c r="G49" i="14"/>
  <c r="H48" i="14"/>
  <c r="U57" i="14"/>
  <c r="V57" i="14" s="1"/>
  <c r="AQ57" i="14"/>
  <c r="AI57" i="14"/>
  <c r="U23" i="14"/>
  <c r="AB25" i="14"/>
  <c r="V26" i="14"/>
  <c r="N26" i="14"/>
  <c r="AI26" i="14"/>
  <c r="N41" i="14"/>
  <c r="AJ46" i="14"/>
  <c r="AB46" i="14"/>
  <c r="AC46" i="14" s="1"/>
  <c r="Z48" i="14"/>
  <c r="R49" i="14"/>
  <c r="AB23" i="14"/>
  <c r="AC23" i="14" s="1"/>
  <c r="V24" i="14"/>
  <c r="N24" i="14"/>
  <c r="U25" i="14"/>
  <c r="AB27" i="14"/>
  <c r="AJ27" i="14"/>
  <c r="V28" i="14"/>
  <c r="N28" i="14"/>
  <c r="N33" i="14"/>
  <c r="N37" i="14"/>
  <c r="S39" i="14"/>
  <c r="AB41" i="14"/>
  <c r="AI46" i="14"/>
  <c r="AQ53" i="14"/>
  <c r="AI53" i="14"/>
  <c r="AJ53" i="14" s="1"/>
  <c r="AP53" i="14"/>
  <c r="AM58" i="14"/>
  <c r="AN58" i="14" s="1"/>
  <c r="AF58" i="14"/>
  <c r="AG58" i="14" s="1"/>
  <c r="Y58" i="14"/>
  <c r="Z58" i="14" s="1"/>
  <c r="S58" i="14"/>
  <c r="K58" i="14"/>
  <c r="L58" i="14" s="1"/>
  <c r="N59" i="14"/>
  <c r="V25" i="14"/>
  <c r="N25" i="14"/>
  <c r="AI25" i="14"/>
  <c r="V30" i="14"/>
  <c r="N30" i="14"/>
  <c r="AP30" i="14"/>
  <c r="AC32" i="14"/>
  <c r="U32" i="14"/>
  <c r="V34" i="14"/>
  <c r="N34" i="14"/>
  <c r="AP34" i="14"/>
  <c r="AC36" i="14"/>
  <c r="U36" i="14"/>
  <c r="AJ38" i="14"/>
  <c r="AB38" i="14"/>
  <c r="AB42" i="14"/>
  <c r="N45" i="14"/>
  <c r="Y52" i="14"/>
  <c r="Z52" i="14" s="1"/>
  <c r="Y51" i="14"/>
  <c r="Z51" i="14" s="1"/>
  <c r="O53" i="14"/>
  <c r="N55" i="14"/>
  <c r="O55" i="14" s="1"/>
  <c r="AG39" i="14"/>
  <c r="AC24" i="14"/>
  <c r="AC28" i="14"/>
  <c r="V23" i="14"/>
  <c r="N23" i="14"/>
  <c r="O23" i="14" s="1"/>
  <c r="Z39" i="14"/>
  <c r="AI23" i="14"/>
  <c r="AJ23" i="14" s="1"/>
  <c r="AB26" i="14"/>
  <c r="V27" i="14"/>
  <c r="N27" i="14"/>
  <c r="L39" i="14"/>
  <c r="AI41" i="14"/>
  <c r="U44" i="14"/>
  <c r="V44" i="14" s="1"/>
  <c r="O45" i="14"/>
  <c r="S45" i="14"/>
  <c r="V46" i="14"/>
  <c r="N46" i="14"/>
  <c r="O46" i="14" s="1"/>
  <c r="V48" i="14"/>
  <c r="K52" i="14"/>
  <c r="L52" i="14" s="1"/>
  <c r="K51" i="14"/>
  <c r="L51" i="14" s="1"/>
  <c r="Q54" i="14"/>
  <c r="X54" i="14" s="1"/>
  <c r="AE54" i="14" s="1"/>
  <c r="AL54" i="14" s="1"/>
  <c r="AN54" i="14" s="1"/>
  <c r="L54" i="14"/>
  <c r="N53" i="14"/>
  <c r="U55" i="14"/>
  <c r="V55" i="14" s="1"/>
  <c r="AC55" i="14"/>
  <c r="AP55" i="14"/>
  <c r="AQ55" i="14" s="1"/>
  <c r="AP40" i="14"/>
  <c r="AI42" i="14"/>
  <c r="AQ42" i="14"/>
  <c r="AI55" i="14"/>
  <c r="AJ55" i="14" s="1"/>
  <c r="AM56" i="14"/>
  <c r="AN56" i="14" s="1"/>
  <c r="AF56" i="14"/>
  <c r="AG56" i="14" s="1"/>
  <c r="Y56" i="14"/>
  <c r="Z56" i="14" s="1"/>
  <c r="R56" i="14"/>
  <c r="S56" i="14" s="1"/>
  <c r="K56" i="14"/>
  <c r="L56" i="14" s="1"/>
  <c r="N57" i="14"/>
  <c r="O57" i="14" s="1"/>
  <c r="AJ57" i="14"/>
  <c r="AP57" i="14"/>
  <c r="AB59" i="14"/>
  <c r="AC59" i="14" s="1"/>
  <c r="AE74" i="14"/>
  <c r="Y45" i="14"/>
  <c r="Z45" i="14" s="1"/>
  <c r="Y44" i="14"/>
  <c r="Z44" i="14" s="1"/>
  <c r="O59" i="14"/>
  <c r="AQ30" i="13"/>
  <c r="AI30" i="13"/>
  <c r="V36" i="13"/>
  <c r="N36" i="13"/>
  <c r="AB38" i="13"/>
  <c r="AJ38" i="13"/>
  <c r="AP30" i="13"/>
  <c r="AI35" i="13"/>
  <c r="AQ35" i="13"/>
  <c r="AI38" i="13"/>
  <c r="AQ38" i="13"/>
  <c r="AC41" i="13"/>
  <c r="U41" i="13"/>
  <c r="V41" i="13" s="1"/>
  <c r="V43" i="13"/>
  <c r="N43" i="13"/>
  <c r="U30" i="13"/>
  <c r="AC30" i="13"/>
  <c r="U32" i="13"/>
  <c r="AC32" i="13"/>
  <c r="AP38" i="13"/>
  <c r="AJ30" i="13"/>
  <c r="AB30" i="13"/>
  <c r="AB32" i="13"/>
  <c r="AJ32" i="13"/>
  <c r="AP34" i="13"/>
  <c r="U38" i="13"/>
  <c r="AC38" i="13"/>
  <c r="AQ41" i="13"/>
  <c r="AI41" i="13"/>
  <c r="AJ41" i="13"/>
  <c r="AB41" i="13"/>
  <c r="AI32" i="13"/>
  <c r="AQ32" i="13"/>
  <c r="U48" i="13"/>
  <c r="AP29" i="13"/>
  <c r="AQ29" i="13" s="1"/>
  <c r="AB43" i="13"/>
  <c r="AI43" i="13"/>
  <c r="R55" i="13"/>
  <c r="S55" i="13" s="1"/>
  <c r="U55" i="13" s="1"/>
  <c r="AF55" i="13"/>
  <c r="AG55" i="13" s="1"/>
  <c r="AI55" i="13" s="1"/>
  <c r="AJ55" i="13" s="1"/>
  <c r="R59" i="13"/>
  <c r="S59" i="13" s="1"/>
  <c r="AP45" i="13"/>
  <c r="AQ45" i="13" s="1"/>
  <c r="G51" i="13"/>
  <c r="H51" i="13" s="1"/>
  <c r="K55" i="13"/>
  <c r="L55" i="13" s="1"/>
  <c r="N55" i="13" s="1"/>
  <c r="O55" i="13" s="1"/>
  <c r="Y55" i="13"/>
  <c r="Z55" i="13" s="1"/>
  <c r="AM55" i="13"/>
  <c r="AN55" i="13" s="1"/>
  <c r="R57" i="13"/>
  <c r="S57" i="13" s="1"/>
  <c r="AB57" i="13" s="1"/>
  <c r="K59" i="13"/>
  <c r="L59" i="13" s="1"/>
  <c r="V59" i="13" s="1"/>
  <c r="Y59" i="13"/>
  <c r="Z59" i="13" s="1"/>
  <c r="AM59" i="13"/>
  <c r="AN59" i="13" s="1"/>
  <c r="AP59" i="13" s="1"/>
  <c r="N33" i="13"/>
  <c r="U43" i="13"/>
  <c r="N44" i="13"/>
  <c r="L48" i="13"/>
  <c r="N31" i="13"/>
  <c r="AI33" i="13"/>
  <c r="AQ33" i="13"/>
  <c r="U37" i="13"/>
  <c r="AC37" i="13"/>
  <c r="U29" i="13"/>
  <c r="V29" i="13" s="1"/>
  <c r="N38" i="13"/>
  <c r="O38" i="13"/>
  <c r="O30" i="13"/>
  <c r="N30" i="13"/>
  <c r="AP33" i="13"/>
  <c r="AB34" i="13"/>
  <c r="AJ34" i="13"/>
  <c r="AP36" i="13"/>
  <c r="N40" i="13"/>
  <c r="AC42" i="13"/>
  <c r="U42" i="13"/>
  <c r="N57" i="13"/>
  <c r="L39" i="13"/>
  <c r="U23" i="13"/>
  <c r="V23" i="13" s="1"/>
  <c r="V24" i="13"/>
  <c r="N24" i="13"/>
  <c r="AJ24" i="13"/>
  <c r="AB24" i="13"/>
  <c r="U27" i="13"/>
  <c r="AJ28" i="13"/>
  <c r="AB28" i="13"/>
  <c r="U31" i="13"/>
  <c r="V31" i="13" s="1"/>
  <c r="AI31" i="13"/>
  <c r="AQ31" i="13"/>
  <c r="U35" i="13"/>
  <c r="AC35" i="13"/>
  <c r="AI36" i="13"/>
  <c r="AI37" i="13"/>
  <c r="AQ37" i="13"/>
  <c r="AQ40" i="13"/>
  <c r="AI40" i="13"/>
  <c r="N46" i="13"/>
  <c r="O46" i="13" s="1"/>
  <c r="AF49" i="13"/>
  <c r="AG48" i="13"/>
  <c r="K52" i="13"/>
  <c r="L52" i="13" s="1"/>
  <c r="K51" i="13"/>
  <c r="L51" i="13" s="1"/>
  <c r="L49" i="13"/>
  <c r="N59" i="13"/>
  <c r="AJ59" i="13"/>
  <c r="AB59" i="13"/>
  <c r="N23" i="13"/>
  <c r="O23" i="13" s="1"/>
  <c r="AN39" i="13"/>
  <c r="AP23" i="13"/>
  <c r="AQ23" i="13" s="1"/>
  <c r="N27" i="13"/>
  <c r="AI29" i="13"/>
  <c r="AJ29" i="13" s="1"/>
  <c r="U33" i="13"/>
  <c r="AC33" i="13"/>
  <c r="U34" i="13"/>
  <c r="AC34" i="13"/>
  <c r="AI34" i="13"/>
  <c r="AQ34" i="13"/>
  <c r="AB36" i="13"/>
  <c r="AC40" i="13"/>
  <c r="U40" i="13"/>
  <c r="V40" i="13" s="1"/>
  <c r="AP40" i="13"/>
  <c r="AJ42" i="13"/>
  <c r="AB42" i="13"/>
  <c r="U44" i="13"/>
  <c r="V44" i="13" s="1"/>
  <c r="U45" i="13"/>
  <c r="V45" i="13" s="1"/>
  <c r="AC46" i="13"/>
  <c r="V48" i="13"/>
  <c r="AG39" i="13"/>
  <c r="N29" i="13"/>
  <c r="O29" i="13" s="1"/>
  <c r="AB29" i="13"/>
  <c r="AC29" i="13" s="1"/>
  <c r="AB33" i="13"/>
  <c r="AJ33" i="13"/>
  <c r="N34" i="13"/>
  <c r="V34" i="13"/>
  <c r="AI23" i="13"/>
  <c r="AJ23" i="13" s="1"/>
  <c r="AB23" i="13"/>
  <c r="AC23" i="13" s="1"/>
  <c r="Z39" i="13"/>
  <c r="AI24" i="13"/>
  <c r="AQ24" i="13"/>
  <c r="AJ26" i="13"/>
  <c r="AB26" i="13"/>
  <c r="AP27" i="13"/>
  <c r="AI28" i="13"/>
  <c r="AB31" i="13"/>
  <c r="AJ31" i="13"/>
  <c r="AP31" i="13"/>
  <c r="N32" i="13"/>
  <c r="V33" i="13"/>
  <c r="N35" i="13"/>
  <c r="V35" i="13"/>
  <c r="AB35" i="13"/>
  <c r="AP35" i="13"/>
  <c r="U36" i="13"/>
  <c r="N37" i="13"/>
  <c r="V37" i="13"/>
  <c r="AB37" i="13"/>
  <c r="AP37" i="13"/>
  <c r="AJ40" i="13"/>
  <c r="AB40" i="13"/>
  <c r="O41" i="13"/>
  <c r="V42" i="13"/>
  <c r="N42" i="13"/>
  <c r="AQ42" i="13"/>
  <c r="AI42" i="13"/>
  <c r="O44" i="13"/>
  <c r="Y49" i="13"/>
  <c r="Z48" i="13"/>
  <c r="R51" i="13"/>
  <c r="S51" i="13" s="1"/>
  <c r="R52" i="13"/>
  <c r="S52" i="13" s="1"/>
  <c r="S49" i="13"/>
  <c r="AI53" i="13"/>
  <c r="AJ53" i="13" s="1"/>
  <c r="AP53" i="13"/>
  <c r="AQ53" i="13" s="1"/>
  <c r="AB55" i="13"/>
  <c r="AN51" i="13"/>
  <c r="AJ25" i="13"/>
  <c r="AB25" i="13"/>
  <c r="U28" i="13"/>
  <c r="AQ28" i="13"/>
  <c r="H39" i="13"/>
  <c r="S39" i="13"/>
  <c r="N26" i="13"/>
  <c r="V26" i="13"/>
  <c r="AI26" i="13"/>
  <c r="N28" i="13"/>
  <c r="H45" i="13"/>
  <c r="U46" i="13"/>
  <c r="V46" i="13" s="1"/>
  <c r="H48" i="13"/>
  <c r="N53" i="13"/>
  <c r="O53" i="13" s="1"/>
  <c r="AJ27" i="13"/>
  <c r="AB27" i="13"/>
  <c r="AG44" i="13"/>
  <c r="AN48" i="13"/>
  <c r="AP48" i="13" s="1"/>
  <c r="Y44" i="13"/>
  <c r="Z44" i="13" s="1"/>
  <c r="Y45" i="13"/>
  <c r="Z45" i="13" s="1"/>
  <c r="L54" i="13"/>
  <c r="Q54" i="13"/>
  <c r="AM56" i="13"/>
  <c r="AN56" i="13" s="1"/>
  <c r="AF56" i="13"/>
  <c r="AG56" i="13" s="1"/>
  <c r="Y56" i="13"/>
  <c r="Z56" i="13" s="1"/>
  <c r="R56" i="13"/>
  <c r="S56" i="13" s="1"/>
  <c r="K56" i="13"/>
  <c r="L56" i="13" s="1"/>
  <c r="AM58" i="13"/>
  <c r="AN58" i="13" s="1"/>
  <c r="AF58" i="13"/>
  <c r="AG58" i="13" s="1"/>
  <c r="Y58" i="13"/>
  <c r="Z58" i="13" s="1"/>
  <c r="S58" i="13"/>
  <c r="K58" i="13"/>
  <c r="L58" i="13" s="1"/>
  <c r="AC55" i="13"/>
  <c r="O57" i="13"/>
  <c r="AQ57" i="13"/>
  <c r="AI57" i="13"/>
  <c r="AJ57" i="13" s="1"/>
  <c r="AC59" i="13"/>
  <c r="AQ59" i="13"/>
  <c r="AI59" i="13"/>
  <c r="N30" i="12"/>
  <c r="N34" i="12"/>
  <c r="AP33" i="12"/>
  <c r="AP37" i="12"/>
  <c r="S39" i="12"/>
  <c r="S47" i="12" s="1"/>
  <c r="AP31" i="12"/>
  <c r="AB32" i="12"/>
  <c r="AP35" i="12"/>
  <c r="AB36" i="12"/>
  <c r="AP40" i="12"/>
  <c r="AB41" i="12"/>
  <c r="AC43" i="12"/>
  <c r="AF55" i="12"/>
  <c r="AG55" i="12" s="1"/>
  <c r="AF56" i="12"/>
  <c r="AG56" i="12" s="1"/>
  <c r="AP56" i="12" s="1"/>
  <c r="AQ56" i="12" s="1"/>
  <c r="K57" i="12"/>
  <c r="L57" i="12" s="1"/>
  <c r="H39" i="12"/>
  <c r="N38" i="12"/>
  <c r="AP29" i="12"/>
  <c r="AQ29" i="12" s="1"/>
  <c r="AP42" i="12"/>
  <c r="U30" i="12"/>
  <c r="N32" i="12"/>
  <c r="U34" i="12"/>
  <c r="N36" i="12"/>
  <c r="U38" i="12"/>
  <c r="N41" i="12"/>
  <c r="AP43" i="12"/>
  <c r="H49" i="12"/>
  <c r="Y55" i="12"/>
  <c r="Z55" i="12" s="1"/>
  <c r="K56" i="12"/>
  <c r="L56" i="12" s="1"/>
  <c r="AM57" i="12"/>
  <c r="AN57" i="12" s="1"/>
  <c r="N29" i="12"/>
  <c r="N37" i="12"/>
  <c r="V37" i="12"/>
  <c r="N42" i="12"/>
  <c r="V42" i="12"/>
  <c r="AB31" i="12"/>
  <c r="AJ31" i="12"/>
  <c r="AB35" i="12"/>
  <c r="AJ35" i="12"/>
  <c r="AB40" i="12"/>
  <c r="AJ40" i="12"/>
  <c r="N31" i="12"/>
  <c r="N35" i="12"/>
  <c r="V35" i="12"/>
  <c r="N40" i="12"/>
  <c r="N33" i="12"/>
  <c r="V33" i="12"/>
  <c r="AB29" i="12"/>
  <c r="AC29" i="12" s="1"/>
  <c r="AB33" i="12"/>
  <c r="AJ33" i="12"/>
  <c r="AB37" i="12"/>
  <c r="AJ37" i="12"/>
  <c r="AJ24" i="12"/>
  <c r="AB24" i="12"/>
  <c r="AI24" i="12"/>
  <c r="AJ26" i="12"/>
  <c r="AB26" i="12"/>
  <c r="AI26" i="12"/>
  <c r="AJ28" i="12"/>
  <c r="AB28" i="12"/>
  <c r="AI28" i="12"/>
  <c r="AQ30" i="12"/>
  <c r="AI30" i="12"/>
  <c r="AQ32" i="12"/>
  <c r="AI32" i="12"/>
  <c r="AQ34" i="12"/>
  <c r="AI34" i="12"/>
  <c r="AQ36" i="12"/>
  <c r="AI36" i="12"/>
  <c r="AQ38" i="12"/>
  <c r="AI38" i="12"/>
  <c r="AQ41" i="12"/>
  <c r="AI41" i="12"/>
  <c r="V30" i="12"/>
  <c r="V32" i="12"/>
  <c r="V34" i="12"/>
  <c r="V36" i="12"/>
  <c r="V38" i="12"/>
  <c r="V41" i="12"/>
  <c r="AB42" i="12"/>
  <c r="AJ42" i="12"/>
  <c r="V46" i="12"/>
  <c r="N46" i="12"/>
  <c r="O46" i="12" s="1"/>
  <c r="L39" i="12"/>
  <c r="AB23" i="12"/>
  <c r="AC23" i="12" s="1"/>
  <c r="AI23" i="12"/>
  <c r="AJ23" i="12" s="1"/>
  <c r="Z39" i="12"/>
  <c r="AJ25" i="12"/>
  <c r="AB25" i="12"/>
  <c r="AI25" i="12"/>
  <c r="AJ27" i="12"/>
  <c r="AB27" i="12"/>
  <c r="AI27" i="12"/>
  <c r="U46" i="12"/>
  <c r="AN39" i="12"/>
  <c r="AP30" i="12"/>
  <c r="AP32" i="12"/>
  <c r="AP34" i="12"/>
  <c r="AP36" i="12"/>
  <c r="AP38" i="12"/>
  <c r="AP41" i="12"/>
  <c r="V43" i="12"/>
  <c r="N43" i="12"/>
  <c r="AI55" i="12"/>
  <c r="AJ55" i="12" s="1"/>
  <c r="AC46" i="12"/>
  <c r="K49" i="12"/>
  <c r="L48" i="12"/>
  <c r="U48" i="12" s="1"/>
  <c r="N57" i="12"/>
  <c r="AI57" i="12"/>
  <c r="AJ57" i="12" s="1"/>
  <c r="N58" i="12"/>
  <c r="O58" i="12" s="1"/>
  <c r="AI43" i="12"/>
  <c r="Z44" i="12"/>
  <c r="H45" i="12"/>
  <c r="Z45" i="12"/>
  <c r="AQ46" i="12"/>
  <c r="R49" i="12"/>
  <c r="AJ53" i="12"/>
  <c r="AB53" i="12"/>
  <c r="AC53" i="12" s="1"/>
  <c r="AI53" i="12"/>
  <c r="AP57" i="12"/>
  <c r="AQ57" i="12" s="1"/>
  <c r="U58" i="12"/>
  <c r="V58" i="12" s="1"/>
  <c r="AP58" i="12"/>
  <c r="AQ58" i="12" s="1"/>
  <c r="O29" i="12"/>
  <c r="U29" i="12"/>
  <c r="V29" i="12" s="1"/>
  <c r="AI29" i="12"/>
  <c r="AJ29" i="12" s="1"/>
  <c r="U31" i="12"/>
  <c r="V31" i="12" s="1"/>
  <c r="AC31" i="12"/>
  <c r="AI31" i="12"/>
  <c r="AQ31" i="12"/>
  <c r="U33" i="12"/>
  <c r="AC33" i="12"/>
  <c r="AI33" i="12"/>
  <c r="AQ33" i="12"/>
  <c r="U35" i="12"/>
  <c r="AC35" i="12"/>
  <c r="AI35" i="12"/>
  <c r="AQ35" i="12"/>
  <c r="U37" i="12"/>
  <c r="AC37" i="12"/>
  <c r="AI37" i="12"/>
  <c r="AQ37" i="12"/>
  <c r="AG39" i="12"/>
  <c r="U40" i="12"/>
  <c r="V40" i="12" s="1"/>
  <c r="AC40" i="12"/>
  <c r="AI40" i="12"/>
  <c r="AQ40" i="12"/>
  <c r="U42" i="12"/>
  <c r="AC42" i="12"/>
  <c r="AI42" i="12"/>
  <c r="AQ42" i="12"/>
  <c r="O44" i="12"/>
  <c r="U44" i="12"/>
  <c r="V44" i="12" s="1"/>
  <c r="U45" i="12"/>
  <c r="V45" i="12" s="1"/>
  <c r="H59" i="12"/>
  <c r="AF59" i="12"/>
  <c r="AG59" i="12" s="1"/>
  <c r="AP59" i="12" s="1"/>
  <c r="Y59" i="12"/>
  <c r="Z59" i="12" s="1"/>
  <c r="K59" i="12"/>
  <c r="L59" i="12" s="1"/>
  <c r="R59" i="12"/>
  <c r="S59" i="12" s="1"/>
  <c r="U23" i="12"/>
  <c r="V23" i="12" s="1"/>
  <c r="U24" i="12"/>
  <c r="U25" i="12"/>
  <c r="U26" i="12"/>
  <c r="U27" i="12"/>
  <c r="U28" i="12"/>
  <c r="AI46" i="12"/>
  <c r="AJ46" i="12" s="1"/>
  <c r="Z54" i="12"/>
  <c r="AI54" i="12" s="1"/>
  <c r="AB55" i="12"/>
  <c r="AQ53" i="12"/>
  <c r="AQ54" i="12"/>
  <c r="AE74" i="12"/>
  <c r="Y48" i="12"/>
  <c r="L54" i="12"/>
  <c r="AN54" i="12"/>
  <c r="AP54" i="12" s="1"/>
  <c r="K55" i="12"/>
  <c r="L55" i="12" s="1"/>
  <c r="AM55" i="12"/>
  <c r="AN55" i="12" s="1"/>
  <c r="AP55" i="12" s="1"/>
  <c r="AQ55" i="12" s="1"/>
  <c r="H56" i="12"/>
  <c r="R56" i="12"/>
  <c r="S56" i="12" s="1"/>
  <c r="AB56" i="12" s="1"/>
  <c r="O57" i="12"/>
  <c r="R57" i="12"/>
  <c r="S57" i="12" s="1"/>
  <c r="AI58" i="12"/>
  <c r="AJ58" i="12" s="1"/>
  <c r="R55" i="12"/>
  <c r="S55" i="12" s="1"/>
  <c r="V44" i="11"/>
  <c r="AC31" i="11"/>
  <c r="U31" i="11"/>
  <c r="V31" i="11" s="1"/>
  <c r="N33" i="11"/>
  <c r="O33" i="11"/>
  <c r="AJ40" i="11"/>
  <c r="AB40" i="11"/>
  <c r="AQ40" i="11"/>
  <c r="AI40" i="11"/>
  <c r="AB31" i="11"/>
  <c r="AP40" i="11"/>
  <c r="U44" i="11"/>
  <c r="AB30" i="11"/>
  <c r="AC33" i="11"/>
  <c r="AJ33" i="11"/>
  <c r="AQ33" i="11"/>
  <c r="N34" i="11"/>
  <c r="AP38" i="11"/>
  <c r="AC42" i="11"/>
  <c r="AJ42" i="11"/>
  <c r="AQ42" i="11"/>
  <c r="AN44" i="11"/>
  <c r="K55" i="11"/>
  <c r="L55" i="11" s="1"/>
  <c r="Y55" i="11"/>
  <c r="Z55" i="11" s="1"/>
  <c r="AB55" i="11" s="1"/>
  <c r="AC55" i="11" s="1"/>
  <c r="K57" i="11"/>
  <c r="L57" i="11" s="1"/>
  <c r="N57" i="11" s="1"/>
  <c r="O57" i="11" s="1"/>
  <c r="AF57" i="11"/>
  <c r="AG57" i="11" s="1"/>
  <c r="AI57" i="11" s="1"/>
  <c r="AP43" i="11"/>
  <c r="R55" i="11"/>
  <c r="S55" i="11" s="1"/>
  <c r="U55" i="11" s="1"/>
  <c r="V55" i="11" s="1"/>
  <c r="AF55" i="11"/>
  <c r="AG55" i="11" s="1"/>
  <c r="AP55" i="11" s="1"/>
  <c r="R57" i="11"/>
  <c r="S57" i="11" s="1"/>
  <c r="AM57" i="11"/>
  <c r="AN57" i="11" s="1"/>
  <c r="AP57" i="11" s="1"/>
  <c r="AQ57" i="11" s="1"/>
  <c r="AP30" i="11"/>
  <c r="U40" i="11"/>
  <c r="V40" i="11" s="1"/>
  <c r="H48" i="11"/>
  <c r="H55" i="11"/>
  <c r="O55" i="11" s="1"/>
  <c r="H57" i="11"/>
  <c r="V27" i="11"/>
  <c r="N27" i="11"/>
  <c r="U27" i="11"/>
  <c r="AI34" i="11"/>
  <c r="AQ34" i="11"/>
  <c r="N38" i="11"/>
  <c r="V38" i="11"/>
  <c r="H39" i="11"/>
  <c r="N41" i="11"/>
  <c r="AI44" i="11"/>
  <c r="AJ44" i="11" s="1"/>
  <c r="AQ44" i="11"/>
  <c r="S39" i="11"/>
  <c r="AB25" i="11"/>
  <c r="U25" i="11"/>
  <c r="N29" i="11"/>
  <c r="O29" i="11" s="1"/>
  <c r="AB29" i="11"/>
  <c r="AC29" i="11" s="1"/>
  <c r="AP29" i="11"/>
  <c r="AQ29" i="11" s="1"/>
  <c r="U30" i="11"/>
  <c r="AC30" i="11"/>
  <c r="N32" i="11"/>
  <c r="V32" i="11"/>
  <c r="V34" i="11"/>
  <c r="AP34" i="11"/>
  <c r="AC41" i="11"/>
  <c r="U41" i="11"/>
  <c r="V41" i="11" s="1"/>
  <c r="V43" i="11"/>
  <c r="N43" i="11"/>
  <c r="AB44" i="11"/>
  <c r="AC44" i="11" s="1"/>
  <c r="AP44" i="11"/>
  <c r="N55" i="11"/>
  <c r="AB57" i="11"/>
  <c r="AC57" i="11" s="1"/>
  <c r="AJ57" i="11"/>
  <c r="AB23" i="11"/>
  <c r="AC23" i="11" s="1"/>
  <c r="Z39" i="11"/>
  <c r="AJ27" i="11"/>
  <c r="AB27" i="11"/>
  <c r="AJ30" i="11"/>
  <c r="AC32" i="11"/>
  <c r="AB34" i="11"/>
  <c r="AJ34" i="11"/>
  <c r="AI36" i="11"/>
  <c r="AC37" i="11"/>
  <c r="U37" i="11"/>
  <c r="AQ37" i="11"/>
  <c r="AI37" i="11"/>
  <c r="AB38" i="11"/>
  <c r="N42" i="11"/>
  <c r="U29" i="11"/>
  <c r="V29" i="11" s="1"/>
  <c r="AI29" i="11"/>
  <c r="AJ29" i="11" s="1"/>
  <c r="AI32" i="11"/>
  <c r="AQ32" i="11"/>
  <c r="U36" i="11"/>
  <c r="AC36" i="11"/>
  <c r="AJ46" i="11"/>
  <c r="AB46" i="11"/>
  <c r="AC46" i="11" s="1"/>
  <c r="K49" i="11"/>
  <c r="L48" i="11"/>
  <c r="AJ59" i="11"/>
  <c r="AB59" i="11"/>
  <c r="N23" i="11"/>
  <c r="O23" i="11" s="1"/>
  <c r="U23" i="11"/>
  <c r="V23" i="11" s="1"/>
  <c r="L39" i="11"/>
  <c r="N30" i="11"/>
  <c r="V30" i="11"/>
  <c r="AP32" i="11"/>
  <c r="AB36" i="11"/>
  <c r="AJ36" i="11"/>
  <c r="V37" i="11"/>
  <c r="N37" i="11"/>
  <c r="AJ37" i="11"/>
  <c r="AB37" i="11"/>
  <c r="U38" i="11"/>
  <c r="AC38" i="11"/>
  <c r="AQ41" i="11"/>
  <c r="AI41" i="11"/>
  <c r="AJ43" i="11"/>
  <c r="AB43" i="11"/>
  <c r="AI46" i="11"/>
  <c r="AF52" i="11"/>
  <c r="AG52" i="11" s="1"/>
  <c r="AG49" i="11"/>
  <c r="AF51" i="11"/>
  <c r="AG51" i="11" s="1"/>
  <c r="V59" i="11"/>
  <c r="N59" i="11"/>
  <c r="O59" i="11" s="1"/>
  <c r="V28" i="11"/>
  <c r="N28" i="11"/>
  <c r="AI28" i="11"/>
  <c r="V45" i="11"/>
  <c r="AG45" i="11"/>
  <c r="AQ46" i="11"/>
  <c r="AG48" i="11"/>
  <c r="AP48" i="11" s="1"/>
  <c r="G52" i="11"/>
  <c r="H52" i="11" s="1"/>
  <c r="G51" i="11"/>
  <c r="H51" i="11" s="1"/>
  <c r="U53" i="11"/>
  <c r="V53" i="11" s="1"/>
  <c r="Q54" i="11"/>
  <c r="L54" i="1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V36" i="11"/>
  <c r="AP36" i="11"/>
  <c r="AI38" i="11"/>
  <c r="AQ38" i="11"/>
  <c r="AJ41" i="11"/>
  <c r="AB41" i="11"/>
  <c r="AP41" i="11"/>
  <c r="AC43" i="11"/>
  <c r="U43" i="11"/>
  <c r="AQ43" i="11"/>
  <c r="AI43" i="11"/>
  <c r="N45" i="11"/>
  <c r="O45" i="11" s="1"/>
  <c r="AB45" i="11"/>
  <c r="AC45" i="11" s="1"/>
  <c r="R49" i="11"/>
  <c r="S48" i="11"/>
  <c r="AM52" i="11"/>
  <c r="AN52" i="11" s="1"/>
  <c r="AP52" i="11" s="1"/>
  <c r="AN49" i="11"/>
  <c r="AB53" i="11"/>
  <c r="AC53" i="11" s="1"/>
  <c r="AN45" i="11"/>
  <c r="AP45" i="11" s="1"/>
  <c r="Y48" i="11"/>
  <c r="O53" i="11"/>
  <c r="AQ53" i="11"/>
  <c r="AI53" i="11"/>
  <c r="AJ53" i="11" s="1"/>
  <c r="AM56" i="11"/>
  <c r="AN56" i="11" s="1"/>
  <c r="AF56" i="11"/>
  <c r="AG56" i="11" s="1"/>
  <c r="Y56" i="11"/>
  <c r="Z56" i="11" s="1"/>
  <c r="R56" i="11"/>
  <c r="S56" i="11" s="1"/>
  <c r="K56" i="11"/>
  <c r="L56" i="11" s="1"/>
  <c r="AC59" i="11"/>
  <c r="U59" i="11"/>
  <c r="AQ59" i="11"/>
  <c r="AI59" i="11"/>
  <c r="AQ25" i="10"/>
  <c r="AI25" i="10"/>
  <c r="N29" i="10"/>
  <c r="O29" i="10" s="1"/>
  <c r="AQ34" i="10"/>
  <c r="AI34" i="10"/>
  <c r="V35" i="10"/>
  <c r="N35" i="10"/>
  <c r="AC37" i="10"/>
  <c r="U37" i="10"/>
  <c r="AJ38" i="10"/>
  <c r="AB38" i="10"/>
  <c r="AC41" i="10"/>
  <c r="U41" i="10"/>
  <c r="V41" i="10" s="1"/>
  <c r="O42" i="10"/>
  <c r="N42" i="10"/>
  <c r="L39" i="10"/>
  <c r="V25" i="10"/>
  <c r="AP25" i="10"/>
  <c r="AJ30" i="10"/>
  <c r="AB30" i="10"/>
  <c r="AJ32" i="10"/>
  <c r="AB32" i="10"/>
  <c r="AQ33" i="10"/>
  <c r="AI33" i="10"/>
  <c r="U34" i="10"/>
  <c r="V36" i="10"/>
  <c r="N36" i="10"/>
  <c r="AB36" i="10"/>
  <c r="H39" i="10"/>
  <c r="AJ43" i="10"/>
  <c r="AB43" i="10"/>
  <c r="U23" i="10"/>
  <c r="V23" i="10" s="1"/>
  <c r="S39" i="10"/>
  <c r="AP23" i="10"/>
  <c r="AQ23" i="10" s="1"/>
  <c r="AN39" i="10"/>
  <c r="O26" i="10"/>
  <c r="N26" i="10"/>
  <c r="AC27" i="10"/>
  <c r="U27" i="10"/>
  <c r="U29" i="10"/>
  <c r="V29" i="10" s="1"/>
  <c r="AJ31" i="10"/>
  <c r="AB31" i="10"/>
  <c r="N32" i="10"/>
  <c r="AP34" i="10"/>
  <c r="U35" i="10"/>
  <c r="O37" i="10"/>
  <c r="N37" i="10"/>
  <c r="AC38" i="10"/>
  <c r="U38" i="10"/>
  <c r="AI38" i="10"/>
  <c r="AQ41" i="10"/>
  <c r="AI41" i="10"/>
  <c r="K51" i="10"/>
  <c r="L45" i="10"/>
  <c r="AQ48" i="10"/>
  <c r="AI48" i="10"/>
  <c r="AJ48" i="10" s="1"/>
  <c r="U49" i="10"/>
  <c r="AC30" i="10"/>
  <c r="U30" i="10"/>
  <c r="AQ32" i="10"/>
  <c r="AI32" i="10"/>
  <c r="V34" i="10"/>
  <c r="N34" i="10"/>
  <c r="AC36" i="10"/>
  <c r="U36" i="10"/>
  <c r="AG39" i="10"/>
  <c r="V43" i="10"/>
  <c r="N43" i="10"/>
  <c r="V53" i="10"/>
  <c r="N48" i="10"/>
  <c r="V49" i="10"/>
  <c r="N49" i="10"/>
  <c r="AI23" i="10"/>
  <c r="AB25" i="10"/>
  <c r="V27" i="10"/>
  <c r="AQ27" i="10"/>
  <c r="AI27" i="10"/>
  <c r="AP29" i="10"/>
  <c r="AQ29" i="10" s="1"/>
  <c r="U31" i="10"/>
  <c r="V31" i="10" s="1"/>
  <c r="AB33" i="10"/>
  <c r="AI35" i="10"/>
  <c r="AP37" i="10"/>
  <c r="U40" i="10"/>
  <c r="V40" i="10" s="1"/>
  <c r="O44" i="10"/>
  <c r="H45" i="10"/>
  <c r="G51" i="10"/>
  <c r="AL48" i="10"/>
  <c r="AN48" i="10" s="1"/>
  <c r="AP48" i="10" s="1"/>
  <c r="AB54" i="10"/>
  <c r="AM58" i="10"/>
  <c r="AN58" i="10" s="1"/>
  <c r="AF58" i="10"/>
  <c r="AG58" i="10" s="1"/>
  <c r="Y58" i="10"/>
  <c r="Z58" i="10" s="1"/>
  <c r="S58" i="10"/>
  <c r="K58" i="10"/>
  <c r="L58" i="10" s="1"/>
  <c r="H58" i="10"/>
  <c r="AC59" i="10"/>
  <c r="U59" i="10"/>
  <c r="N23" i="10"/>
  <c r="E40" i="28" s="1"/>
  <c r="Z39" i="10"/>
  <c r="AQ24" i="10"/>
  <c r="AI24" i="10"/>
  <c r="U25" i="10"/>
  <c r="AQ28" i="10"/>
  <c r="AI28" i="10"/>
  <c r="AI29" i="10"/>
  <c r="AJ29" i="10" s="1"/>
  <c r="N30" i="10"/>
  <c r="N31" i="10"/>
  <c r="U32" i="10"/>
  <c r="U33" i="10"/>
  <c r="AB34" i="10"/>
  <c r="AB35" i="10"/>
  <c r="AI36" i="10"/>
  <c r="AI37" i="10"/>
  <c r="N38" i="10"/>
  <c r="N40" i="10"/>
  <c r="N41" i="10"/>
  <c r="AB41" i="10"/>
  <c r="U43" i="10"/>
  <c r="AI43" i="10"/>
  <c r="V44" i="10"/>
  <c r="AB44" i="10"/>
  <c r="AC44" i="10" s="1"/>
  <c r="AJ44" i="10"/>
  <c r="AP44" i="10"/>
  <c r="AQ44" i="10" s="1"/>
  <c r="R45" i="10"/>
  <c r="L46" i="10"/>
  <c r="Q46" i="10"/>
  <c r="AQ49" i="10"/>
  <c r="N54" i="10"/>
  <c r="O54" i="10" s="1"/>
  <c r="AC54" i="10"/>
  <c r="AI55" i="10"/>
  <c r="AJ55" i="10" s="1"/>
  <c r="AJ59" i="10"/>
  <c r="AB59" i="10"/>
  <c r="U55" i="10"/>
  <c r="O23" i="10"/>
  <c r="AQ26" i="10"/>
  <c r="AI26" i="10"/>
  <c r="O48" i="10"/>
  <c r="Q48" i="10"/>
  <c r="O49" i="10"/>
  <c r="AN49" i="10"/>
  <c r="AP49" i="10" s="1"/>
  <c r="U53" i="10"/>
  <c r="N53" i="10"/>
  <c r="O53" i="10" s="1"/>
  <c r="AI54" i="10"/>
  <c r="AJ54" i="10" s="1"/>
  <c r="AB55" i="10"/>
  <c r="AC55" i="10" s="1"/>
  <c r="AM56" i="10"/>
  <c r="AN56" i="10" s="1"/>
  <c r="AF56" i="10"/>
  <c r="AG56" i="10" s="1"/>
  <c r="Y56" i="10"/>
  <c r="Z56" i="10" s="1"/>
  <c r="R56" i="10"/>
  <c r="S56" i="10" s="1"/>
  <c r="K56" i="10"/>
  <c r="L56" i="10" s="1"/>
  <c r="H56" i="10"/>
  <c r="AQ59" i="10"/>
  <c r="AI59" i="10"/>
  <c r="AE74" i="10"/>
  <c r="Y45" i="10"/>
  <c r="S48" i="10"/>
  <c r="AP55" i="10"/>
  <c r="AQ55" i="10" s="1"/>
  <c r="N57" i="10"/>
  <c r="O57" i="10" s="1"/>
  <c r="Z49" i="10"/>
  <c r="AQ53" i="10"/>
  <c r="AI53" i="10"/>
  <c r="AJ53" i="10" s="1"/>
  <c r="V54" i="10"/>
  <c r="AQ54" i="10"/>
  <c r="V59" i="10"/>
  <c r="N59" i="10"/>
  <c r="U39" i="18" l="1"/>
  <c r="G40" i="28"/>
  <c r="AC29" i="10"/>
  <c r="G41" i="28"/>
  <c r="I40" i="28"/>
  <c r="AJ23" i="10"/>
  <c r="H40" i="28"/>
  <c r="F40" i="28"/>
  <c r="E41" i="28"/>
  <c r="I15" i="28"/>
  <c r="AJ23" i="17"/>
  <c r="H15" i="28"/>
  <c r="AC23" i="17"/>
  <c r="G15" i="28"/>
  <c r="F15" i="28"/>
  <c r="O23" i="17"/>
  <c r="E15" i="28"/>
  <c r="U39" i="12"/>
  <c r="V39" i="12" s="1"/>
  <c r="N55" i="10"/>
  <c r="O55" i="10" s="1"/>
  <c r="AP59" i="10"/>
  <c r="AP56" i="10"/>
  <c r="AQ56" i="10" s="1"/>
  <c r="AP57" i="10"/>
  <c r="AQ57" i="10" s="1"/>
  <c r="AP58" i="16"/>
  <c r="AQ58" i="16" s="1"/>
  <c r="G52" i="16"/>
  <c r="H52" i="16" s="1"/>
  <c r="AE74" i="16"/>
  <c r="Y45" i="16"/>
  <c r="Z45" i="16" s="1"/>
  <c r="Y48" i="16"/>
  <c r="Y44" i="16"/>
  <c r="Z44" i="16" s="1"/>
  <c r="H47" i="16"/>
  <c r="U56" i="16"/>
  <c r="V56" i="16" s="1"/>
  <c r="AP55" i="16"/>
  <c r="G51" i="16"/>
  <c r="H51" i="16" s="1"/>
  <c r="N51" i="16" s="1"/>
  <c r="O51" i="16" s="1"/>
  <c r="AP51" i="26"/>
  <c r="S50" i="26"/>
  <c r="U47" i="26"/>
  <c r="V47" i="26" s="1"/>
  <c r="AB47" i="26"/>
  <c r="AC47" i="26" s="1"/>
  <c r="Z50" i="26"/>
  <c r="AP52" i="26"/>
  <c r="AQ51" i="26"/>
  <c r="AI51" i="26"/>
  <c r="AJ51" i="26" s="1"/>
  <c r="H50" i="26"/>
  <c r="AG50" i="26"/>
  <c r="AI47" i="26"/>
  <c r="AJ47" i="26" s="1"/>
  <c r="N47" i="26"/>
  <c r="O47" i="26" s="1"/>
  <c r="L50" i="26"/>
  <c r="AI52" i="26"/>
  <c r="AJ52" i="26" s="1"/>
  <c r="AQ52" i="26"/>
  <c r="AP47" i="26"/>
  <c r="AQ47" i="26" s="1"/>
  <c r="AN50" i="26"/>
  <c r="Z50" i="24"/>
  <c r="AB47" i="24"/>
  <c r="AC47" i="24" s="1"/>
  <c r="AG46" i="24"/>
  <c r="AL46" i="24"/>
  <c r="AN46" i="24" s="1"/>
  <c r="L50" i="24"/>
  <c r="N47" i="24"/>
  <c r="O47" i="24" s="1"/>
  <c r="AP52" i="24"/>
  <c r="AQ52" i="24" s="1"/>
  <c r="H67" i="24"/>
  <c r="H61" i="24"/>
  <c r="U47" i="24"/>
  <c r="V47" i="24" s="1"/>
  <c r="S50" i="24"/>
  <c r="AJ46" i="24"/>
  <c r="AB46" i="24"/>
  <c r="AI49" i="24"/>
  <c r="AJ49" i="24" s="1"/>
  <c r="AP49" i="24"/>
  <c r="AQ49" i="24" s="1"/>
  <c r="AI52" i="24"/>
  <c r="AJ52" i="24" s="1"/>
  <c r="AB52" i="21"/>
  <c r="AP59" i="21"/>
  <c r="O51" i="21"/>
  <c r="V55" i="21"/>
  <c r="N55" i="21"/>
  <c r="O55" i="21" s="1"/>
  <c r="AB39" i="21"/>
  <c r="AC39" i="21" s="1"/>
  <c r="Z47" i="21"/>
  <c r="AE46" i="21"/>
  <c r="Z46" i="21"/>
  <c r="AC52" i="21"/>
  <c r="U52" i="21"/>
  <c r="N59" i="21"/>
  <c r="O59" i="21" s="1"/>
  <c r="N41" i="21"/>
  <c r="AJ55" i="21"/>
  <c r="AB55" i="21"/>
  <c r="AP51" i="21"/>
  <c r="N51" i="21"/>
  <c r="AI59" i="21"/>
  <c r="AJ59" i="21" s="1"/>
  <c r="AQ59" i="21"/>
  <c r="U59" i="21"/>
  <c r="V59" i="21" s="1"/>
  <c r="U41" i="21"/>
  <c r="V41" i="21" s="1"/>
  <c r="AC41" i="21"/>
  <c r="AP55" i="21"/>
  <c r="AC55" i="21"/>
  <c r="U55" i="21"/>
  <c r="H47" i="21"/>
  <c r="O39" i="21"/>
  <c r="AP52" i="21"/>
  <c r="N52" i="21"/>
  <c r="O52" i="21" s="1"/>
  <c r="V52" i="21"/>
  <c r="AQ51" i="21"/>
  <c r="AI51" i="21"/>
  <c r="S47" i="21"/>
  <c r="U39" i="21"/>
  <c r="V39" i="21" s="1"/>
  <c r="AB51" i="21"/>
  <c r="AJ51" i="21"/>
  <c r="AB59" i="21"/>
  <c r="AC59" i="21" s="1"/>
  <c r="AB41" i="21"/>
  <c r="AJ41" i="21"/>
  <c r="AI41" i="21"/>
  <c r="AP39" i="21"/>
  <c r="AQ39" i="21" s="1"/>
  <c r="AI39" i="21"/>
  <c r="AJ39" i="21" s="1"/>
  <c r="AQ55" i="21"/>
  <c r="AI55" i="21"/>
  <c r="U46" i="21"/>
  <c r="AC46" i="21"/>
  <c r="AQ52" i="21"/>
  <c r="AI52" i="21"/>
  <c r="AJ52" i="21" s="1"/>
  <c r="AC51" i="21"/>
  <c r="U51" i="21"/>
  <c r="V51" i="21" s="1"/>
  <c r="L47" i="21"/>
  <c r="AN67" i="20"/>
  <c r="AQ51" i="20"/>
  <c r="AI51" i="20"/>
  <c r="AJ51" i="20" s="1"/>
  <c r="O49" i="20"/>
  <c r="S50" i="20"/>
  <c r="U47" i="20"/>
  <c r="V47" i="20" s="1"/>
  <c r="AI47" i="20"/>
  <c r="AJ47" i="20" s="1"/>
  <c r="AG50" i="20"/>
  <c r="AI49" i="20"/>
  <c r="AJ49" i="20" s="1"/>
  <c r="AQ49" i="20"/>
  <c r="AI52" i="20"/>
  <c r="AJ52" i="20" s="1"/>
  <c r="AP52" i="20"/>
  <c r="AQ52" i="20" s="1"/>
  <c r="Z50" i="20"/>
  <c r="AB47" i="20"/>
  <c r="AC47" i="20" s="1"/>
  <c r="AQ54" i="20"/>
  <c r="AI54" i="20"/>
  <c r="AJ54" i="20" s="1"/>
  <c r="L50" i="20"/>
  <c r="N47" i="20"/>
  <c r="O47" i="20" s="1"/>
  <c r="N52" i="20"/>
  <c r="O52" i="20" s="1"/>
  <c r="AP47" i="20"/>
  <c r="AQ47" i="20" s="1"/>
  <c r="H50" i="20"/>
  <c r="H61" i="20" s="1"/>
  <c r="AN61" i="20"/>
  <c r="O51" i="20"/>
  <c r="AQ51" i="19"/>
  <c r="AI51" i="19"/>
  <c r="AJ51" i="19" s="1"/>
  <c r="U48" i="19"/>
  <c r="V48" i="19" s="1"/>
  <c r="AI49" i="19"/>
  <c r="AJ49" i="19" s="1"/>
  <c r="AB47" i="19"/>
  <c r="AC47" i="19" s="1"/>
  <c r="AP49" i="19"/>
  <c r="AQ49" i="19" s="1"/>
  <c r="AE48" i="19"/>
  <c r="Z48" i="19"/>
  <c r="Z50" i="19" s="1"/>
  <c r="AI47" i="19"/>
  <c r="AJ47" i="19" s="1"/>
  <c r="AQ52" i="19"/>
  <c r="AI52" i="19"/>
  <c r="AJ52" i="19" s="1"/>
  <c r="S50" i="19"/>
  <c r="U47" i="19"/>
  <c r="V47" i="19" s="1"/>
  <c r="AI54" i="19"/>
  <c r="AJ54" i="19" s="1"/>
  <c r="AP47" i="19"/>
  <c r="AQ47" i="19" s="1"/>
  <c r="AP54" i="19"/>
  <c r="AQ54" i="19" s="1"/>
  <c r="L50" i="19"/>
  <c r="N47" i="19"/>
  <c r="O47" i="19" s="1"/>
  <c r="H50" i="19"/>
  <c r="V59" i="18"/>
  <c r="U59" i="18"/>
  <c r="AI45" i="18"/>
  <c r="AJ45" i="18" s="1"/>
  <c r="AI56" i="18"/>
  <c r="AJ56" i="18" s="1"/>
  <c r="AP57" i="18"/>
  <c r="AQ57" i="18" s="1"/>
  <c r="V57" i="18"/>
  <c r="N57" i="18"/>
  <c r="O57" i="18" s="1"/>
  <c r="AB57" i="18"/>
  <c r="AC57" i="18" s="1"/>
  <c r="AQ45" i="18"/>
  <c r="AB54" i="18"/>
  <c r="AC54" i="18" s="1"/>
  <c r="N48" i="18"/>
  <c r="O48" i="18" s="1"/>
  <c r="AI54" i="18"/>
  <c r="AJ54" i="18" s="1"/>
  <c r="AI44" i="18"/>
  <c r="AJ44" i="18" s="1"/>
  <c r="AP44" i="18"/>
  <c r="AQ44" i="18" s="1"/>
  <c r="N51" i="18"/>
  <c r="O51" i="18" s="1"/>
  <c r="AB55" i="18"/>
  <c r="AQ49" i="18"/>
  <c r="AP54" i="18"/>
  <c r="AQ54" i="18" s="1"/>
  <c r="Z47" i="18"/>
  <c r="AB39" i="18"/>
  <c r="AC39" i="18" s="1"/>
  <c r="AC56" i="18"/>
  <c r="U56" i="18"/>
  <c r="V56" i="18" s="1"/>
  <c r="AB56" i="18"/>
  <c r="U49" i="18"/>
  <c r="U51" i="18"/>
  <c r="V51" i="18" s="1"/>
  <c r="AP51" i="18"/>
  <c r="AQ51" i="18" s="1"/>
  <c r="AI55" i="18"/>
  <c r="AJ55" i="18" s="1"/>
  <c r="N52" i="18"/>
  <c r="O52" i="18" s="1"/>
  <c r="AQ52" i="18"/>
  <c r="N49" i="18"/>
  <c r="O49" i="18" s="1"/>
  <c r="V49" i="18"/>
  <c r="N55" i="18"/>
  <c r="O55" i="18" s="1"/>
  <c r="X48" i="18"/>
  <c r="S48" i="18"/>
  <c r="AC55" i="18"/>
  <c r="U55" i="18"/>
  <c r="V55" i="18" s="1"/>
  <c r="AG47" i="18"/>
  <c r="AI39" i="18"/>
  <c r="AJ39" i="18" s="1"/>
  <c r="Y52" i="18"/>
  <c r="Z52" i="18" s="1"/>
  <c r="Z49" i="18"/>
  <c r="AI49" i="18" s="1"/>
  <c r="Y51" i="18"/>
  <c r="Z51" i="18" s="1"/>
  <c r="AN47" i="18"/>
  <c r="AP39" i="18"/>
  <c r="AQ39" i="18" s="1"/>
  <c r="L47" i="18"/>
  <c r="U47" i="18" s="1"/>
  <c r="V39" i="18"/>
  <c r="N39" i="18"/>
  <c r="O39" i="18" s="1"/>
  <c r="H47" i="18"/>
  <c r="S50" i="18"/>
  <c r="N57" i="17"/>
  <c r="O57" i="17" s="1"/>
  <c r="AI54" i="17"/>
  <c r="AQ54" i="17"/>
  <c r="N48" i="17"/>
  <c r="O48" i="17" s="1"/>
  <c r="H47" i="17"/>
  <c r="AI55" i="17"/>
  <c r="AC57" i="17"/>
  <c r="U57" i="17"/>
  <c r="V57" i="17" s="1"/>
  <c r="S48" i="17"/>
  <c r="R49" i="17"/>
  <c r="AJ54" i="17"/>
  <c r="AB54" i="17"/>
  <c r="AC54" i="17" s="1"/>
  <c r="U54" i="17"/>
  <c r="V54" i="17" s="1"/>
  <c r="K51" i="17"/>
  <c r="L51" i="17" s="1"/>
  <c r="K52" i="17"/>
  <c r="L52" i="17" s="1"/>
  <c r="L49" i="17"/>
  <c r="N55" i="17"/>
  <c r="O55" i="17" s="1"/>
  <c r="V55" i="17"/>
  <c r="AP55" i="17"/>
  <c r="AQ55" i="17" s="1"/>
  <c r="AB57" i="17"/>
  <c r="AE74" i="17"/>
  <c r="Y45" i="17"/>
  <c r="Z45" i="17" s="1"/>
  <c r="Y44" i="17"/>
  <c r="Z44" i="17" s="1"/>
  <c r="Y48" i="17"/>
  <c r="AI39" i="17"/>
  <c r="AJ39" i="17" s="1"/>
  <c r="AP39" i="17"/>
  <c r="AQ39" i="17" s="1"/>
  <c r="N39" i="17"/>
  <c r="O39" i="17" s="1"/>
  <c r="L47" i="17"/>
  <c r="U47" i="17" s="1"/>
  <c r="U39" i="17"/>
  <c r="V39" i="17" s="1"/>
  <c r="AB55" i="17"/>
  <c r="AJ55" i="17"/>
  <c r="AC55" i="17"/>
  <c r="U55" i="17"/>
  <c r="AI57" i="17"/>
  <c r="AJ57" i="17" s="1"/>
  <c r="AQ57" i="17"/>
  <c r="AB39" i="17"/>
  <c r="AC39" i="17" s="1"/>
  <c r="AB57" i="16"/>
  <c r="AQ54" i="16"/>
  <c r="AI54" i="16"/>
  <c r="N55" i="16"/>
  <c r="O55" i="16" s="1"/>
  <c r="U44" i="16"/>
  <c r="V44" i="16" s="1"/>
  <c r="Z47" i="16"/>
  <c r="AB39" i="16"/>
  <c r="AC39" i="16" s="1"/>
  <c r="AI39" i="16"/>
  <c r="AJ39" i="16" s="1"/>
  <c r="N54" i="16"/>
  <c r="O54" i="16" s="1"/>
  <c r="L47" i="16"/>
  <c r="N39" i="16"/>
  <c r="O39" i="16" s="1"/>
  <c r="AJ54" i="16"/>
  <c r="AB54" i="16"/>
  <c r="N57" i="16"/>
  <c r="O57" i="16" s="1"/>
  <c r="AP57" i="16"/>
  <c r="AQ57" i="16" s="1"/>
  <c r="N59" i="16"/>
  <c r="O59" i="16" s="1"/>
  <c r="AP59" i="16"/>
  <c r="AQ59" i="16" s="1"/>
  <c r="U51" i="16"/>
  <c r="AB55" i="16"/>
  <c r="AC55" i="16" s="1"/>
  <c r="AP39" i="16"/>
  <c r="AQ39" i="16" s="1"/>
  <c r="N49" i="16"/>
  <c r="O49" i="16" s="1"/>
  <c r="S47" i="16"/>
  <c r="U39" i="16"/>
  <c r="V39" i="16" s="1"/>
  <c r="AB59" i="16"/>
  <c r="AC59" i="16" s="1"/>
  <c r="V51" i="16"/>
  <c r="AB44" i="16"/>
  <c r="AC44" i="16" s="1"/>
  <c r="AI57" i="16"/>
  <c r="AJ57" i="16" s="1"/>
  <c r="AI59" i="16"/>
  <c r="AJ59" i="16" s="1"/>
  <c r="U49" i="16"/>
  <c r="V49" i="16" s="1"/>
  <c r="U55" i="16"/>
  <c r="V55" i="16" s="1"/>
  <c r="N52" i="16"/>
  <c r="O52" i="16" s="1"/>
  <c r="V52" i="16"/>
  <c r="H50" i="16"/>
  <c r="U57" i="16"/>
  <c r="V57" i="16" s="1"/>
  <c r="AC57" i="16"/>
  <c r="U59" i="16"/>
  <c r="V59" i="16" s="1"/>
  <c r="AI55" i="16"/>
  <c r="AJ55" i="16" s="1"/>
  <c r="AQ55" i="16"/>
  <c r="U54" i="16"/>
  <c r="V54" i="16" s="1"/>
  <c r="AC54" i="16"/>
  <c r="AQ55" i="15"/>
  <c r="AB59" i="15"/>
  <c r="AC59" i="15" s="1"/>
  <c r="U59" i="15"/>
  <c r="V59" i="15" s="1"/>
  <c r="AI55" i="15"/>
  <c r="AJ55" i="15" s="1"/>
  <c r="G52" i="15"/>
  <c r="H52" i="15" s="1"/>
  <c r="AC57" i="15"/>
  <c r="AP55" i="15"/>
  <c r="AI58" i="15"/>
  <c r="AQ58" i="15"/>
  <c r="AB56" i="15"/>
  <c r="AC56" i="15" s="1"/>
  <c r="N39" i="15"/>
  <c r="O39" i="15" s="1"/>
  <c r="L47" i="15"/>
  <c r="U48" i="15"/>
  <c r="V48" i="15" s="1"/>
  <c r="AP39" i="15"/>
  <c r="AQ39" i="15" s="1"/>
  <c r="AN47" i="15"/>
  <c r="K51" i="15"/>
  <c r="L51" i="15" s="1"/>
  <c r="K52" i="15"/>
  <c r="L52" i="15" s="1"/>
  <c r="U52" i="15" s="1"/>
  <c r="L49" i="15"/>
  <c r="AP58" i="15"/>
  <c r="AI56" i="15"/>
  <c r="AJ56" i="15" s="1"/>
  <c r="AI39" i="15"/>
  <c r="AJ39" i="15" s="1"/>
  <c r="AG47" i="15"/>
  <c r="AB52" i="15"/>
  <c r="S47" i="15"/>
  <c r="U39" i="15"/>
  <c r="V39" i="15" s="1"/>
  <c r="U58" i="15"/>
  <c r="N56" i="15"/>
  <c r="O56" i="15" s="1"/>
  <c r="AP56" i="15"/>
  <c r="AQ56" i="15" s="1"/>
  <c r="AB51" i="15"/>
  <c r="AQ44" i="15"/>
  <c r="AI44" i="15"/>
  <c r="AJ44" i="15" s="1"/>
  <c r="Z47" i="15"/>
  <c r="AB39" i="15"/>
  <c r="AC39" i="15" s="1"/>
  <c r="AI51" i="15"/>
  <c r="AJ51" i="15" s="1"/>
  <c r="AI49" i="15"/>
  <c r="AJ49" i="15" s="1"/>
  <c r="AC51" i="15"/>
  <c r="U51" i="15"/>
  <c r="V58" i="15"/>
  <c r="N58" i="15"/>
  <c r="O58" i="15" s="1"/>
  <c r="AI52" i="15"/>
  <c r="AJ52" i="15" s="1"/>
  <c r="AI54" i="15"/>
  <c r="AJ54" i="15" s="1"/>
  <c r="AQ54" i="15"/>
  <c r="AJ58" i="15"/>
  <c r="AB58" i="15"/>
  <c r="AC58" i="15" s="1"/>
  <c r="U56" i="15"/>
  <c r="V56" i="15" s="1"/>
  <c r="AI45" i="15"/>
  <c r="AJ45" i="15" s="1"/>
  <c r="AP45" i="15"/>
  <c r="AQ45" i="15" s="1"/>
  <c r="AB49" i="15"/>
  <c r="AC49" i="15" s="1"/>
  <c r="AM51" i="15"/>
  <c r="AN51" i="15" s="1"/>
  <c r="AN49" i="15"/>
  <c r="AP49" i="15" s="1"/>
  <c r="AQ49" i="15" s="1"/>
  <c r="AM52" i="15"/>
  <c r="AN52" i="15" s="1"/>
  <c r="AP52" i="15" s="1"/>
  <c r="AQ52" i="15" s="1"/>
  <c r="AC52" i="15"/>
  <c r="AE48" i="15"/>
  <c r="Z48" i="15"/>
  <c r="N48" i="15"/>
  <c r="O48" i="15" s="1"/>
  <c r="H47" i="15"/>
  <c r="AP56" i="14"/>
  <c r="AQ56" i="14" s="1"/>
  <c r="AB57" i="14"/>
  <c r="AC57" i="14" s="1"/>
  <c r="U56" i="14"/>
  <c r="AI39" i="14"/>
  <c r="AJ39" i="14" s="1"/>
  <c r="N58" i="14"/>
  <c r="O58" i="14" s="1"/>
  <c r="V58" i="14"/>
  <c r="S54" i="14"/>
  <c r="AP39" i="14"/>
  <c r="AQ39" i="14" s="1"/>
  <c r="AB44" i="14"/>
  <c r="AC44" i="14" s="1"/>
  <c r="AB56" i="14"/>
  <c r="AC56" i="14" s="1"/>
  <c r="U58" i="14"/>
  <c r="AC58" i="14"/>
  <c r="R51" i="14"/>
  <c r="S51" i="14" s="1"/>
  <c r="AB51" i="14" s="1"/>
  <c r="R52" i="14"/>
  <c r="S52" i="14" s="1"/>
  <c r="AB52" i="14" s="1"/>
  <c r="S49" i="14"/>
  <c r="Z54" i="14"/>
  <c r="AB45" i="14"/>
  <c r="AI56" i="14"/>
  <c r="AJ56" i="14" s="1"/>
  <c r="AG54" i="14"/>
  <c r="AP54" i="14" s="1"/>
  <c r="AC45" i="14"/>
  <c r="U45" i="14"/>
  <c r="V45" i="14" s="1"/>
  <c r="L47" i="14"/>
  <c r="N39" i="14"/>
  <c r="O39" i="14" s="1"/>
  <c r="AB58" i="14"/>
  <c r="AB48" i="14"/>
  <c r="AC48" i="14" s="1"/>
  <c r="H47" i="14"/>
  <c r="AP58" i="14"/>
  <c r="AQ58" i="14" s="1"/>
  <c r="S47" i="14"/>
  <c r="U39" i="14"/>
  <c r="V39" i="14" s="1"/>
  <c r="G52" i="14"/>
  <c r="H52" i="14" s="1"/>
  <c r="H49" i="14"/>
  <c r="G51" i="14"/>
  <c r="H51" i="14" s="1"/>
  <c r="N51" i="14" s="1"/>
  <c r="AL74" i="14"/>
  <c r="AF44" i="14"/>
  <c r="AG44" i="14" s="1"/>
  <c r="AF48" i="14"/>
  <c r="AF45" i="14"/>
  <c r="AG45" i="14" s="1"/>
  <c r="N56" i="14"/>
  <c r="O56" i="14" s="1"/>
  <c r="V56" i="14"/>
  <c r="N54" i="14"/>
  <c r="O54" i="14" s="1"/>
  <c r="Z47" i="14"/>
  <c r="AB39" i="14"/>
  <c r="AC39" i="14" s="1"/>
  <c r="AI58" i="14"/>
  <c r="AJ58" i="14" s="1"/>
  <c r="O48" i="14"/>
  <c r="U59" i="13"/>
  <c r="U57" i="13"/>
  <c r="V57" i="13" s="1"/>
  <c r="V55" i="13"/>
  <c r="AC57" i="13"/>
  <c r="AP56" i="13"/>
  <c r="AP55" i="13"/>
  <c r="AQ55" i="13" s="1"/>
  <c r="AB58" i="13"/>
  <c r="AC58" i="13" s="1"/>
  <c r="AB48" i="13"/>
  <c r="AC48" i="13" s="1"/>
  <c r="AI48" i="13"/>
  <c r="AJ48" i="13" s="1"/>
  <c r="AQ48" i="13"/>
  <c r="AI58" i="13"/>
  <c r="AJ58" i="13" s="1"/>
  <c r="AB56" i="13"/>
  <c r="AC56" i="13" s="1"/>
  <c r="N54" i="13"/>
  <c r="O54" i="13" s="1"/>
  <c r="AI44" i="13"/>
  <c r="U49" i="13"/>
  <c r="V49" i="13" s="1"/>
  <c r="Z49" i="13"/>
  <c r="Y52" i="13"/>
  <c r="Z52" i="13" s="1"/>
  <c r="Y51" i="13"/>
  <c r="Z51" i="13" s="1"/>
  <c r="AN47" i="13"/>
  <c r="AP39" i="13"/>
  <c r="AQ39" i="13" s="1"/>
  <c r="N49" i="13"/>
  <c r="O49" i="13" s="1"/>
  <c r="AF52" i="13"/>
  <c r="AG52" i="13" s="1"/>
  <c r="AF51" i="13"/>
  <c r="AG51" i="13" s="1"/>
  <c r="AG49" i="13"/>
  <c r="N58" i="13"/>
  <c r="O58" i="13" s="1"/>
  <c r="AP58" i="13"/>
  <c r="AQ58" i="13" s="1"/>
  <c r="AI56" i="13"/>
  <c r="AJ56" i="13" s="1"/>
  <c r="AQ56" i="13"/>
  <c r="AB45" i="13"/>
  <c r="AC45" i="13" s="1"/>
  <c r="AI45" i="13"/>
  <c r="AJ45" i="13" s="1"/>
  <c r="N48" i="13"/>
  <c r="O48" i="13" s="1"/>
  <c r="U39" i="13"/>
  <c r="V39" i="13" s="1"/>
  <c r="S47" i="13"/>
  <c r="U52" i="13"/>
  <c r="V52" i="13" s="1"/>
  <c r="N51" i="13"/>
  <c r="O51" i="13" s="1"/>
  <c r="L47" i="13"/>
  <c r="N39" i="13"/>
  <c r="O39" i="13" s="1"/>
  <c r="U56" i="13"/>
  <c r="V56" i="13" s="1"/>
  <c r="X54" i="13"/>
  <c r="S54" i="13"/>
  <c r="AP51" i="13"/>
  <c r="U58" i="13"/>
  <c r="V58" i="13" s="1"/>
  <c r="N56" i="13"/>
  <c r="O56" i="13" s="1"/>
  <c r="AJ44" i="13"/>
  <c r="AB44" i="13"/>
  <c r="AC44" i="13" s="1"/>
  <c r="H47" i="13"/>
  <c r="U51" i="13"/>
  <c r="V51" i="13" s="1"/>
  <c r="Z47" i="13"/>
  <c r="AB39" i="13"/>
  <c r="AC39" i="13" s="1"/>
  <c r="N45" i="13"/>
  <c r="O45" i="13" s="1"/>
  <c r="AG47" i="13"/>
  <c r="AI39" i="13"/>
  <c r="AJ39" i="13" s="1"/>
  <c r="N52" i="13"/>
  <c r="O52" i="13" s="1"/>
  <c r="AP44" i="13"/>
  <c r="AQ44" i="13" s="1"/>
  <c r="AI56" i="12"/>
  <c r="AJ56" i="12" s="1"/>
  <c r="V54" i="12"/>
  <c r="N54" i="12"/>
  <c r="O54" i="12" s="1"/>
  <c r="U54" i="12"/>
  <c r="AB45" i="12"/>
  <c r="AC45" i="12" s="1"/>
  <c r="U57" i="12"/>
  <c r="V57" i="12" s="1"/>
  <c r="Z48" i="12"/>
  <c r="Y49" i="12"/>
  <c r="O59" i="12"/>
  <c r="R51" i="12"/>
  <c r="S51" i="12" s="1"/>
  <c r="R52" i="12"/>
  <c r="S52" i="12" s="1"/>
  <c r="S49" i="12"/>
  <c r="S50" i="12" s="1"/>
  <c r="O45" i="12"/>
  <c r="AP39" i="12"/>
  <c r="AQ39" i="12" s="1"/>
  <c r="AC55" i="12"/>
  <c r="U55" i="12"/>
  <c r="V55" i="12" s="1"/>
  <c r="N55" i="12"/>
  <c r="O55" i="12" s="1"/>
  <c r="AL74" i="12"/>
  <c r="AF45" i="12"/>
  <c r="AG45" i="12" s="1"/>
  <c r="AF44" i="12"/>
  <c r="AG44" i="12" s="1"/>
  <c r="AF48" i="12"/>
  <c r="N59" i="12"/>
  <c r="AI39" i="12"/>
  <c r="AJ39" i="12" s="1"/>
  <c r="AB44" i="12"/>
  <c r="AC44" i="12" s="1"/>
  <c r="N48" i="12"/>
  <c r="O48" i="12" s="1"/>
  <c r="V48" i="12"/>
  <c r="AB39" i="12"/>
  <c r="AC39" i="12" s="1"/>
  <c r="Z47" i="12"/>
  <c r="L47" i="12"/>
  <c r="N39" i="12"/>
  <c r="O39" i="12" s="1"/>
  <c r="AQ59" i="12"/>
  <c r="AI59" i="12"/>
  <c r="N56" i="12"/>
  <c r="O56" i="12" s="1"/>
  <c r="AC59" i="12"/>
  <c r="U59" i="12"/>
  <c r="V59" i="12" s="1"/>
  <c r="U56" i="12"/>
  <c r="V56" i="12" s="1"/>
  <c r="AC56" i="12"/>
  <c r="AJ54" i="12"/>
  <c r="AB54" i="12"/>
  <c r="AC54" i="12" s="1"/>
  <c r="AJ59" i="12"/>
  <c r="AB59" i="12"/>
  <c r="H47" i="12"/>
  <c r="K52" i="12"/>
  <c r="L52" i="12" s="1"/>
  <c r="K51" i="12"/>
  <c r="L51" i="12" s="1"/>
  <c r="L49" i="12"/>
  <c r="N45" i="12"/>
  <c r="AB57" i="12"/>
  <c r="AC57" i="12" s="1"/>
  <c r="AI55" i="11"/>
  <c r="AJ55" i="11" s="1"/>
  <c r="U57" i="11"/>
  <c r="V57" i="11" s="1"/>
  <c r="AQ55" i="11"/>
  <c r="AB39" i="11"/>
  <c r="AC39" i="11" s="1"/>
  <c r="Z47" i="11"/>
  <c r="AP56" i="11"/>
  <c r="U56" i="11"/>
  <c r="V56" i="11" s="1"/>
  <c r="R51" i="11"/>
  <c r="S51" i="11" s="1"/>
  <c r="R52" i="11"/>
  <c r="S52" i="11" s="1"/>
  <c r="S49" i="11"/>
  <c r="N58" i="11"/>
  <c r="O58" i="11" s="1"/>
  <c r="AP58" i="11"/>
  <c r="AQ52" i="11"/>
  <c r="N48" i="11"/>
  <c r="O48" i="11" s="1"/>
  <c r="H47" i="11"/>
  <c r="AB56" i="11"/>
  <c r="AC56" i="11" s="1"/>
  <c r="AP49" i="11"/>
  <c r="AQ49" i="11" s="1"/>
  <c r="U58" i="11"/>
  <c r="V58" i="11" s="1"/>
  <c r="N54" i="11"/>
  <c r="O54" i="11" s="1"/>
  <c r="AI45" i="11"/>
  <c r="AJ45" i="11" s="1"/>
  <c r="AQ45" i="11"/>
  <c r="L47" i="11"/>
  <c r="N39" i="11"/>
  <c r="O39" i="11" s="1"/>
  <c r="L49" i="11"/>
  <c r="K52" i="11"/>
  <c r="L52" i="11" s="1"/>
  <c r="K51" i="11"/>
  <c r="L51" i="11" s="1"/>
  <c r="AQ56" i="11"/>
  <c r="AI56" i="11"/>
  <c r="AJ56" i="11" s="1"/>
  <c r="Z48" i="11"/>
  <c r="AI48" i="11" s="1"/>
  <c r="Y49" i="11"/>
  <c r="AG47" i="11"/>
  <c r="AI39" i="11"/>
  <c r="AJ39" i="11" s="1"/>
  <c r="AB58" i="11"/>
  <c r="AC58" i="11" s="1"/>
  <c r="S54" i="11"/>
  <c r="X54" i="11"/>
  <c r="S47" i="11"/>
  <c r="U39" i="11"/>
  <c r="V39" i="11" s="1"/>
  <c r="N56" i="11"/>
  <c r="O56" i="11" s="1"/>
  <c r="U48" i="11"/>
  <c r="V48" i="11" s="1"/>
  <c r="AN47" i="11"/>
  <c r="AP39" i="11"/>
  <c r="AQ39" i="11" s="1"/>
  <c r="AI58" i="11"/>
  <c r="AJ58" i="11" s="1"/>
  <c r="AQ58" i="11"/>
  <c r="AQ48" i="11"/>
  <c r="AP51" i="11"/>
  <c r="AQ51" i="11" s="1"/>
  <c r="AC48" i="10"/>
  <c r="U48" i="10"/>
  <c r="V48" i="10" s="1"/>
  <c r="N56" i="10"/>
  <c r="O56" i="10" s="1"/>
  <c r="S46" i="10"/>
  <c r="X46" i="10"/>
  <c r="V58" i="10"/>
  <c r="N58" i="10"/>
  <c r="AP58" i="10"/>
  <c r="AQ58" i="10" s="1"/>
  <c r="U39" i="10"/>
  <c r="V39" i="10" s="1"/>
  <c r="Y51" i="10"/>
  <c r="Z45" i="10"/>
  <c r="U56" i="10"/>
  <c r="V56" i="10" s="1"/>
  <c r="V46" i="10"/>
  <c r="N46" i="10"/>
  <c r="U58" i="10"/>
  <c r="H47" i="10"/>
  <c r="AL74" i="10"/>
  <c r="AM45" i="10" s="1"/>
  <c r="AF45" i="10"/>
  <c r="AB56" i="10"/>
  <c r="AC56" i="10" s="1"/>
  <c r="R51" i="10"/>
  <c r="S45" i="10"/>
  <c r="AB58" i="10"/>
  <c r="AC58" i="10" s="1"/>
  <c r="AI39" i="10"/>
  <c r="AJ39" i="10" s="1"/>
  <c r="AB48" i="10"/>
  <c r="N45" i="10"/>
  <c r="O45" i="10" s="1"/>
  <c r="AP39" i="10"/>
  <c r="AQ39" i="10" s="1"/>
  <c r="AJ49" i="10"/>
  <c r="AB49" i="10"/>
  <c r="AC49" i="10" s="1"/>
  <c r="AI49" i="10"/>
  <c r="AI56" i="10"/>
  <c r="AJ56" i="10" s="1"/>
  <c r="AB39" i="10"/>
  <c r="AC39" i="10" s="1"/>
  <c r="O58" i="10"/>
  <c r="AI58" i="10"/>
  <c r="AJ58" i="10" s="1"/>
  <c r="G52" i="10"/>
  <c r="H52" i="10" s="1"/>
  <c r="H51" i="10"/>
  <c r="L51" i="10"/>
  <c r="K52" i="10"/>
  <c r="L52" i="10" s="1"/>
  <c r="L47" i="10"/>
  <c r="N39" i="10"/>
  <c r="O39" i="10" s="1"/>
  <c r="I41" i="28" l="1"/>
  <c r="H41" i="28"/>
  <c r="F41" i="28"/>
  <c r="I16" i="28"/>
  <c r="H16" i="28"/>
  <c r="G16" i="28"/>
  <c r="F16" i="28"/>
  <c r="E16" i="28"/>
  <c r="AB45" i="16"/>
  <c r="AC45" i="16" s="1"/>
  <c r="AF44" i="16"/>
  <c r="AG44" i="16" s="1"/>
  <c r="AF45" i="16"/>
  <c r="AG45" i="16" s="1"/>
  <c r="AI45" i="16" s="1"/>
  <c r="AJ45" i="16" s="1"/>
  <c r="AF48" i="16"/>
  <c r="AL74" i="16"/>
  <c r="Y49" i="16"/>
  <c r="Z48" i="16"/>
  <c r="AB48" i="16" s="1"/>
  <c r="AC48" i="16" s="1"/>
  <c r="AP50" i="26"/>
  <c r="AN67" i="26"/>
  <c r="AB50" i="26"/>
  <c r="AC50" i="26" s="1"/>
  <c r="Z67" i="26"/>
  <c r="Z61" i="26"/>
  <c r="U50" i="26"/>
  <c r="V50" i="26" s="1"/>
  <c r="S67" i="26"/>
  <c r="S61" i="26"/>
  <c r="N50" i="26"/>
  <c r="O50" i="26" s="1"/>
  <c r="L67" i="26"/>
  <c r="L61" i="26"/>
  <c r="AI50" i="26"/>
  <c r="AJ50" i="26" s="1"/>
  <c r="AQ50" i="26"/>
  <c r="AG67" i="26"/>
  <c r="AG61" i="26"/>
  <c r="H61" i="26"/>
  <c r="H67" i="26"/>
  <c r="AN61" i="26"/>
  <c r="U50" i="24"/>
  <c r="V50" i="24" s="1"/>
  <c r="S67" i="24"/>
  <c r="S61" i="24"/>
  <c r="H68" i="24"/>
  <c r="AQ46" i="24"/>
  <c r="AI46" i="24"/>
  <c r="AG47" i="24"/>
  <c r="N50" i="24"/>
  <c r="O50" i="24" s="1"/>
  <c r="L67" i="24"/>
  <c r="L61" i="24"/>
  <c r="H62" i="24"/>
  <c r="H63" i="24" s="1"/>
  <c r="AP46" i="24"/>
  <c r="AN47" i="24"/>
  <c r="AB50" i="24"/>
  <c r="AC50" i="24" s="1"/>
  <c r="Z67" i="24"/>
  <c r="Z61" i="24"/>
  <c r="AL46" i="21"/>
  <c r="AN46" i="21" s="1"/>
  <c r="AG46" i="21"/>
  <c r="S50" i="21"/>
  <c r="U47" i="21"/>
  <c r="V47" i="21" s="1"/>
  <c r="AB47" i="21"/>
  <c r="AC47" i="21" s="1"/>
  <c r="Z50" i="21"/>
  <c r="H50" i="21"/>
  <c r="N47" i="21"/>
  <c r="O47" i="21" s="1"/>
  <c r="L50" i="21"/>
  <c r="AB46" i="21"/>
  <c r="AJ46" i="21"/>
  <c r="H62" i="20"/>
  <c r="N50" i="20"/>
  <c r="O50" i="20" s="1"/>
  <c r="L67" i="20"/>
  <c r="L61" i="20"/>
  <c r="AB50" i="20"/>
  <c r="AC50" i="20" s="1"/>
  <c r="Z67" i="20"/>
  <c r="Z61" i="20"/>
  <c r="U50" i="20"/>
  <c r="V50" i="20" s="1"/>
  <c r="S61" i="20"/>
  <c r="S67" i="20"/>
  <c r="AN62" i="20"/>
  <c r="H67" i="20"/>
  <c r="AN68" i="20"/>
  <c r="AN69" i="20" s="1"/>
  <c r="AI50" i="20"/>
  <c r="AJ50" i="20" s="1"/>
  <c r="AG67" i="20"/>
  <c r="AP67" i="20" s="1"/>
  <c r="AG61" i="20"/>
  <c r="AP50" i="20"/>
  <c r="AQ50" i="20" s="1"/>
  <c r="AL48" i="19"/>
  <c r="AN48" i="19" s="1"/>
  <c r="AG48" i="19"/>
  <c r="AB50" i="19"/>
  <c r="AC50" i="19" s="1"/>
  <c r="Z67" i="19"/>
  <c r="Z61" i="19"/>
  <c r="H67" i="19"/>
  <c r="H61" i="19"/>
  <c r="N50" i="19"/>
  <c r="O50" i="19" s="1"/>
  <c r="L67" i="19"/>
  <c r="L61" i="19"/>
  <c r="U50" i="19"/>
  <c r="V50" i="19" s="1"/>
  <c r="S67" i="19"/>
  <c r="S61" i="19"/>
  <c r="AB48" i="19"/>
  <c r="AC48" i="19" s="1"/>
  <c r="AB47" i="18"/>
  <c r="AC47" i="18" s="1"/>
  <c r="S67" i="18"/>
  <c r="AP47" i="18"/>
  <c r="AQ47" i="18" s="1"/>
  <c r="S61" i="18"/>
  <c r="AB51" i="18"/>
  <c r="AC51" i="18" s="1"/>
  <c r="AI51" i="18"/>
  <c r="AJ51" i="18" s="1"/>
  <c r="U48" i="18"/>
  <c r="V48" i="18" s="1"/>
  <c r="H50" i="18"/>
  <c r="AB52" i="18"/>
  <c r="AC52" i="18" s="1"/>
  <c r="L50" i="18"/>
  <c r="N47" i="18"/>
  <c r="O47" i="18" s="1"/>
  <c r="V47" i="18"/>
  <c r="AJ49" i="18"/>
  <c r="AB49" i="18"/>
  <c r="AC49" i="18" s="1"/>
  <c r="AI47" i="18"/>
  <c r="AJ47" i="18" s="1"/>
  <c r="AE48" i="18"/>
  <c r="Z48" i="18"/>
  <c r="AI52" i="18"/>
  <c r="AJ52" i="18" s="1"/>
  <c r="AB45" i="17"/>
  <c r="AC45" i="17" s="1"/>
  <c r="Z47" i="17"/>
  <c r="AL74" i="17"/>
  <c r="AF48" i="17"/>
  <c r="AF44" i="17"/>
  <c r="AG44" i="17" s="1"/>
  <c r="AF45" i="17"/>
  <c r="AG45" i="17" s="1"/>
  <c r="N51" i="17"/>
  <c r="O51" i="17" s="1"/>
  <c r="Z48" i="17"/>
  <c r="Y49" i="17"/>
  <c r="R52" i="17"/>
  <c r="S52" i="17" s="1"/>
  <c r="S49" i="17"/>
  <c r="R51" i="17"/>
  <c r="S51" i="17" s="1"/>
  <c r="N52" i="17"/>
  <c r="O52" i="17" s="1"/>
  <c r="V47" i="17"/>
  <c r="N47" i="17"/>
  <c r="O47" i="17" s="1"/>
  <c r="L50" i="17"/>
  <c r="H50" i="17"/>
  <c r="AB44" i="17"/>
  <c r="AC44" i="17" s="1"/>
  <c r="N49" i="17"/>
  <c r="O49" i="17" s="1"/>
  <c r="U48" i="17"/>
  <c r="V48" i="17" s="1"/>
  <c r="H67" i="16"/>
  <c r="H61" i="16"/>
  <c r="AB47" i="16"/>
  <c r="AC47" i="16" s="1"/>
  <c r="U47" i="16"/>
  <c r="V47" i="16" s="1"/>
  <c r="S50" i="16"/>
  <c r="L50" i="16"/>
  <c r="N47" i="16"/>
  <c r="O47" i="16" s="1"/>
  <c r="AB48" i="15"/>
  <c r="AC48" i="15" s="1"/>
  <c r="AI47" i="15"/>
  <c r="AJ47" i="15" s="1"/>
  <c r="N47" i="15"/>
  <c r="O47" i="15" s="1"/>
  <c r="L50" i="15"/>
  <c r="L61" i="15" s="1"/>
  <c r="AP51" i="15"/>
  <c r="AQ51" i="15" s="1"/>
  <c r="AB47" i="15"/>
  <c r="AC47" i="15" s="1"/>
  <c r="Z50" i="15"/>
  <c r="V52" i="15"/>
  <c r="N52" i="15"/>
  <c r="O52" i="15" s="1"/>
  <c r="H50" i="15"/>
  <c r="AP47" i="15"/>
  <c r="AQ47" i="15" s="1"/>
  <c r="AL48" i="15"/>
  <c r="AN48" i="15" s="1"/>
  <c r="AN50" i="15" s="1"/>
  <c r="AN61" i="15" s="1"/>
  <c r="AG48" i="15"/>
  <c r="S50" i="15"/>
  <c r="U47" i="15"/>
  <c r="V47" i="15" s="1"/>
  <c r="N49" i="15"/>
  <c r="O49" i="15" s="1"/>
  <c r="U49" i="15"/>
  <c r="V49" i="15" s="1"/>
  <c r="N51" i="15"/>
  <c r="O51" i="15" s="1"/>
  <c r="V51" i="15"/>
  <c r="AI44" i="14"/>
  <c r="AJ44" i="14" s="1"/>
  <c r="AB54" i="14"/>
  <c r="AC54" i="14" s="1"/>
  <c r="AG47" i="14"/>
  <c r="Z50" i="14"/>
  <c r="AB47" i="14"/>
  <c r="AC47" i="14" s="1"/>
  <c r="AM48" i="14"/>
  <c r="AM44" i="14"/>
  <c r="AN44" i="14" s="1"/>
  <c r="AM45" i="14"/>
  <c r="AN45" i="14" s="1"/>
  <c r="AP45" i="14" s="1"/>
  <c r="AQ45" i="14" s="1"/>
  <c r="H50" i="14"/>
  <c r="H61" i="14" s="1"/>
  <c r="N52" i="14"/>
  <c r="O52" i="14" s="1"/>
  <c r="U49" i="14"/>
  <c r="V49" i="14" s="1"/>
  <c r="AB49" i="14"/>
  <c r="AC49" i="14" s="1"/>
  <c r="AI45" i="14"/>
  <c r="AJ45" i="14" s="1"/>
  <c r="O51" i="14"/>
  <c r="S50" i="14"/>
  <c r="S61" i="14" s="1"/>
  <c r="U47" i="14"/>
  <c r="V47" i="14" s="1"/>
  <c r="N47" i="14"/>
  <c r="O47" i="14" s="1"/>
  <c r="L50" i="14"/>
  <c r="U52" i="14"/>
  <c r="V52" i="14" s="1"/>
  <c r="AC52" i="14"/>
  <c r="U54" i="14"/>
  <c r="V54" i="14" s="1"/>
  <c r="AG48" i="14"/>
  <c r="AF49" i="14"/>
  <c r="N49" i="14"/>
  <c r="O49" i="14" s="1"/>
  <c r="AI54" i="14"/>
  <c r="AJ54" i="14" s="1"/>
  <c r="AQ54" i="14"/>
  <c r="AC51" i="14"/>
  <c r="U51" i="14"/>
  <c r="V51" i="14" s="1"/>
  <c r="AI49" i="13"/>
  <c r="AP49" i="13"/>
  <c r="AQ49" i="13" s="1"/>
  <c r="AB52" i="13"/>
  <c r="AC52" i="13" s="1"/>
  <c r="U54" i="13"/>
  <c r="V54" i="13" s="1"/>
  <c r="S50" i="13"/>
  <c r="S61" i="13" s="1"/>
  <c r="U47" i="13"/>
  <c r="V47" i="13" s="1"/>
  <c r="AI51" i="13"/>
  <c r="AJ51" i="13" s="1"/>
  <c r="AQ51" i="13"/>
  <c r="AJ49" i="13"/>
  <c r="AB49" i="13"/>
  <c r="AC49" i="13" s="1"/>
  <c r="AI47" i="13"/>
  <c r="AG50" i="13"/>
  <c r="Z50" i="13"/>
  <c r="AB47" i="13"/>
  <c r="AC47" i="13" s="1"/>
  <c r="AJ47" i="13"/>
  <c r="AE54" i="13"/>
  <c r="Z54" i="13"/>
  <c r="AI52" i="13"/>
  <c r="AJ52" i="13" s="1"/>
  <c r="AP52" i="13"/>
  <c r="AQ52" i="13" s="1"/>
  <c r="AP47" i="13"/>
  <c r="AQ47" i="13" s="1"/>
  <c r="AN50" i="13"/>
  <c r="H50" i="13"/>
  <c r="N47" i="13"/>
  <c r="O47" i="13" s="1"/>
  <c r="L50" i="13"/>
  <c r="Z61" i="13"/>
  <c r="AB51" i="13"/>
  <c r="AC51" i="13" s="1"/>
  <c r="S67" i="12"/>
  <c r="N52" i="12"/>
  <c r="O52" i="12" s="1"/>
  <c r="H50" i="12"/>
  <c r="AB47" i="12"/>
  <c r="AC47" i="12" s="1"/>
  <c r="AG48" i="12"/>
  <c r="AF49" i="12"/>
  <c r="Y51" i="12"/>
  <c r="Z51" i="12" s="1"/>
  <c r="Y52" i="12"/>
  <c r="Z52" i="12" s="1"/>
  <c r="Z49" i="12"/>
  <c r="N51" i="12"/>
  <c r="O51" i="12" s="1"/>
  <c r="AI45" i="12"/>
  <c r="AJ45" i="12" s="1"/>
  <c r="S61" i="12"/>
  <c r="U51" i="12"/>
  <c r="V51" i="12" s="1"/>
  <c r="L50" i="12"/>
  <c r="N47" i="12"/>
  <c r="O47" i="12" s="1"/>
  <c r="AM44" i="12"/>
  <c r="AN44" i="12" s="1"/>
  <c r="AM45" i="12"/>
  <c r="AN45" i="12" s="1"/>
  <c r="AP45" i="12" s="1"/>
  <c r="AQ45" i="12" s="1"/>
  <c r="AM48" i="12"/>
  <c r="U49" i="12"/>
  <c r="V49" i="12"/>
  <c r="N49" i="12"/>
  <c r="O49" i="12" s="1"/>
  <c r="U47" i="12"/>
  <c r="V47" i="12" s="1"/>
  <c r="AG47" i="12"/>
  <c r="AI44" i="12"/>
  <c r="AJ44" i="12" s="1"/>
  <c r="U52" i="12"/>
  <c r="V52" i="12" s="1"/>
  <c r="AB48" i="12"/>
  <c r="AC48" i="12" s="1"/>
  <c r="AI47" i="11"/>
  <c r="AJ47" i="11" s="1"/>
  <c r="AG50" i="11"/>
  <c r="N49" i="11"/>
  <c r="O49" i="11" s="1"/>
  <c r="U49" i="11"/>
  <c r="V49" i="11" s="1"/>
  <c r="U47" i="11"/>
  <c r="V47" i="11" s="1"/>
  <c r="S50" i="11"/>
  <c r="H50" i="11"/>
  <c r="U52" i="11"/>
  <c r="V52" i="11" s="1"/>
  <c r="AN50" i="11"/>
  <c r="AP47" i="11"/>
  <c r="AQ47" i="11" s="1"/>
  <c r="Z54" i="11"/>
  <c r="AE54" i="11"/>
  <c r="Z49" i="11"/>
  <c r="Y51" i="11"/>
  <c r="Z51" i="11" s="1"/>
  <c r="Y52" i="11"/>
  <c r="Z52" i="11" s="1"/>
  <c r="N51" i="11"/>
  <c r="O51" i="11" s="1"/>
  <c r="U51" i="11"/>
  <c r="V51" i="11" s="1"/>
  <c r="U54" i="11"/>
  <c r="V54" i="11" s="1"/>
  <c r="AJ48" i="11"/>
  <c r="AB48" i="11"/>
  <c r="AC48" i="11" s="1"/>
  <c r="N52" i="11"/>
  <c r="O52" i="11" s="1"/>
  <c r="L50" i="11"/>
  <c r="N47" i="11"/>
  <c r="O47" i="11" s="1"/>
  <c r="AB47" i="11"/>
  <c r="AC47" i="11" s="1"/>
  <c r="Z50" i="11"/>
  <c r="N52" i="10"/>
  <c r="O52" i="10" s="1"/>
  <c r="H50" i="10"/>
  <c r="H61" i="10" s="1"/>
  <c r="H77" i="10" s="1"/>
  <c r="H78" i="10" s="1"/>
  <c r="H79" i="10" s="1"/>
  <c r="AB45" i="10"/>
  <c r="AC45" i="10" s="1"/>
  <c r="U46" i="10"/>
  <c r="AC46" i="10"/>
  <c r="N51" i="10"/>
  <c r="O51" i="10" s="1"/>
  <c r="U45" i="10"/>
  <c r="V45" i="10" s="1"/>
  <c r="AG45" i="10"/>
  <c r="AF51" i="10"/>
  <c r="Z51" i="10"/>
  <c r="Y52" i="10"/>
  <c r="Z52" i="10" s="1"/>
  <c r="S51" i="10"/>
  <c r="R52" i="10"/>
  <c r="S52" i="10" s="1"/>
  <c r="AM51" i="10"/>
  <c r="AN45" i="10"/>
  <c r="L50" i="10"/>
  <c r="N47" i="10"/>
  <c r="O47" i="10" s="1"/>
  <c r="Z47" i="10"/>
  <c r="S47" i="10"/>
  <c r="Z46" i="10"/>
  <c r="AE46" i="10"/>
  <c r="H80" i="10" l="1"/>
  <c r="H81" i="10" s="1"/>
  <c r="AG47" i="16"/>
  <c r="AI47" i="16" s="1"/>
  <c r="AJ47" i="16" s="1"/>
  <c r="AI44" i="16"/>
  <c r="AJ44" i="16" s="1"/>
  <c r="AM45" i="16"/>
  <c r="AN45" i="16" s="1"/>
  <c r="AP45" i="16" s="1"/>
  <c r="AQ45" i="16" s="1"/>
  <c r="AM44" i="16"/>
  <c r="AN44" i="16" s="1"/>
  <c r="AM48" i="16"/>
  <c r="Y51" i="16"/>
  <c r="Z51" i="16" s="1"/>
  <c r="AB51" i="16" s="1"/>
  <c r="AC51" i="16" s="1"/>
  <c r="Y52" i="16"/>
  <c r="Z52" i="16" s="1"/>
  <c r="AB52" i="16" s="1"/>
  <c r="AC52" i="16" s="1"/>
  <c r="Z49" i="16"/>
  <c r="AB49" i="16" s="1"/>
  <c r="AC49" i="16" s="1"/>
  <c r="AG48" i="16"/>
  <c r="AI48" i="16" s="1"/>
  <c r="AJ48" i="16" s="1"/>
  <c r="AF49" i="16"/>
  <c r="H68" i="26"/>
  <c r="H62" i="26"/>
  <c r="H63" i="26" s="1"/>
  <c r="AN62" i="26"/>
  <c r="AP61" i="26"/>
  <c r="AQ61" i="26" s="1"/>
  <c r="AI61" i="26"/>
  <c r="AJ61" i="26" s="1"/>
  <c r="AG62" i="26"/>
  <c r="AG63" i="26" s="1"/>
  <c r="L62" i="26"/>
  <c r="N61" i="26"/>
  <c r="O61" i="26" s="1"/>
  <c r="U61" i="26"/>
  <c r="V61" i="26" s="1"/>
  <c r="S62" i="26"/>
  <c r="S63" i="26" s="1"/>
  <c r="AB61" i="26"/>
  <c r="AC61" i="26" s="1"/>
  <c r="Z62" i="26"/>
  <c r="Z63" i="26" s="1"/>
  <c r="AN68" i="26"/>
  <c r="AP67" i="26"/>
  <c r="AQ67" i="26" s="1"/>
  <c r="AG68" i="26"/>
  <c r="AI67" i="26"/>
  <c r="AJ67" i="26" s="1"/>
  <c r="L68" i="26"/>
  <c r="L69" i="26" s="1"/>
  <c r="N67" i="26"/>
  <c r="O67" i="26" s="1"/>
  <c r="U67" i="26"/>
  <c r="V67" i="26" s="1"/>
  <c r="S68" i="26"/>
  <c r="S69" i="26" s="1"/>
  <c r="AB67" i="26"/>
  <c r="AC67" i="26" s="1"/>
  <c r="Z68" i="26"/>
  <c r="Z62" i="24"/>
  <c r="AB61" i="24"/>
  <c r="AC61" i="24" s="1"/>
  <c r="Z68" i="24"/>
  <c r="Z69" i="24" s="1"/>
  <c r="AB67" i="24"/>
  <c r="AC67" i="24" s="1"/>
  <c r="N61" i="24"/>
  <c r="O61" i="24" s="1"/>
  <c r="L62" i="24"/>
  <c r="L63" i="24" s="1"/>
  <c r="AG50" i="24"/>
  <c r="AI47" i="24"/>
  <c r="AJ47" i="24" s="1"/>
  <c r="H69" i="24"/>
  <c r="U67" i="24"/>
  <c r="V67" i="24" s="1"/>
  <c r="S68" i="24"/>
  <c r="S69" i="24" s="1"/>
  <c r="H64" i="24"/>
  <c r="O64" i="24" s="1"/>
  <c r="U61" i="24"/>
  <c r="V61" i="24" s="1"/>
  <c r="S62" i="24"/>
  <c r="AN50" i="24"/>
  <c r="AP47" i="24"/>
  <c r="AQ47" i="24" s="1"/>
  <c r="N67" i="24"/>
  <c r="O67" i="24" s="1"/>
  <c r="L68" i="24"/>
  <c r="N50" i="21"/>
  <c r="O50" i="21" s="1"/>
  <c r="L67" i="21"/>
  <c r="L61" i="21"/>
  <c r="H61" i="21"/>
  <c r="H67" i="21"/>
  <c r="AP46" i="21"/>
  <c r="AN47" i="21"/>
  <c r="AB50" i="21"/>
  <c r="Z61" i="21"/>
  <c r="Z67" i="21"/>
  <c r="U50" i="21"/>
  <c r="V50" i="21" s="1"/>
  <c r="AC50" i="21"/>
  <c r="S61" i="21"/>
  <c r="S67" i="21"/>
  <c r="AI46" i="21"/>
  <c r="AQ46" i="21"/>
  <c r="AG47" i="21"/>
  <c r="AN70" i="20"/>
  <c r="AN71" i="20" s="1"/>
  <c r="H68" i="20"/>
  <c r="AN63" i="20"/>
  <c r="AI61" i="20"/>
  <c r="AJ61" i="20" s="1"/>
  <c r="AG62" i="20"/>
  <c r="AP62" i="20" s="1"/>
  <c r="U67" i="20"/>
  <c r="V67" i="20" s="1"/>
  <c r="S68" i="20"/>
  <c r="S69" i="20" s="1"/>
  <c r="Z62" i="20"/>
  <c r="Z63" i="20" s="1"/>
  <c r="AB61" i="20"/>
  <c r="AC61" i="20" s="1"/>
  <c r="L62" i="20"/>
  <c r="L63" i="20" s="1"/>
  <c r="N61" i="20"/>
  <c r="O61" i="20" s="1"/>
  <c r="AQ67" i="20"/>
  <c r="AI67" i="20"/>
  <c r="AJ67" i="20" s="1"/>
  <c r="AG68" i="20"/>
  <c r="AP61" i="20"/>
  <c r="AQ61" i="20" s="1"/>
  <c r="U61" i="20"/>
  <c r="V61" i="20" s="1"/>
  <c r="S62" i="20"/>
  <c r="Z68" i="20"/>
  <c r="AB67" i="20"/>
  <c r="AC67" i="20" s="1"/>
  <c r="L68" i="20"/>
  <c r="N67" i="20"/>
  <c r="O67" i="20" s="1"/>
  <c r="H63" i="20"/>
  <c r="Z62" i="19"/>
  <c r="AB61" i="19"/>
  <c r="AC61" i="19" s="1"/>
  <c r="AI48" i="19"/>
  <c r="AJ48" i="19" s="1"/>
  <c r="AG50" i="19"/>
  <c r="U61" i="19"/>
  <c r="V61" i="19" s="1"/>
  <c r="S62" i="19"/>
  <c r="S63" i="19" s="1"/>
  <c r="N61" i="19"/>
  <c r="O61" i="19" s="1"/>
  <c r="L62" i="19"/>
  <c r="L63" i="19" s="1"/>
  <c r="H62" i="19"/>
  <c r="Z68" i="19"/>
  <c r="AB67" i="19"/>
  <c r="AC67" i="19" s="1"/>
  <c r="AP48" i="19"/>
  <c r="AQ48" i="19" s="1"/>
  <c r="AN50" i="19"/>
  <c r="N67" i="19"/>
  <c r="O67" i="19" s="1"/>
  <c r="L68" i="19"/>
  <c r="H68" i="19"/>
  <c r="H69" i="19" s="1"/>
  <c r="U67" i="19"/>
  <c r="V67" i="19" s="1"/>
  <c r="S68" i="19"/>
  <c r="S69" i="19" s="1"/>
  <c r="AB48" i="18"/>
  <c r="AC48" i="18" s="1"/>
  <c r="H67" i="18"/>
  <c r="H61" i="18"/>
  <c r="S62" i="18"/>
  <c r="Z50" i="18"/>
  <c r="AL48" i="18"/>
  <c r="AN48" i="18" s="1"/>
  <c r="AG48" i="18"/>
  <c r="N50" i="18"/>
  <c r="O50" i="18" s="1"/>
  <c r="L67" i="18"/>
  <c r="U67" i="18" s="1"/>
  <c r="L61" i="18"/>
  <c r="U50" i="18"/>
  <c r="V50" i="18" s="1"/>
  <c r="S68" i="18"/>
  <c r="S69" i="18" s="1"/>
  <c r="U49" i="17"/>
  <c r="V49" i="17" s="1"/>
  <c r="S50" i="17"/>
  <c r="S61" i="17" s="1"/>
  <c r="S77" i="17" s="1"/>
  <c r="AI44" i="17"/>
  <c r="AJ44" i="17" s="1"/>
  <c r="AG47" i="17"/>
  <c r="H67" i="17"/>
  <c r="H61" i="17"/>
  <c r="H77" i="17" s="1"/>
  <c r="U52" i="17"/>
  <c r="V52" i="17" s="1"/>
  <c r="AF49" i="17"/>
  <c r="AG48" i="17"/>
  <c r="N50" i="17"/>
  <c r="O50" i="17" s="1"/>
  <c r="L67" i="17"/>
  <c r="Y52" i="17"/>
  <c r="Z52" i="17" s="1"/>
  <c r="Z49" i="17"/>
  <c r="Y51" i="17"/>
  <c r="Z51" i="17" s="1"/>
  <c r="L61" i="17"/>
  <c r="L77" i="17" s="1"/>
  <c r="AM45" i="17"/>
  <c r="AN45" i="17" s="1"/>
  <c r="AP45" i="17" s="1"/>
  <c r="AM44" i="17"/>
  <c r="AN44" i="17" s="1"/>
  <c r="AM48" i="17"/>
  <c r="U51" i="17"/>
  <c r="V51" i="17" s="1"/>
  <c r="AB48" i="17"/>
  <c r="AC48" i="17" s="1"/>
  <c r="AI45" i="17"/>
  <c r="AJ45" i="17" s="1"/>
  <c r="AQ45" i="17"/>
  <c r="AB47" i="17"/>
  <c r="AC47" i="17" s="1"/>
  <c r="H62" i="16"/>
  <c r="U50" i="16"/>
  <c r="S67" i="16"/>
  <c r="S61" i="16"/>
  <c r="N50" i="16"/>
  <c r="O50" i="16" s="1"/>
  <c r="V50" i="16"/>
  <c r="L67" i="16"/>
  <c r="L61" i="16"/>
  <c r="H68" i="16"/>
  <c r="AN62" i="15"/>
  <c r="AI48" i="15"/>
  <c r="AJ48" i="15" s="1"/>
  <c r="AQ48" i="15"/>
  <c r="L62" i="15"/>
  <c r="L63" i="15" s="1"/>
  <c r="AP48" i="15"/>
  <c r="H67" i="15"/>
  <c r="H61" i="15"/>
  <c r="N61" i="15" s="1"/>
  <c r="N50" i="15"/>
  <c r="O50" i="15" s="1"/>
  <c r="L67" i="15"/>
  <c r="AN67" i="15"/>
  <c r="U50" i="15"/>
  <c r="V50" i="15" s="1"/>
  <c r="S61" i="15"/>
  <c r="S67" i="15"/>
  <c r="AB50" i="15"/>
  <c r="AC50" i="15" s="1"/>
  <c r="Z61" i="15"/>
  <c r="Z67" i="15"/>
  <c r="AG50" i="15"/>
  <c r="AP50" i="15" s="1"/>
  <c r="AI48" i="14"/>
  <c r="AJ48" i="14" s="1"/>
  <c r="H62" i="14"/>
  <c r="H63" i="14" s="1"/>
  <c r="S62" i="14"/>
  <c r="S63" i="14" s="1"/>
  <c r="N50" i="14"/>
  <c r="O50" i="14" s="1"/>
  <c r="L61" i="14"/>
  <c r="L67" i="14"/>
  <c r="U50" i="14"/>
  <c r="V50" i="14" s="1"/>
  <c r="S67" i="14"/>
  <c r="AP44" i="14"/>
  <c r="AQ44" i="14" s="1"/>
  <c r="AN47" i="14"/>
  <c r="AB50" i="14"/>
  <c r="AC50" i="14" s="1"/>
  <c r="Z67" i="14"/>
  <c r="Z61" i="14"/>
  <c r="AF52" i="14"/>
  <c r="AG52" i="14" s="1"/>
  <c r="AF51" i="14"/>
  <c r="AG51" i="14" s="1"/>
  <c r="AG49" i="14"/>
  <c r="AG50" i="14" s="1"/>
  <c r="H67" i="14"/>
  <c r="AM49" i="14"/>
  <c r="AN48" i="14"/>
  <c r="AP48" i="14" s="1"/>
  <c r="AQ48" i="14" s="1"/>
  <c r="AI47" i="14"/>
  <c r="AJ47" i="14" s="1"/>
  <c r="Z62" i="13"/>
  <c r="AB61" i="13"/>
  <c r="AC61" i="13" s="1"/>
  <c r="H67" i="13"/>
  <c r="H61" i="13"/>
  <c r="AB54" i="13"/>
  <c r="AC54" i="13" s="1"/>
  <c r="AB50" i="13"/>
  <c r="AC50" i="13" s="1"/>
  <c r="Z67" i="13"/>
  <c r="N50" i="13"/>
  <c r="O50" i="13" s="1"/>
  <c r="L67" i="13"/>
  <c r="L61" i="13"/>
  <c r="U61" i="13" s="1"/>
  <c r="AL54" i="13"/>
  <c r="AN54" i="13" s="1"/>
  <c r="AG54" i="13"/>
  <c r="AI50" i="13"/>
  <c r="AJ50" i="13" s="1"/>
  <c r="S62" i="13"/>
  <c r="S63" i="13" s="1"/>
  <c r="AP50" i="13"/>
  <c r="AQ50" i="13" s="1"/>
  <c r="AN67" i="13"/>
  <c r="U50" i="13"/>
  <c r="V50" i="13" s="1"/>
  <c r="S67" i="13"/>
  <c r="N50" i="12"/>
  <c r="O50" i="12" s="1"/>
  <c r="L67" i="12"/>
  <c r="U67" i="12" s="1"/>
  <c r="S62" i="12"/>
  <c r="AF51" i="12"/>
  <c r="AG51" i="12" s="1"/>
  <c r="AF52" i="12"/>
  <c r="AG52" i="12" s="1"/>
  <c r="AG49" i="12"/>
  <c r="AI47" i="12"/>
  <c r="AJ47" i="12" s="1"/>
  <c r="AP44" i="12"/>
  <c r="AQ44" i="12" s="1"/>
  <c r="AN47" i="12"/>
  <c r="AB49" i="12"/>
  <c r="AC49" i="12" s="1"/>
  <c r="AI48" i="12"/>
  <c r="AJ48" i="12" s="1"/>
  <c r="S68" i="12"/>
  <c r="AB52" i="12"/>
  <c r="AC52" i="12" s="1"/>
  <c r="Z50" i="12"/>
  <c r="Z61" i="12" s="1"/>
  <c r="H67" i="12"/>
  <c r="H61" i="12"/>
  <c r="U50" i="12"/>
  <c r="V50" i="12" s="1"/>
  <c r="AM49" i="12"/>
  <c r="AN48" i="12"/>
  <c r="AP48" i="12" s="1"/>
  <c r="AQ48" i="12" s="1"/>
  <c r="L61" i="12"/>
  <c r="U61" i="12" s="1"/>
  <c r="AB51" i="12"/>
  <c r="AC51" i="12" s="1"/>
  <c r="N50" i="11"/>
  <c r="O50" i="11" s="1"/>
  <c r="L67" i="11"/>
  <c r="L61" i="11"/>
  <c r="AL54" i="11"/>
  <c r="AN54" i="11" s="1"/>
  <c r="AN67" i="11" s="1"/>
  <c r="AG54" i="11"/>
  <c r="U50" i="11"/>
  <c r="V50" i="11" s="1"/>
  <c r="S67" i="11"/>
  <c r="AI50" i="11"/>
  <c r="AJ50" i="11" s="1"/>
  <c r="AJ52" i="11"/>
  <c r="AB52" i="11"/>
  <c r="AC52" i="11" s="1"/>
  <c r="AI52" i="11"/>
  <c r="AB54" i="11"/>
  <c r="AC54" i="11" s="1"/>
  <c r="Z61" i="11"/>
  <c r="AB51" i="11"/>
  <c r="AC51" i="11" s="1"/>
  <c r="AI51" i="11"/>
  <c r="AJ51" i="11" s="1"/>
  <c r="AB50" i="11"/>
  <c r="AC50" i="11" s="1"/>
  <c r="Z67" i="11"/>
  <c r="S61" i="11"/>
  <c r="AB49" i="11"/>
  <c r="AC49" i="11" s="1"/>
  <c r="AI49" i="11"/>
  <c r="AJ49" i="11" s="1"/>
  <c r="AP50" i="11"/>
  <c r="AQ50" i="11" s="1"/>
  <c r="H61" i="11"/>
  <c r="H67" i="11"/>
  <c r="AB51" i="10"/>
  <c r="AC51" i="10" s="1"/>
  <c r="AG46" i="10"/>
  <c r="AL46" i="10"/>
  <c r="AN46" i="10" s="1"/>
  <c r="AP45" i="10"/>
  <c r="AN47" i="10"/>
  <c r="H62" i="10"/>
  <c r="H63" i="10" s="1"/>
  <c r="AF52" i="10"/>
  <c r="AG52" i="10" s="1"/>
  <c r="AG51" i="10"/>
  <c r="H67" i="10"/>
  <c r="Z50" i="10"/>
  <c r="AB47" i="10"/>
  <c r="U51" i="10"/>
  <c r="V51" i="10" s="1"/>
  <c r="AJ46" i="10"/>
  <c r="AB46" i="10"/>
  <c r="AN51" i="10"/>
  <c r="AM52" i="10"/>
  <c r="AN52" i="10" s="1"/>
  <c r="AP52" i="10" s="1"/>
  <c r="AQ45" i="10"/>
  <c r="AI45" i="10"/>
  <c r="AJ45" i="10" s="1"/>
  <c r="AC47" i="10"/>
  <c r="U47" i="10"/>
  <c r="V47" i="10" s="1"/>
  <c r="S50" i="10"/>
  <c r="S61" i="10" s="1"/>
  <c r="S77" i="10" s="1"/>
  <c r="N50" i="10"/>
  <c r="O50" i="10" s="1"/>
  <c r="L67" i="10"/>
  <c r="U52" i="10"/>
  <c r="V52" i="10" s="1"/>
  <c r="AB52" i="10"/>
  <c r="AC52" i="10" s="1"/>
  <c r="L61" i="10"/>
  <c r="L77" i="10" s="1"/>
  <c r="AG63" i="20" l="1"/>
  <c r="AI63" i="20" s="1"/>
  <c r="AJ63" i="20" s="1"/>
  <c r="S78" i="17"/>
  <c r="U77" i="17"/>
  <c r="V77" i="17" s="1"/>
  <c r="L78" i="17"/>
  <c r="L79" i="17" s="1"/>
  <c r="N77" i="17"/>
  <c r="O77" i="17" s="1"/>
  <c r="H78" i="17"/>
  <c r="N77" i="10"/>
  <c r="O77" i="10" s="1"/>
  <c r="L78" i="10"/>
  <c r="L79" i="10" s="1"/>
  <c r="U77" i="10"/>
  <c r="V77" i="10" s="1"/>
  <c r="S78" i="10"/>
  <c r="AG49" i="16"/>
  <c r="AF51" i="16"/>
  <c r="AG51" i="16" s="1"/>
  <c r="AF52" i="16"/>
  <c r="AG52" i="16" s="1"/>
  <c r="AN47" i="16"/>
  <c r="AP47" i="16" s="1"/>
  <c r="AQ47" i="16" s="1"/>
  <c r="AP44" i="16"/>
  <c r="AQ44" i="16" s="1"/>
  <c r="Z50" i="16"/>
  <c r="AM49" i="16"/>
  <c r="AN48" i="16"/>
  <c r="AP48" i="16" s="1"/>
  <c r="AQ48" i="16" s="1"/>
  <c r="AP62" i="26"/>
  <c r="AQ62" i="26" s="1"/>
  <c r="H64" i="26"/>
  <c r="O64" i="26" s="1"/>
  <c r="AB68" i="26"/>
  <c r="AC68" i="26" s="1"/>
  <c r="S64" i="26"/>
  <c r="AP68" i="26"/>
  <c r="AQ68" i="26" s="1"/>
  <c r="N62" i="26"/>
  <c r="O62" i="26" s="1"/>
  <c r="N68" i="26"/>
  <c r="O68" i="26" s="1"/>
  <c r="AN69" i="26"/>
  <c r="L63" i="26"/>
  <c r="U63" i="26" s="1"/>
  <c r="U69" i="26"/>
  <c r="V69" i="26" s="1"/>
  <c r="S70" i="26"/>
  <c r="AB63" i="26"/>
  <c r="AC63" i="26" s="1"/>
  <c r="Z64" i="26"/>
  <c r="Z65" i="26" s="1"/>
  <c r="AG64" i="26"/>
  <c r="AG65" i="26" s="1"/>
  <c r="AI63" i="26"/>
  <c r="AJ63" i="26" s="1"/>
  <c r="U68" i="26"/>
  <c r="V68" i="26" s="1"/>
  <c r="AI68" i="26"/>
  <c r="AJ68" i="26" s="1"/>
  <c r="AB62" i="26"/>
  <c r="AC62" i="26" s="1"/>
  <c r="AN63" i="26"/>
  <c r="Z69" i="26"/>
  <c r="L70" i="26"/>
  <c r="L71" i="26" s="1"/>
  <c r="AG69" i="26"/>
  <c r="U62" i="26"/>
  <c r="V62" i="26" s="1"/>
  <c r="AI62" i="26"/>
  <c r="AJ62" i="26" s="1"/>
  <c r="H69" i="26"/>
  <c r="Z70" i="24"/>
  <c r="Z71" i="24" s="1"/>
  <c r="AB69" i="24"/>
  <c r="AC69" i="24" s="1"/>
  <c r="U62" i="24"/>
  <c r="V62" i="24" s="1"/>
  <c r="N68" i="24"/>
  <c r="O68" i="24" s="1"/>
  <c r="S63" i="24"/>
  <c r="L69" i="24"/>
  <c r="U69" i="24" s="1"/>
  <c r="AI50" i="24"/>
  <c r="AJ50" i="24" s="1"/>
  <c r="AG67" i="24"/>
  <c r="AG61" i="24"/>
  <c r="AB62" i="24"/>
  <c r="AC62" i="24" s="1"/>
  <c r="S70" i="24"/>
  <c r="N63" i="24"/>
  <c r="O63" i="24" s="1"/>
  <c r="L64" i="24"/>
  <c r="H65" i="24"/>
  <c r="AB68" i="24"/>
  <c r="AP50" i="24"/>
  <c r="AQ50" i="24" s="1"/>
  <c r="AN67" i="24"/>
  <c r="AN61" i="24"/>
  <c r="AC68" i="24"/>
  <c r="U68" i="24"/>
  <c r="V68" i="24" s="1"/>
  <c r="H70" i="24"/>
  <c r="O70" i="24" s="1"/>
  <c r="N62" i="24"/>
  <c r="O62" i="24" s="1"/>
  <c r="Z63" i="24"/>
  <c r="AG50" i="21"/>
  <c r="AI47" i="21"/>
  <c r="AJ47" i="21" s="1"/>
  <c r="U61" i="21"/>
  <c r="S62" i="21"/>
  <c r="S63" i="21" s="1"/>
  <c r="Z62" i="21"/>
  <c r="Z63" i="21" s="1"/>
  <c r="AB61" i="21"/>
  <c r="AC61" i="21" s="1"/>
  <c r="V61" i="21"/>
  <c r="N61" i="21"/>
  <c r="O61" i="21" s="1"/>
  <c r="L62" i="21"/>
  <c r="L63" i="21" s="1"/>
  <c r="H68" i="21"/>
  <c r="H69" i="21" s="1"/>
  <c r="N67" i="21"/>
  <c r="O67" i="21" s="1"/>
  <c r="L68" i="21"/>
  <c r="L69" i="21" s="1"/>
  <c r="H62" i="21"/>
  <c r="H63" i="21" s="1"/>
  <c r="U67" i="21"/>
  <c r="V67" i="21" s="1"/>
  <c r="S68" i="21"/>
  <c r="S69" i="21" s="1"/>
  <c r="Z68" i="21"/>
  <c r="Z69" i="21" s="1"/>
  <c r="AB67" i="21"/>
  <c r="AC67" i="21" s="1"/>
  <c r="AP47" i="21"/>
  <c r="AQ47" i="21" s="1"/>
  <c r="AN50" i="21"/>
  <c r="N68" i="20"/>
  <c r="O68" i="20" s="1"/>
  <c r="AB68" i="20"/>
  <c r="AC68" i="20" s="1"/>
  <c r="AI68" i="20"/>
  <c r="AJ68" i="20" s="1"/>
  <c r="L64" i="20"/>
  <c r="N63" i="20"/>
  <c r="O63" i="20" s="1"/>
  <c r="Z64" i="20"/>
  <c r="Z65" i="20" s="1"/>
  <c r="H64" i="20"/>
  <c r="H65" i="20" s="1"/>
  <c r="L69" i="20"/>
  <c r="U69" i="20" s="1"/>
  <c r="Z69" i="20"/>
  <c r="AG69" i="20"/>
  <c r="S70" i="20"/>
  <c r="AN64" i="20"/>
  <c r="AP63" i="20"/>
  <c r="AQ63" i="20" s="1"/>
  <c r="U62" i="20"/>
  <c r="V62" i="20" s="1"/>
  <c r="U68" i="20"/>
  <c r="V68" i="20" s="1"/>
  <c r="AQ62" i="20"/>
  <c r="AI62" i="20"/>
  <c r="AJ62" i="20" s="1"/>
  <c r="S63" i="20"/>
  <c r="AP68" i="20"/>
  <c r="AQ68" i="20" s="1"/>
  <c r="N62" i="20"/>
  <c r="O62" i="20" s="1"/>
  <c r="AB62" i="20"/>
  <c r="AC62" i="20" s="1"/>
  <c r="H69" i="20"/>
  <c r="S70" i="19"/>
  <c r="S71" i="19" s="1"/>
  <c r="H70" i="19"/>
  <c r="H71" i="19" s="1"/>
  <c r="N63" i="19"/>
  <c r="L64" i="19"/>
  <c r="U63" i="19"/>
  <c r="V63" i="19" s="1"/>
  <c r="S64" i="19"/>
  <c r="AB62" i="19"/>
  <c r="AC62" i="19" s="1"/>
  <c r="H63" i="19"/>
  <c r="Z63" i="19"/>
  <c r="N68" i="19"/>
  <c r="O68" i="19" s="1"/>
  <c r="AP50" i="19"/>
  <c r="AQ50" i="19" s="1"/>
  <c r="AN67" i="19"/>
  <c r="AN61" i="19"/>
  <c r="AB68" i="19"/>
  <c r="AC68" i="19" s="1"/>
  <c r="U68" i="19"/>
  <c r="V68" i="19" s="1"/>
  <c r="L69" i="19"/>
  <c r="U69" i="19" s="1"/>
  <c r="Z69" i="19"/>
  <c r="N62" i="19"/>
  <c r="O62" i="19" s="1"/>
  <c r="U62" i="19"/>
  <c r="V62" i="19" s="1"/>
  <c r="AI50" i="19"/>
  <c r="AJ50" i="19" s="1"/>
  <c r="AG67" i="19"/>
  <c r="AG61" i="19"/>
  <c r="S70" i="18"/>
  <c r="S71" i="18" s="1"/>
  <c r="H62" i="18"/>
  <c r="N61" i="18"/>
  <c r="O61" i="18" s="1"/>
  <c r="L62" i="18"/>
  <c r="AI48" i="18"/>
  <c r="AJ48" i="18" s="1"/>
  <c r="AQ48" i="18"/>
  <c r="AG50" i="18"/>
  <c r="S63" i="18"/>
  <c r="H68" i="18"/>
  <c r="H69" i="18" s="1"/>
  <c r="V67" i="18"/>
  <c r="N67" i="18"/>
  <c r="O67" i="18" s="1"/>
  <c r="L68" i="18"/>
  <c r="L69" i="18" s="1"/>
  <c r="AP48" i="18"/>
  <c r="AN50" i="18"/>
  <c r="U61" i="18"/>
  <c r="V61" i="18" s="1"/>
  <c r="AB50" i="18"/>
  <c r="AC50" i="18" s="1"/>
  <c r="Z67" i="18"/>
  <c r="Z61" i="18"/>
  <c r="U61" i="17"/>
  <c r="V61" i="17" s="1"/>
  <c r="S62" i="17"/>
  <c r="AP44" i="17"/>
  <c r="AQ44" i="17" s="1"/>
  <c r="AN47" i="17"/>
  <c r="AB49" i="17"/>
  <c r="AC49" i="17" s="1"/>
  <c r="AI47" i="17"/>
  <c r="AJ47" i="17" s="1"/>
  <c r="AB52" i="17"/>
  <c r="AC52" i="17" s="1"/>
  <c r="AQ48" i="17"/>
  <c r="AI48" i="17"/>
  <c r="AJ48" i="17" s="1"/>
  <c r="L62" i="17"/>
  <c r="L63" i="17" s="1"/>
  <c r="N61" i="17"/>
  <c r="O61" i="17" s="1"/>
  <c r="L68" i="17"/>
  <c r="N67" i="17"/>
  <c r="O67" i="17" s="1"/>
  <c r="AF51" i="17"/>
  <c r="AG51" i="17" s="1"/>
  <c r="AG49" i="17"/>
  <c r="AF52" i="17"/>
  <c r="AG52" i="17" s="1"/>
  <c r="AM49" i="17"/>
  <c r="AN48" i="17"/>
  <c r="AP48" i="17" s="1"/>
  <c r="AB51" i="17"/>
  <c r="AC51" i="17" s="1"/>
  <c r="H68" i="17"/>
  <c r="S67" i="17"/>
  <c r="U50" i="17"/>
  <c r="V50" i="17" s="1"/>
  <c r="Z50" i="17"/>
  <c r="H62" i="17"/>
  <c r="H63" i="17" s="1"/>
  <c r="N61" i="16"/>
  <c r="O61" i="16" s="1"/>
  <c r="L62" i="16"/>
  <c r="L63" i="16" s="1"/>
  <c r="S62" i="16"/>
  <c r="U61" i="16"/>
  <c r="V61" i="16" s="1"/>
  <c r="N67" i="16"/>
  <c r="O67" i="16" s="1"/>
  <c r="L68" i="16"/>
  <c r="S68" i="16"/>
  <c r="U67" i="16"/>
  <c r="V67" i="16" s="1"/>
  <c r="H69" i="16"/>
  <c r="H63" i="16"/>
  <c r="L64" i="15"/>
  <c r="L65" i="15" s="1"/>
  <c r="Z62" i="15"/>
  <c r="AB61" i="15"/>
  <c r="AC61" i="15" s="1"/>
  <c r="N67" i="15"/>
  <c r="O67" i="15" s="1"/>
  <c r="L68" i="15"/>
  <c r="L69" i="15" s="1"/>
  <c r="H68" i="15"/>
  <c r="H69" i="15" s="1"/>
  <c r="AQ50" i="15"/>
  <c r="AI50" i="15"/>
  <c r="AJ50" i="15" s="1"/>
  <c r="AG67" i="15"/>
  <c r="AG61" i="15"/>
  <c r="Z68" i="15"/>
  <c r="AB67" i="15"/>
  <c r="AC67" i="15" s="1"/>
  <c r="U67" i="15"/>
  <c r="V67" i="15" s="1"/>
  <c r="S68" i="15"/>
  <c r="AN68" i="15"/>
  <c r="AN69" i="15" s="1"/>
  <c r="AN63" i="15"/>
  <c r="U61" i="15"/>
  <c r="V61" i="15" s="1"/>
  <c r="S62" i="15"/>
  <c r="O61" i="15"/>
  <c r="H62" i="15"/>
  <c r="N62" i="15" s="1"/>
  <c r="S64" i="14"/>
  <c r="AI50" i="14"/>
  <c r="AJ50" i="14" s="1"/>
  <c r="AG67" i="14"/>
  <c r="AM51" i="14"/>
  <c r="AN51" i="14" s="1"/>
  <c r="AM52" i="14"/>
  <c r="AN52" i="14" s="1"/>
  <c r="AP52" i="14" s="1"/>
  <c r="AN49" i="14"/>
  <c r="AP49" i="14" s="1"/>
  <c r="N61" i="14"/>
  <c r="O61" i="14" s="1"/>
  <c r="L62" i="14"/>
  <c r="L63" i="14" s="1"/>
  <c r="U63" i="14" s="1"/>
  <c r="H64" i="14"/>
  <c r="H65" i="14" s="1"/>
  <c r="H68" i="14"/>
  <c r="Z62" i="14"/>
  <c r="Z63" i="14" s="1"/>
  <c r="AB61" i="14"/>
  <c r="AC61" i="14" s="1"/>
  <c r="AP47" i="14"/>
  <c r="AQ47" i="14" s="1"/>
  <c r="AG61" i="14"/>
  <c r="AI51" i="14"/>
  <c r="AJ51" i="14" s="1"/>
  <c r="S68" i="14"/>
  <c r="U67" i="14"/>
  <c r="V67" i="14" s="1"/>
  <c r="AQ52" i="14"/>
  <c r="AI52" i="14"/>
  <c r="AJ52" i="14" s="1"/>
  <c r="AI49" i="14"/>
  <c r="AJ49" i="14" s="1"/>
  <c r="AQ49" i="14"/>
  <c r="Z68" i="14"/>
  <c r="Z69" i="14" s="1"/>
  <c r="AB67" i="14"/>
  <c r="AC67" i="14" s="1"/>
  <c r="N67" i="14"/>
  <c r="O67" i="14" s="1"/>
  <c r="L68" i="14"/>
  <c r="L69" i="14" s="1"/>
  <c r="U61" i="14"/>
  <c r="V61" i="14" s="1"/>
  <c r="S64" i="13"/>
  <c r="S65" i="13" s="1"/>
  <c r="AN68" i="13"/>
  <c r="AN69" i="13" s="1"/>
  <c r="N67" i="13"/>
  <c r="O67" i="13" s="1"/>
  <c r="L68" i="13"/>
  <c r="H62" i="13"/>
  <c r="U67" i="13"/>
  <c r="V67" i="13" s="1"/>
  <c r="S68" i="13"/>
  <c r="AI54" i="13"/>
  <c r="AJ54" i="13" s="1"/>
  <c r="AG61" i="13"/>
  <c r="AB62" i="13"/>
  <c r="AC62" i="13" s="1"/>
  <c r="V61" i="13"/>
  <c r="N61" i="13"/>
  <c r="O61" i="13" s="1"/>
  <c r="L62" i="13"/>
  <c r="Z68" i="13"/>
  <c r="AB67" i="13"/>
  <c r="AC67" i="13" s="1"/>
  <c r="H68" i="13"/>
  <c r="AG67" i="13"/>
  <c r="AP54" i="13"/>
  <c r="AQ54" i="13" s="1"/>
  <c r="AN61" i="13"/>
  <c r="Z63" i="13"/>
  <c r="N67" i="12"/>
  <c r="O67" i="12" s="1"/>
  <c r="L68" i="12"/>
  <c r="U68" i="12" s="1"/>
  <c r="V67" i="12"/>
  <c r="AI49" i="12"/>
  <c r="AJ49" i="12" s="1"/>
  <c r="H62" i="12"/>
  <c r="H63" i="12" s="1"/>
  <c r="AI52" i="12"/>
  <c r="AJ52" i="12" s="1"/>
  <c r="H68" i="12"/>
  <c r="S69" i="12"/>
  <c r="AG50" i="12"/>
  <c r="AG61" i="12" s="1"/>
  <c r="AI51" i="12"/>
  <c r="AJ51" i="12" s="1"/>
  <c r="S63" i="12"/>
  <c r="AM52" i="12"/>
  <c r="AN52" i="12" s="1"/>
  <c r="AP52" i="12" s="1"/>
  <c r="AQ52" i="12" s="1"/>
  <c r="AM51" i="12"/>
  <c r="AN51" i="12" s="1"/>
  <c r="AN49" i="12"/>
  <c r="AP49" i="12" s="1"/>
  <c r="AQ49" i="12" s="1"/>
  <c r="AP47" i="12"/>
  <c r="AQ47" i="12" s="1"/>
  <c r="Z62" i="12"/>
  <c r="AB61" i="12"/>
  <c r="AC61" i="12" s="1"/>
  <c r="AB50" i="12"/>
  <c r="AC50" i="12" s="1"/>
  <c r="Z67" i="12"/>
  <c r="N61" i="12"/>
  <c r="O61" i="12" s="1"/>
  <c r="L62" i="12"/>
  <c r="L63" i="12" s="1"/>
  <c r="V61" i="12"/>
  <c r="AN68" i="11"/>
  <c r="Z62" i="11"/>
  <c r="Z63" i="11" s="1"/>
  <c r="AB61" i="11"/>
  <c r="AC61" i="11" s="1"/>
  <c r="AI54" i="11"/>
  <c r="AJ54" i="11" s="1"/>
  <c r="AG61" i="11"/>
  <c r="H68" i="11"/>
  <c r="H69" i="11" s="1"/>
  <c r="U61" i="11"/>
  <c r="V61" i="11" s="1"/>
  <c r="S62" i="11"/>
  <c r="S63" i="11" s="1"/>
  <c r="U67" i="11"/>
  <c r="V67" i="11" s="1"/>
  <c r="S68" i="11"/>
  <c r="S69" i="11" s="1"/>
  <c r="AP54" i="11"/>
  <c r="AQ54" i="11" s="1"/>
  <c r="AN61" i="11"/>
  <c r="H62" i="11"/>
  <c r="H63" i="11" s="1"/>
  <c r="Z68" i="11"/>
  <c r="Z69" i="11" s="1"/>
  <c r="AB67" i="11"/>
  <c r="AC67" i="11" s="1"/>
  <c r="AG67" i="11"/>
  <c r="N61" i="11"/>
  <c r="O61" i="11" s="1"/>
  <c r="L62" i="11"/>
  <c r="L63" i="11" s="1"/>
  <c r="N67" i="11"/>
  <c r="O67" i="11" s="1"/>
  <c r="L68" i="11"/>
  <c r="U61" i="10"/>
  <c r="V61" i="10" s="1"/>
  <c r="S62" i="10"/>
  <c r="AI51" i="10"/>
  <c r="AJ51" i="10" s="1"/>
  <c r="AQ46" i="10"/>
  <c r="AI46" i="10"/>
  <c r="AQ52" i="10"/>
  <c r="AI52" i="10"/>
  <c r="AJ52" i="10" s="1"/>
  <c r="N61" i="10"/>
  <c r="O61" i="10" s="1"/>
  <c r="L62" i="10"/>
  <c r="L63" i="10" s="1"/>
  <c r="U50" i="10"/>
  <c r="V50" i="10" s="1"/>
  <c r="S67" i="10"/>
  <c r="H68" i="10"/>
  <c r="H69" i="10" s="1"/>
  <c r="AG47" i="10"/>
  <c r="AP47" i="10" s="1"/>
  <c r="AP51" i="10"/>
  <c r="AQ51" i="10" s="1"/>
  <c r="AB50" i="10"/>
  <c r="AC50" i="10" s="1"/>
  <c r="Z67" i="10"/>
  <c r="AN50" i="10"/>
  <c r="AN61" i="10" s="1"/>
  <c r="AN77" i="10" s="1"/>
  <c r="N67" i="10"/>
  <c r="O67" i="10" s="1"/>
  <c r="L68" i="10"/>
  <c r="L69" i="10" s="1"/>
  <c r="H64" i="10"/>
  <c r="O64" i="10" s="1"/>
  <c r="AP46" i="10"/>
  <c r="Z61" i="10"/>
  <c r="Z77" i="10" s="1"/>
  <c r="U78" i="17" l="1"/>
  <c r="V78" i="17" s="1"/>
  <c r="AG64" i="20"/>
  <c r="AI64" i="20" s="1"/>
  <c r="AJ64" i="20" s="1"/>
  <c r="N78" i="17"/>
  <c r="O78" i="17" s="1"/>
  <c r="U78" i="10"/>
  <c r="V78" i="10" s="1"/>
  <c r="S79" i="17"/>
  <c r="U79" i="17" s="1"/>
  <c r="V79" i="17" s="1"/>
  <c r="L80" i="17"/>
  <c r="H79" i="17"/>
  <c r="U62" i="14"/>
  <c r="V62" i="14" s="1"/>
  <c r="AN78" i="10"/>
  <c r="AN79" i="10" s="1"/>
  <c r="Z78" i="10"/>
  <c r="AB78" i="10" s="1"/>
  <c r="AC78" i="10" s="1"/>
  <c r="AB77" i="10"/>
  <c r="AC77" i="10" s="1"/>
  <c r="N79" i="10"/>
  <c r="O79" i="10" s="1"/>
  <c r="L80" i="10"/>
  <c r="S79" i="10"/>
  <c r="N78" i="10"/>
  <c r="O78" i="10" s="1"/>
  <c r="AM52" i="16"/>
  <c r="AN52" i="16" s="1"/>
  <c r="AP52" i="16" s="1"/>
  <c r="AM51" i="16"/>
  <c r="AN51" i="16" s="1"/>
  <c r="AP51" i="16" s="1"/>
  <c r="AQ51" i="16" s="1"/>
  <c r="AN49" i="16"/>
  <c r="AP49" i="16" s="1"/>
  <c r="AQ49" i="16" s="1"/>
  <c r="AI52" i="16"/>
  <c r="AJ52" i="16" s="1"/>
  <c r="AQ52" i="16"/>
  <c r="Z61" i="16"/>
  <c r="Z67" i="16"/>
  <c r="AB50" i="16"/>
  <c r="AC50" i="16" s="1"/>
  <c r="AI51" i="16"/>
  <c r="AJ51" i="16" s="1"/>
  <c r="AI49" i="16"/>
  <c r="AJ49" i="16" s="1"/>
  <c r="AG50" i="16"/>
  <c r="AG61" i="16" s="1"/>
  <c r="H65" i="26"/>
  <c r="AI69" i="26"/>
  <c r="AJ69" i="26" s="1"/>
  <c r="AG70" i="26"/>
  <c r="AI65" i="26"/>
  <c r="AJ65" i="26" s="1"/>
  <c r="H70" i="26"/>
  <c r="O70" i="26" s="1"/>
  <c r="AN64" i="26"/>
  <c r="AP64" i="26" s="1"/>
  <c r="AP63" i="26"/>
  <c r="AQ63" i="26" s="1"/>
  <c r="AC70" i="26"/>
  <c r="U70" i="26"/>
  <c r="AN70" i="26"/>
  <c r="AN71" i="26" s="1"/>
  <c r="AP69" i="26"/>
  <c r="AQ69" i="26" s="1"/>
  <c r="AC64" i="26"/>
  <c r="V70" i="26"/>
  <c r="AI64" i="26"/>
  <c r="AQ64" i="26"/>
  <c r="N69" i="26"/>
  <c r="O69" i="26" s="1"/>
  <c r="Z70" i="26"/>
  <c r="Z71" i="26" s="1"/>
  <c r="AB69" i="26"/>
  <c r="AC69" i="26" s="1"/>
  <c r="AB64" i="26"/>
  <c r="AJ64" i="26"/>
  <c r="S71" i="26"/>
  <c r="L64" i="26"/>
  <c r="V63" i="26"/>
  <c r="N63" i="26"/>
  <c r="O63" i="26" s="1"/>
  <c r="S65" i="26"/>
  <c r="V64" i="24"/>
  <c r="N64" i="24"/>
  <c r="AC70" i="24"/>
  <c r="L65" i="24"/>
  <c r="S71" i="24"/>
  <c r="AB71" i="24" s="1"/>
  <c r="Z64" i="24"/>
  <c r="AB63" i="24"/>
  <c r="AC63" i="24" s="1"/>
  <c r="H71" i="24"/>
  <c r="AP61" i="24"/>
  <c r="AQ61" i="24" s="1"/>
  <c r="AN62" i="24"/>
  <c r="AN63" i="24" s="1"/>
  <c r="AI61" i="24"/>
  <c r="AJ61" i="24" s="1"/>
  <c r="AG62" i="24"/>
  <c r="AG63" i="24" s="1"/>
  <c r="V69" i="24"/>
  <c r="N69" i="24"/>
  <c r="O69" i="24" s="1"/>
  <c r="L70" i="24"/>
  <c r="L71" i="24" s="1"/>
  <c r="AB70" i="24"/>
  <c r="AJ70" i="24"/>
  <c r="AP67" i="24"/>
  <c r="AQ67" i="24" s="1"/>
  <c r="AN68" i="24"/>
  <c r="AI67" i="24"/>
  <c r="AJ67" i="24" s="1"/>
  <c r="AG68" i="24"/>
  <c r="U63" i="24"/>
  <c r="V63" i="24" s="1"/>
  <c r="S64" i="24"/>
  <c r="U69" i="21"/>
  <c r="V69" i="21" s="1"/>
  <c r="S70" i="21"/>
  <c r="S71" i="21" s="1"/>
  <c r="U63" i="21"/>
  <c r="S64" i="21"/>
  <c r="S65" i="21" s="1"/>
  <c r="H64" i="21"/>
  <c r="O64" i="21" s="1"/>
  <c r="Z65" i="21"/>
  <c r="Z64" i="21"/>
  <c r="AB63" i="21"/>
  <c r="AC63" i="21" s="1"/>
  <c r="AP50" i="21"/>
  <c r="AQ50" i="21" s="1"/>
  <c r="AN61" i="21"/>
  <c r="AN67" i="21"/>
  <c r="AB68" i="21"/>
  <c r="AC68" i="21" s="1"/>
  <c r="N62" i="21"/>
  <c r="O62" i="21" s="1"/>
  <c r="Z70" i="21"/>
  <c r="AB69" i="21"/>
  <c r="AC69" i="21" s="1"/>
  <c r="N69" i="21"/>
  <c r="O69" i="21" s="1"/>
  <c r="L70" i="21"/>
  <c r="L71" i="21" s="1"/>
  <c r="H70" i="21"/>
  <c r="O70" i="21" s="1"/>
  <c r="V63" i="21"/>
  <c r="N63" i="21"/>
  <c r="O63" i="21" s="1"/>
  <c r="L64" i="21"/>
  <c r="L65" i="21" s="1"/>
  <c r="U62" i="21"/>
  <c r="V62" i="21" s="1"/>
  <c r="U68" i="21"/>
  <c r="V68" i="21" s="1"/>
  <c r="N68" i="21"/>
  <c r="O68" i="21" s="1"/>
  <c r="AB62" i="21"/>
  <c r="AC62" i="21" s="1"/>
  <c r="AI50" i="21"/>
  <c r="AJ50" i="21" s="1"/>
  <c r="AG67" i="21"/>
  <c r="AG61" i="21"/>
  <c r="Z70" i="20"/>
  <c r="AB69" i="20"/>
  <c r="AC69" i="20" s="1"/>
  <c r="N64" i="20"/>
  <c r="O64" i="20" s="1"/>
  <c r="L70" i="20"/>
  <c r="V69" i="20"/>
  <c r="N69" i="20"/>
  <c r="O69" i="20" s="1"/>
  <c r="L65" i="20"/>
  <c r="H70" i="20"/>
  <c r="H71" i="20" s="1"/>
  <c r="AN65" i="20"/>
  <c r="U63" i="20"/>
  <c r="V63" i="20" s="1"/>
  <c r="S64" i="20"/>
  <c r="AB64" i="20" s="1"/>
  <c r="S71" i="20"/>
  <c r="AI69" i="20"/>
  <c r="AJ69" i="20" s="1"/>
  <c r="AG70" i="20"/>
  <c r="AP69" i="20"/>
  <c r="AQ69" i="20" s="1"/>
  <c r="AB63" i="20"/>
  <c r="AC63" i="20" s="1"/>
  <c r="AP61" i="19"/>
  <c r="AQ61" i="19" s="1"/>
  <c r="AN62" i="19"/>
  <c r="AI61" i="19"/>
  <c r="AJ61" i="19" s="1"/>
  <c r="AG62" i="19"/>
  <c r="Z70" i="19"/>
  <c r="AB69" i="19"/>
  <c r="AC69" i="19" s="1"/>
  <c r="AP67" i="19"/>
  <c r="AQ67" i="19" s="1"/>
  <c r="AN68" i="19"/>
  <c r="AN69" i="19" s="1"/>
  <c r="Z64" i="19"/>
  <c r="AB63" i="19"/>
  <c r="AC63" i="19" s="1"/>
  <c r="U64" i="19"/>
  <c r="V64" i="19" s="1"/>
  <c r="AI67" i="19"/>
  <c r="AJ67" i="19" s="1"/>
  <c r="AG68" i="19"/>
  <c r="V69" i="19"/>
  <c r="N69" i="19"/>
  <c r="O69" i="19" s="1"/>
  <c r="L70" i="19"/>
  <c r="U70" i="19" s="1"/>
  <c r="O63" i="19"/>
  <c r="H64" i="19"/>
  <c r="S65" i="19"/>
  <c r="L65" i="19"/>
  <c r="U68" i="18"/>
  <c r="V68" i="18" s="1"/>
  <c r="Z62" i="18"/>
  <c r="AB61" i="18"/>
  <c r="AC61" i="18" s="1"/>
  <c r="N69" i="18"/>
  <c r="O69" i="18" s="1"/>
  <c r="L70" i="18"/>
  <c r="U70" i="18" s="1"/>
  <c r="H70" i="18"/>
  <c r="Z68" i="18"/>
  <c r="Z69" i="18" s="1"/>
  <c r="AB67" i="18"/>
  <c r="AC67" i="18" s="1"/>
  <c r="AP50" i="18"/>
  <c r="AQ50" i="18" s="1"/>
  <c r="AN67" i="18"/>
  <c r="AN61" i="18"/>
  <c r="H63" i="18"/>
  <c r="S64" i="18"/>
  <c r="N62" i="18"/>
  <c r="O62" i="18" s="1"/>
  <c r="N68" i="18"/>
  <c r="O68" i="18" s="1"/>
  <c r="AI50" i="18"/>
  <c r="AJ50" i="18" s="1"/>
  <c r="AG67" i="18"/>
  <c r="AG61" i="18"/>
  <c r="L63" i="18"/>
  <c r="U63" i="18" s="1"/>
  <c r="U62" i="18"/>
  <c r="V62" i="18" s="1"/>
  <c r="U69" i="18"/>
  <c r="V69" i="18" s="1"/>
  <c r="L64" i="17"/>
  <c r="N63" i="17"/>
  <c r="O63" i="17" s="1"/>
  <c r="H64" i="17"/>
  <c r="H65" i="17" s="1"/>
  <c r="AB50" i="17"/>
  <c r="AC50" i="17" s="1"/>
  <c r="Z67" i="17"/>
  <c r="AI52" i="17"/>
  <c r="AJ52" i="17" s="1"/>
  <c r="AP47" i="17"/>
  <c r="AQ47" i="17" s="1"/>
  <c r="H69" i="17"/>
  <c r="Z61" i="17"/>
  <c r="Z77" i="17" s="1"/>
  <c r="AI49" i="17"/>
  <c r="AJ49" i="17" s="1"/>
  <c r="N68" i="17"/>
  <c r="O68" i="17" s="1"/>
  <c r="AG50" i="17"/>
  <c r="AG61" i="17" s="1"/>
  <c r="AG77" i="17" s="1"/>
  <c r="U67" i="17"/>
  <c r="V67" i="17" s="1"/>
  <c r="S68" i="17"/>
  <c r="AI51" i="17"/>
  <c r="AJ51" i="17" s="1"/>
  <c r="L69" i="17"/>
  <c r="U62" i="17"/>
  <c r="V62" i="17" s="1"/>
  <c r="AM52" i="17"/>
  <c r="AN52" i="17" s="1"/>
  <c r="AP52" i="17" s="1"/>
  <c r="AQ52" i="17" s="1"/>
  <c r="AM51" i="17"/>
  <c r="AN51" i="17" s="1"/>
  <c r="AN49" i="17"/>
  <c r="AP49" i="17" s="1"/>
  <c r="AQ49" i="17" s="1"/>
  <c r="S63" i="17"/>
  <c r="N62" i="17"/>
  <c r="O62" i="17" s="1"/>
  <c r="N63" i="16"/>
  <c r="O63" i="16" s="1"/>
  <c r="L64" i="16"/>
  <c r="L65" i="16" s="1"/>
  <c r="N68" i="16"/>
  <c r="O68" i="16" s="1"/>
  <c r="L69" i="16"/>
  <c r="H65" i="16"/>
  <c r="H64" i="16"/>
  <c r="U68" i="16"/>
  <c r="V68" i="16" s="1"/>
  <c r="U62" i="16"/>
  <c r="V62" i="16" s="1"/>
  <c r="N62" i="16"/>
  <c r="O62" i="16" s="1"/>
  <c r="H70" i="16"/>
  <c r="H71" i="16" s="1"/>
  <c r="S69" i="16"/>
  <c r="S63" i="16"/>
  <c r="H70" i="15"/>
  <c r="U62" i="15"/>
  <c r="V62" i="15" s="1"/>
  <c r="U68" i="15"/>
  <c r="V68" i="15" s="1"/>
  <c r="AI61" i="15"/>
  <c r="AJ61" i="15" s="1"/>
  <c r="AG62" i="15"/>
  <c r="AP61" i="15"/>
  <c r="AQ61" i="15" s="1"/>
  <c r="N69" i="15"/>
  <c r="O69" i="15" s="1"/>
  <c r="L70" i="15"/>
  <c r="AI67" i="15"/>
  <c r="AJ67" i="15" s="1"/>
  <c r="AG68" i="15"/>
  <c r="AP68" i="15" s="1"/>
  <c r="AB62" i="15"/>
  <c r="AC62" i="15" s="1"/>
  <c r="Z63" i="15"/>
  <c r="S63" i="15"/>
  <c r="AN64" i="15"/>
  <c r="S69" i="15"/>
  <c r="N68" i="15"/>
  <c r="O68" i="15" s="1"/>
  <c r="O62" i="15"/>
  <c r="AN70" i="15"/>
  <c r="AN71" i="15" s="1"/>
  <c r="H63" i="15"/>
  <c r="AB68" i="15"/>
  <c r="AC68" i="15" s="1"/>
  <c r="AP67" i="15"/>
  <c r="AQ67" i="15" s="1"/>
  <c r="Z69" i="15"/>
  <c r="AN50" i="14"/>
  <c r="AP50" i="14" s="1"/>
  <c r="AQ50" i="14" s="1"/>
  <c r="L70" i="14"/>
  <c r="L71" i="14" s="1"/>
  <c r="Z70" i="14"/>
  <c r="AI61" i="14"/>
  <c r="AJ61" i="14" s="1"/>
  <c r="AG62" i="14"/>
  <c r="AG63" i="14" s="1"/>
  <c r="H69" i="14"/>
  <c r="AB62" i="14"/>
  <c r="AC62" i="14" s="1"/>
  <c r="N62" i="14"/>
  <c r="O62" i="14" s="1"/>
  <c r="S65" i="14"/>
  <c r="U68" i="14"/>
  <c r="V68" i="14" s="1"/>
  <c r="AP51" i="14"/>
  <c r="AQ51" i="14" s="1"/>
  <c r="N68" i="14"/>
  <c r="O68" i="14" s="1"/>
  <c r="S69" i="14"/>
  <c r="AB69" i="14" s="1"/>
  <c r="AI67" i="14"/>
  <c r="AJ67" i="14" s="1"/>
  <c r="AG68" i="14"/>
  <c r="AB68" i="14"/>
  <c r="AC68" i="14" s="1"/>
  <c r="Z64" i="14"/>
  <c r="Z65" i="14" s="1"/>
  <c r="AB63" i="14"/>
  <c r="AC63" i="14" s="1"/>
  <c r="V63" i="14"/>
  <c r="N63" i="14"/>
  <c r="O63" i="14" s="1"/>
  <c r="L64" i="14"/>
  <c r="U64" i="14" s="1"/>
  <c r="AP61" i="13"/>
  <c r="AQ61" i="13" s="1"/>
  <c r="AN62" i="13"/>
  <c r="N62" i="13"/>
  <c r="O62" i="13" s="1"/>
  <c r="N68" i="13"/>
  <c r="O68" i="13" s="1"/>
  <c r="AN70" i="13"/>
  <c r="AN71" i="13" s="1"/>
  <c r="L63" i="13"/>
  <c r="U68" i="13"/>
  <c r="V68" i="13" s="1"/>
  <c r="L69" i="13"/>
  <c r="AI67" i="13"/>
  <c r="AJ67" i="13" s="1"/>
  <c r="AG68" i="13"/>
  <c r="H69" i="13"/>
  <c r="AB68" i="13"/>
  <c r="AC68" i="13" s="1"/>
  <c r="AI61" i="13"/>
  <c r="AJ61" i="13" s="1"/>
  <c r="AG62" i="13"/>
  <c r="S69" i="13"/>
  <c r="H63" i="13"/>
  <c r="AP67" i="13"/>
  <c r="AQ67" i="13" s="1"/>
  <c r="Z64" i="13"/>
  <c r="Z65" i="13" s="1"/>
  <c r="AB63" i="13"/>
  <c r="AC63" i="13" s="1"/>
  <c r="U62" i="13"/>
  <c r="V62" i="13" s="1"/>
  <c r="Z69" i="13"/>
  <c r="N63" i="12"/>
  <c r="O63" i="12" s="1"/>
  <c r="L64" i="12"/>
  <c r="AB62" i="12"/>
  <c r="AC62" i="12" s="1"/>
  <c r="U62" i="12"/>
  <c r="V62" i="12" s="1"/>
  <c r="AP51" i="12"/>
  <c r="AQ51" i="12" s="1"/>
  <c r="AI61" i="12"/>
  <c r="AJ61" i="12" s="1"/>
  <c r="AG62" i="12"/>
  <c r="AG63" i="12" s="1"/>
  <c r="N68" i="12"/>
  <c r="O68" i="12" s="1"/>
  <c r="V68" i="12"/>
  <c r="H69" i="12"/>
  <c r="H64" i="12"/>
  <c r="H65" i="12" s="1"/>
  <c r="Z68" i="12"/>
  <c r="AB67" i="12"/>
  <c r="AC67" i="12" s="1"/>
  <c r="AN50" i="12"/>
  <c r="S64" i="12"/>
  <c r="U63" i="12"/>
  <c r="V63" i="12" s="1"/>
  <c r="AI50" i="12"/>
  <c r="AJ50" i="12" s="1"/>
  <c r="AG67" i="12"/>
  <c r="L69" i="12"/>
  <c r="N62" i="12"/>
  <c r="O62" i="12" s="1"/>
  <c r="S70" i="12"/>
  <c r="Z63" i="12"/>
  <c r="N63" i="11"/>
  <c r="O63" i="11" s="1"/>
  <c r="L64" i="11"/>
  <c r="Z70" i="11"/>
  <c r="Z71" i="11" s="1"/>
  <c r="AB69" i="11"/>
  <c r="AC69" i="11" s="1"/>
  <c r="S70" i="11"/>
  <c r="H70" i="11"/>
  <c r="Z64" i="11"/>
  <c r="AB63" i="11"/>
  <c r="AC63" i="11" s="1"/>
  <c r="N68" i="11"/>
  <c r="O68" i="11" s="1"/>
  <c r="AI67" i="11"/>
  <c r="AJ67" i="11" s="1"/>
  <c r="AG68" i="11"/>
  <c r="L69" i="11"/>
  <c r="AI61" i="11"/>
  <c r="AJ61" i="11" s="1"/>
  <c r="AG62" i="11"/>
  <c r="AN69" i="11"/>
  <c r="AB68" i="11"/>
  <c r="AC68" i="11" s="1"/>
  <c r="U63" i="11"/>
  <c r="V63" i="11" s="1"/>
  <c r="S64" i="11"/>
  <c r="N62" i="11"/>
  <c r="O62" i="11" s="1"/>
  <c r="AP61" i="11"/>
  <c r="AQ61" i="11" s="1"/>
  <c r="AN62" i="11"/>
  <c r="H64" i="11"/>
  <c r="U68" i="11"/>
  <c r="V68" i="11" s="1"/>
  <c r="U62" i="11"/>
  <c r="V62" i="11" s="1"/>
  <c r="AB62" i="11"/>
  <c r="AC62" i="11" s="1"/>
  <c r="AP67" i="11"/>
  <c r="AQ67" i="11" s="1"/>
  <c r="Z68" i="10"/>
  <c r="Z69" i="10" s="1"/>
  <c r="AB67" i="10"/>
  <c r="AC67" i="10" s="1"/>
  <c r="H70" i="10"/>
  <c r="O70" i="10" s="1"/>
  <c r="U62" i="10"/>
  <c r="V62" i="10" s="1"/>
  <c r="Z62" i="10"/>
  <c r="AB61" i="10"/>
  <c r="AC61" i="10" s="1"/>
  <c r="AI47" i="10"/>
  <c r="AJ47" i="10" s="1"/>
  <c r="AG50" i="10"/>
  <c r="AQ47" i="10"/>
  <c r="N62" i="10"/>
  <c r="O62" i="10" s="1"/>
  <c r="AN62" i="10"/>
  <c r="AN63" i="10" s="1"/>
  <c r="N69" i="10"/>
  <c r="O69" i="10" s="1"/>
  <c r="L70" i="10"/>
  <c r="U67" i="10"/>
  <c r="V67" i="10" s="1"/>
  <c r="S68" i="10"/>
  <c r="S69" i="10" s="1"/>
  <c r="N63" i="10"/>
  <c r="O63" i="10" s="1"/>
  <c r="L64" i="10"/>
  <c r="L65" i="10" s="1"/>
  <c r="S63" i="10"/>
  <c r="H65" i="10"/>
  <c r="N68" i="10"/>
  <c r="O68" i="10" s="1"/>
  <c r="AN67" i="10"/>
  <c r="AG65" i="20" l="1"/>
  <c r="AP65" i="20" s="1"/>
  <c r="AQ65" i="20" s="1"/>
  <c r="AP64" i="20"/>
  <c r="AQ64" i="20" s="1"/>
  <c r="U70" i="24"/>
  <c r="AG78" i="17"/>
  <c r="AG79" i="17" s="1"/>
  <c r="AI77" i="17"/>
  <c r="AJ77" i="17" s="1"/>
  <c r="Z78" i="17"/>
  <c r="Z79" i="17" s="1"/>
  <c r="AB77" i="17"/>
  <c r="AC77" i="17" s="1"/>
  <c r="S80" i="17"/>
  <c r="L81" i="17"/>
  <c r="N79" i="17"/>
  <c r="O79" i="17" s="1"/>
  <c r="H80" i="17"/>
  <c r="H81" i="17" s="1"/>
  <c r="AN67" i="14"/>
  <c r="AN68" i="14" s="1"/>
  <c r="AP68" i="14" s="1"/>
  <c r="AQ68" i="14" s="1"/>
  <c r="AN61" i="14"/>
  <c r="AP61" i="14" s="1"/>
  <c r="AQ61" i="14" s="1"/>
  <c r="AP62" i="11"/>
  <c r="AQ62" i="11" s="1"/>
  <c r="Z79" i="10"/>
  <c r="Z80" i="10" s="1"/>
  <c r="AB79" i="10"/>
  <c r="AC79" i="10" s="1"/>
  <c r="AN80" i="10"/>
  <c r="AN81" i="10" s="1"/>
  <c r="S80" i="10"/>
  <c r="U80" i="10" s="1"/>
  <c r="V80" i="10" s="1"/>
  <c r="U79" i="10"/>
  <c r="V79" i="10" s="1"/>
  <c r="L81" i="10"/>
  <c r="N81" i="10" s="1"/>
  <c r="O81" i="10" s="1"/>
  <c r="E42" i="28" s="1"/>
  <c r="N80" i="10"/>
  <c r="O80" i="10" s="1"/>
  <c r="AG62" i="16"/>
  <c r="AG63" i="16" s="1"/>
  <c r="AG64" i="16" s="1"/>
  <c r="AG65" i="16" s="1"/>
  <c r="AI61" i="16"/>
  <c r="AJ61" i="16" s="1"/>
  <c r="Z62" i="16"/>
  <c r="AB61" i="16"/>
  <c r="AC61" i="16" s="1"/>
  <c r="Z68" i="16"/>
  <c r="AB67" i="16"/>
  <c r="AC67" i="16" s="1"/>
  <c r="AN50" i="16"/>
  <c r="AG67" i="16"/>
  <c r="AI50" i="16"/>
  <c r="AJ50" i="16" s="1"/>
  <c r="N64" i="26"/>
  <c r="V64" i="26"/>
  <c r="AB71" i="26"/>
  <c r="AC71" i="26" s="1"/>
  <c r="AQ70" i="26"/>
  <c r="AI70" i="26"/>
  <c r="L65" i="26"/>
  <c r="N70" i="26"/>
  <c r="U71" i="26"/>
  <c r="V71" i="26" s="1"/>
  <c r="U64" i="26"/>
  <c r="AB70" i="26"/>
  <c r="AJ70" i="26"/>
  <c r="AN65" i="26"/>
  <c r="AP65" i="26" s="1"/>
  <c r="AQ65" i="26" s="1"/>
  <c r="AP70" i="26"/>
  <c r="H71" i="26"/>
  <c r="AG71" i="26"/>
  <c r="AB65" i="26"/>
  <c r="AC65" i="26" s="1"/>
  <c r="AC64" i="24"/>
  <c r="U64" i="24"/>
  <c r="AI68" i="24"/>
  <c r="AJ68" i="24" s="1"/>
  <c r="AB64" i="24"/>
  <c r="AJ64" i="24"/>
  <c r="S65" i="24"/>
  <c r="AG69" i="24"/>
  <c r="AP68" i="24"/>
  <c r="AQ68" i="24" s="1"/>
  <c r="Z65" i="24"/>
  <c r="AN69" i="24"/>
  <c r="V70" i="24"/>
  <c r="N70" i="24"/>
  <c r="AI62" i="24"/>
  <c r="AJ62" i="24" s="1"/>
  <c r="AP62" i="24"/>
  <c r="AQ62" i="24" s="1"/>
  <c r="AC71" i="24"/>
  <c r="U71" i="24"/>
  <c r="V71" i="24" s="1"/>
  <c r="N71" i="24"/>
  <c r="O71" i="24" s="1"/>
  <c r="AI63" i="24"/>
  <c r="AJ63" i="24" s="1"/>
  <c r="AG64" i="24"/>
  <c r="AG65" i="24" s="1"/>
  <c r="AP63" i="24"/>
  <c r="AQ63" i="24" s="1"/>
  <c r="AN64" i="24"/>
  <c r="N65" i="24"/>
  <c r="O65" i="24" s="1"/>
  <c r="H71" i="21"/>
  <c r="N71" i="21" s="1"/>
  <c r="O71" i="21" s="1"/>
  <c r="U71" i="21"/>
  <c r="V71" i="21" s="1"/>
  <c r="U65" i="21"/>
  <c r="V65" i="21" s="1"/>
  <c r="AP67" i="21"/>
  <c r="AQ67" i="21" s="1"/>
  <c r="AN68" i="21"/>
  <c r="AN69" i="21" s="1"/>
  <c r="AJ70" i="21"/>
  <c r="AB70" i="21"/>
  <c r="AB65" i="21"/>
  <c r="AC65" i="21" s="1"/>
  <c r="AI61" i="21"/>
  <c r="AJ61" i="21" s="1"/>
  <c r="AG62" i="21"/>
  <c r="Z71" i="21"/>
  <c r="H65" i="21"/>
  <c r="AI67" i="21"/>
  <c r="AJ67" i="21" s="1"/>
  <c r="AG68" i="21"/>
  <c r="U64" i="21"/>
  <c r="AC64" i="21"/>
  <c r="U70" i="21"/>
  <c r="AC70" i="21"/>
  <c r="V64" i="21"/>
  <c r="N64" i="21"/>
  <c r="V70" i="21"/>
  <c r="N70" i="21"/>
  <c r="AP61" i="21"/>
  <c r="AQ61" i="21" s="1"/>
  <c r="AN62" i="21"/>
  <c r="AN63" i="21" s="1"/>
  <c r="AB64" i="21"/>
  <c r="AJ64" i="21"/>
  <c r="AB70" i="20"/>
  <c r="AC70" i="20" s="1"/>
  <c r="AI70" i="20"/>
  <c r="AJ70" i="20" s="1"/>
  <c r="AP70" i="20"/>
  <c r="AQ70" i="20" s="1"/>
  <c r="AC64" i="20"/>
  <c r="U64" i="20"/>
  <c r="V64" i="20" s="1"/>
  <c r="N70" i="20"/>
  <c r="O70" i="20" s="1"/>
  <c r="Z71" i="20"/>
  <c r="AG71" i="20"/>
  <c r="S65" i="20"/>
  <c r="N65" i="20"/>
  <c r="O65" i="20" s="1"/>
  <c r="L71" i="20"/>
  <c r="U70" i="20"/>
  <c r="V70" i="20" s="1"/>
  <c r="AN70" i="19"/>
  <c r="AN71" i="19" s="1"/>
  <c r="AB70" i="19"/>
  <c r="AC70" i="19" s="1"/>
  <c r="U65" i="19"/>
  <c r="V65" i="19" s="1"/>
  <c r="V70" i="19"/>
  <c r="N70" i="19"/>
  <c r="O70" i="19" s="1"/>
  <c r="AI68" i="19"/>
  <c r="AJ68" i="19" s="1"/>
  <c r="AB64" i="19"/>
  <c r="AC64" i="19" s="1"/>
  <c r="Z71" i="19"/>
  <c r="L71" i="19"/>
  <c r="AG69" i="19"/>
  <c r="Z65" i="19"/>
  <c r="AI62" i="19"/>
  <c r="AJ62" i="19" s="1"/>
  <c r="AP62" i="19"/>
  <c r="AQ62" i="19" s="1"/>
  <c r="H65" i="19"/>
  <c r="N64" i="19"/>
  <c r="O64" i="19" s="1"/>
  <c r="AP68" i="19"/>
  <c r="AQ68" i="19" s="1"/>
  <c r="AG63" i="19"/>
  <c r="AN63" i="19"/>
  <c r="H64" i="18"/>
  <c r="H65" i="18" s="1"/>
  <c r="V63" i="18"/>
  <c r="N63" i="18"/>
  <c r="O63" i="18" s="1"/>
  <c r="L64" i="18"/>
  <c r="U64" i="18" s="1"/>
  <c r="AP67" i="18"/>
  <c r="AQ67" i="18" s="1"/>
  <c r="AN68" i="18"/>
  <c r="AB68" i="18"/>
  <c r="AC68" i="18" s="1"/>
  <c r="H71" i="18"/>
  <c r="AB62" i="18"/>
  <c r="AC62" i="18" s="1"/>
  <c r="AI67" i="18"/>
  <c r="AJ67" i="18" s="1"/>
  <c r="AG68" i="18"/>
  <c r="V70" i="18"/>
  <c r="N70" i="18"/>
  <c r="O70" i="18" s="1"/>
  <c r="AP61" i="18"/>
  <c r="AQ61" i="18" s="1"/>
  <c r="AN62" i="18"/>
  <c r="AN63" i="18" s="1"/>
  <c r="L71" i="18"/>
  <c r="AI61" i="18"/>
  <c r="AJ61" i="18" s="1"/>
  <c r="AG62" i="18"/>
  <c r="S65" i="18"/>
  <c r="Z70" i="18"/>
  <c r="Z71" i="18" s="1"/>
  <c r="AB69" i="18"/>
  <c r="AC69" i="18" s="1"/>
  <c r="Z63" i="18"/>
  <c r="AI61" i="17"/>
  <c r="AJ61" i="17" s="1"/>
  <c r="AG62" i="17"/>
  <c r="AP51" i="17"/>
  <c r="AQ51" i="17" s="1"/>
  <c r="L70" i="17"/>
  <c r="N69" i="17"/>
  <c r="O69" i="17" s="1"/>
  <c r="U68" i="17"/>
  <c r="V68" i="17" s="1"/>
  <c r="Z68" i="17"/>
  <c r="AB67" i="17"/>
  <c r="AC67" i="17" s="1"/>
  <c r="N64" i="17"/>
  <c r="O64" i="17" s="1"/>
  <c r="Z62" i="17"/>
  <c r="AB61" i="17"/>
  <c r="AC61" i="17" s="1"/>
  <c r="L65" i="17"/>
  <c r="U63" i="17"/>
  <c r="V63" i="17" s="1"/>
  <c r="S64" i="17"/>
  <c r="H70" i="17"/>
  <c r="H71" i="17" s="1"/>
  <c r="AN50" i="17"/>
  <c r="AN61" i="17" s="1"/>
  <c r="AN77" i="17" s="1"/>
  <c r="AI50" i="17"/>
  <c r="AJ50" i="17" s="1"/>
  <c r="AG67" i="17"/>
  <c r="S69" i="17"/>
  <c r="S64" i="16"/>
  <c r="S65" i="16" s="1"/>
  <c r="U63" i="16"/>
  <c r="V63" i="16" s="1"/>
  <c r="N69" i="16"/>
  <c r="O69" i="16" s="1"/>
  <c r="L70" i="16"/>
  <c r="L71" i="16" s="1"/>
  <c r="N65" i="16"/>
  <c r="O65" i="16" s="1"/>
  <c r="S70" i="16"/>
  <c r="U69" i="16"/>
  <c r="V69" i="16" s="1"/>
  <c r="N64" i="16"/>
  <c r="O64" i="16" s="1"/>
  <c r="Z70" i="15"/>
  <c r="Z71" i="15" s="1"/>
  <c r="AB69" i="15"/>
  <c r="AC69" i="15" s="1"/>
  <c r="H64" i="15"/>
  <c r="N63" i="15"/>
  <c r="O63" i="15" s="1"/>
  <c r="U69" i="15"/>
  <c r="V69" i="15" s="1"/>
  <c r="S70" i="15"/>
  <c r="U63" i="15"/>
  <c r="V63" i="15" s="1"/>
  <c r="S64" i="15"/>
  <c r="S65" i="15" s="1"/>
  <c r="AQ68" i="15"/>
  <c r="AI68" i="15"/>
  <c r="AJ68" i="15" s="1"/>
  <c r="N70" i="15"/>
  <c r="O70" i="15" s="1"/>
  <c r="Z64" i="15"/>
  <c r="AB63" i="15"/>
  <c r="AC63" i="15" s="1"/>
  <c r="AG69" i="15"/>
  <c r="L71" i="15"/>
  <c r="AI62" i="15"/>
  <c r="AJ62" i="15" s="1"/>
  <c r="AP62" i="15"/>
  <c r="AQ62" i="15" s="1"/>
  <c r="AN65" i="15"/>
  <c r="AG63" i="15"/>
  <c r="H71" i="15"/>
  <c r="AB65" i="14"/>
  <c r="AC65" i="14" s="1"/>
  <c r="AI63" i="14"/>
  <c r="AJ63" i="14" s="1"/>
  <c r="AG64" i="14"/>
  <c r="AI68" i="14"/>
  <c r="AJ68" i="14" s="1"/>
  <c r="V64" i="14"/>
  <c r="N64" i="14"/>
  <c r="O64" i="14" s="1"/>
  <c r="AG69" i="14"/>
  <c r="H70" i="14"/>
  <c r="N70" i="14" s="1"/>
  <c r="N69" i="14"/>
  <c r="O69" i="14" s="1"/>
  <c r="AB64" i="14"/>
  <c r="AC64" i="14" s="1"/>
  <c r="AC69" i="14"/>
  <c r="S70" i="14"/>
  <c r="U69" i="14"/>
  <c r="V69" i="14" s="1"/>
  <c r="L65" i="14"/>
  <c r="AI62" i="14"/>
  <c r="AJ62" i="14" s="1"/>
  <c r="Z71" i="14"/>
  <c r="AP62" i="13"/>
  <c r="AQ62" i="13" s="1"/>
  <c r="AB65" i="13"/>
  <c r="AC65" i="13" s="1"/>
  <c r="Z70" i="13"/>
  <c r="Z71" i="13" s="1"/>
  <c r="AB69" i="13"/>
  <c r="AC69" i="13" s="1"/>
  <c r="U69" i="13"/>
  <c r="V69" i="13" s="1"/>
  <c r="S70" i="13"/>
  <c r="S71" i="13" s="1"/>
  <c r="AI68" i="13"/>
  <c r="AJ68" i="13" s="1"/>
  <c r="AI62" i="13"/>
  <c r="AJ62" i="13" s="1"/>
  <c r="AG69" i="13"/>
  <c r="N69" i="13"/>
  <c r="O69" i="13" s="1"/>
  <c r="L70" i="13"/>
  <c r="L71" i="13" s="1"/>
  <c r="N63" i="13"/>
  <c r="O63" i="13" s="1"/>
  <c r="L64" i="13"/>
  <c r="L65" i="13" s="1"/>
  <c r="U63" i="13"/>
  <c r="V63" i="13" s="1"/>
  <c r="AN63" i="13"/>
  <c r="H64" i="13"/>
  <c r="H65" i="13" s="1"/>
  <c r="H70" i="13"/>
  <c r="AB64" i="13"/>
  <c r="AC64" i="13" s="1"/>
  <c r="AP68" i="13"/>
  <c r="AQ68" i="13" s="1"/>
  <c r="AG63" i="13"/>
  <c r="U64" i="12"/>
  <c r="V64" i="12" s="1"/>
  <c r="N64" i="12"/>
  <c r="O64" i="12" s="1"/>
  <c r="N69" i="12"/>
  <c r="O69" i="12" s="1"/>
  <c r="L70" i="12"/>
  <c r="L71" i="12" s="1"/>
  <c r="S65" i="12"/>
  <c r="AB68" i="12"/>
  <c r="AC68" i="12" s="1"/>
  <c r="L65" i="12"/>
  <c r="Z64" i="12"/>
  <c r="AB63" i="12"/>
  <c r="AC63" i="12" s="1"/>
  <c r="S71" i="12"/>
  <c r="AP50" i="12"/>
  <c r="AQ50" i="12" s="1"/>
  <c r="AN67" i="12"/>
  <c r="Z69" i="12"/>
  <c r="H70" i="12"/>
  <c r="AI63" i="12"/>
  <c r="AJ63" i="12" s="1"/>
  <c r="AG64" i="12"/>
  <c r="AG65" i="12" s="1"/>
  <c r="AN61" i="12"/>
  <c r="U69" i="12"/>
  <c r="V69" i="12" s="1"/>
  <c r="AI67" i="12"/>
  <c r="AJ67" i="12" s="1"/>
  <c r="AG68" i="12"/>
  <c r="AG69" i="12" s="1"/>
  <c r="AI62" i="12"/>
  <c r="AJ62" i="12" s="1"/>
  <c r="AN70" i="11"/>
  <c r="AI68" i="11"/>
  <c r="AJ68" i="11" s="1"/>
  <c r="AB64" i="11"/>
  <c r="AC64" i="11" s="1"/>
  <c r="AI62" i="11"/>
  <c r="AJ62" i="11" s="1"/>
  <c r="AG69" i="11"/>
  <c r="AP69" i="11" s="1"/>
  <c r="Z65" i="11"/>
  <c r="N64" i="11"/>
  <c r="O64" i="11" s="1"/>
  <c r="AN63" i="11"/>
  <c r="U64" i="11"/>
  <c r="V64" i="11" s="1"/>
  <c r="AG63" i="11"/>
  <c r="N69" i="11"/>
  <c r="O69" i="11" s="1"/>
  <c r="L70" i="11"/>
  <c r="U70" i="11" s="1"/>
  <c r="S71" i="11"/>
  <c r="L65" i="11"/>
  <c r="H65" i="11"/>
  <c r="S65" i="11"/>
  <c r="AP68" i="11"/>
  <c r="AQ68" i="11" s="1"/>
  <c r="H71" i="11"/>
  <c r="U69" i="11"/>
  <c r="V69" i="11" s="1"/>
  <c r="AB70" i="11"/>
  <c r="AC70" i="11" s="1"/>
  <c r="V70" i="10"/>
  <c r="N70" i="10"/>
  <c r="AN64" i="10"/>
  <c r="AN65" i="10" s="1"/>
  <c r="AN68" i="10"/>
  <c r="U68" i="10"/>
  <c r="V68" i="10" s="1"/>
  <c r="AI50" i="10"/>
  <c r="AJ50" i="10" s="1"/>
  <c r="AG67" i="10"/>
  <c r="AG61" i="10"/>
  <c r="AG77" i="10" s="1"/>
  <c r="AB62" i="10"/>
  <c r="AC62" i="10" s="1"/>
  <c r="AP50" i="10"/>
  <c r="AQ50" i="10" s="1"/>
  <c r="U63" i="10"/>
  <c r="V63" i="10" s="1"/>
  <c r="S64" i="10"/>
  <c r="S65" i="10" s="1"/>
  <c r="Z63" i="10"/>
  <c r="H71" i="10"/>
  <c r="AB68" i="10"/>
  <c r="AC68" i="10" s="1"/>
  <c r="N65" i="10"/>
  <c r="O65" i="10" s="1"/>
  <c r="E43" i="28" s="1"/>
  <c r="V64" i="10"/>
  <c r="N64" i="10"/>
  <c r="U69" i="10"/>
  <c r="V69" i="10" s="1"/>
  <c r="S70" i="10"/>
  <c r="L71" i="10"/>
  <c r="Z70" i="10"/>
  <c r="Z71" i="10" s="1"/>
  <c r="AB69" i="10"/>
  <c r="AC69" i="10" s="1"/>
  <c r="S81" i="10" l="1"/>
  <c r="U81" i="10" s="1"/>
  <c r="V81" i="10" s="1"/>
  <c r="F42" i="28" s="1"/>
  <c r="AN62" i="14"/>
  <c r="AP62" i="14" s="1"/>
  <c r="AQ62" i="14" s="1"/>
  <c r="AI65" i="20"/>
  <c r="AJ65" i="20" s="1"/>
  <c r="AP67" i="14"/>
  <c r="AQ67" i="14" s="1"/>
  <c r="AB80" i="10"/>
  <c r="AC80" i="10" s="1"/>
  <c r="AN78" i="17"/>
  <c r="AP78" i="17" s="1"/>
  <c r="AQ78" i="17" s="1"/>
  <c r="AP77" i="17"/>
  <c r="AQ77" i="17" s="1"/>
  <c r="AG80" i="17"/>
  <c r="AG81" i="17" s="1"/>
  <c r="Z80" i="17"/>
  <c r="AI79" i="17"/>
  <c r="AJ79" i="17" s="1"/>
  <c r="AB79" i="17"/>
  <c r="AC79" i="17" s="1"/>
  <c r="AI78" i="17"/>
  <c r="AJ78" i="17" s="1"/>
  <c r="AB78" i="17"/>
  <c r="AC78" i="17" s="1"/>
  <c r="S81" i="17"/>
  <c r="U81" i="17" s="1"/>
  <c r="V81" i="17" s="1"/>
  <c r="F17" i="28" s="1"/>
  <c r="U80" i="17"/>
  <c r="V80" i="17" s="1"/>
  <c r="N81" i="17"/>
  <c r="O81" i="17" s="1"/>
  <c r="E17" i="28" s="1"/>
  <c r="N80" i="17"/>
  <c r="O80" i="17" s="1"/>
  <c r="U70" i="12"/>
  <c r="V70" i="12" s="1"/>
  <c r="AI77" i="10"/>
  <c r="AJ77" i="10" s="1"/>
  <c r="AG78" i="10"/>
  <c r="AG79" i="10" s="1"/>
  <c r="AP77" i="10"/>
  <c r="AQ77" i="10" s="1"/>
  <c r="Z81" i="10"/>
  <c r="Z69" i="16"/>
  <c r="AB68" i="16"/>
  <c r="AC68" i="16" s="1"/>
  <c r="AG68" i="16"/>
  <c r="AI67" i="16"/>
  <c r="AJ67" i="16" s="1"/>
  <c r="AN61" i="16"/>
  <c r="AP50" i="16"/>
  <c r="AQ50" i="16" s="1"/>
  <c r="AN67" i="16"/>
  <c r="AB62" i="16"/>
  <c r="AC62" i="16" s="1"/>
  <c r="Z63" i="16"/>
  <c r="AI62" i="16"/>
  <c r="AJ62" i="16" s="1"/>
  <c r="N65" i="26"/>
  <c r="O65" i="26" s="1"/>
  <c r="N71" i="26"/>
  <c r="O71" i="26" s="1"/>
  <c r="AI71" i="26"/>
  <c r="AJ71" i="26" s="1"/>
  <c r="U65" i="26"/>
  <c r="V65" i="26" s="1"/>
  <c r="AP71" i="26"/>
  <c r="AQ71" i="26" s="1"/>
  <c r="AP64" i="24"/>
  <c r="AN65" i="24"/>
  <c r="AP65" i="24" s="1"/>
  <c r="AQ65" i="24" s="1"/>
  <c r="AB65" i="24"/>
  <c r="AC65" i="24" s="1"/>
  <c r="AI65" i="24"/>
  <c r="AJ65" i="24" s="1"/>
  <c r="AP69" i="24"/>
  <c r="AQ69" i="24" s="1"/>
  <c r="AN70" i="24"/>
  <c r="AN71" i="24" s="1"/>
  <c r="AI69" i="24"/>
  <c r="AJ69" i="24" s="1"/>
  <c r="AG70" i="24"/>
  <c r="U65" i="24"/>
  <c r="V65" i="24" s="1"/>
  <c r="AQ64" i="24"/>
  <c r="AI64" i="24"/>
  <c r="AN64" i="21"/>
  <c r="AN65" i="21" s="1"/>
  <c r="AI68" i="21"/>
  <c r="AJ68" i="21" s="1"/>
  <c r="AG69" i="21"/>
  <c r="AP69" i="21" s="1"/>
  <c r="AB71" i="21"/>
  <c r="AC71" i="21" s="1"/>
  <c r="AP68" i="21"/>
  <c r="AQ68" i="21" s="1"/>
  <c r="AI62" i="21"/>
  <c r="AJ62" i="21" s="1"/>
  <c r="AN70" i="21"/>
  <c r="AN71" i="21" s="1"/>
  <c r="AP62" i="21"/>
  <c r="AQ62" i="21" s="1"/>
  <c r="AG63" i="21"/>
  <c r="N65" i="21"/>
  <c r="O65" i="21" s="1"/>
  <c r="N71" i="20"/>
  <c r="O71" i="20" s="1"/>
  <c r="U71" i="20"/>
  <c r="V71" i="20" s="1"/>
  <c r="AI71" i="20"/>
  <c r="AJ71" i="20" s="1"/>
  <c r="AP71" i="20"/>
  <c r="AQ71" i="20" s="1"/>
  <c r="U65" i="20"/>
  <c r="V65" i="20" s="1"/>
  <c r="AB65" i="20"/>
  <c r="AC65" i="20" s="1"/>
  <c r="AB71" i="20"/>
  <c r="AC71" i="20" s="1"/>
  <c r="AP63" i="19"/>
  <c r="AQ63" i="19" s="1"/>
  <c r="AN64" i="19"/>
  <c r="AB65" i="19"/>
  <c r="AC65" i="19" s="1"/>
  <c r="AB71" i="19"/>
  <c r="AC71" i="19" s="1"/>
  <c r="AI63" i="19"/>
  <c r="AJ63" i="19" s="1"/>
  <c r="AG64" i="19"/>
  <c r="AG65" i="19" s="1"/>
  <c r="AI69" i="19"/>
  <c r="AJ69" i="19" s="1"/>
  <c r="AG70" i="19"/>
  <c r="AP70" i="19" s="1"/>
  <c r="AP69" i="19"/>
  <c r="AQ69" i="19" s="1"/>
  <c r="N71" i="19"/>
  <c r="O71" i="19" s="1"/>
  <c r="U71" i="19"/>
  <c r="V71" i="19" s="1"/>
  <c r="N65" i="19"/>
  <c r="O65" i="19" s="1"/>
  <c r="Z64" i="18"/>
  <c r="AB63" i="18"/>
  <c r="AC63" i="18" s="1"/>
  <c r="AB71" i="18"/>
  <c r="AC71" i="18" s="1"/>
  <c r="AN64" i="18"/>
  <c r="AI68" i="18"/>
  <c r="AJ68" i="18" s="1"/>
  <c r="AG69" i="18"/>
  <c r="AP68" i="18"/>
  <c r="AQ68" i="18" s="1"/>
  <c r="AI62" i="18"/>
  <c r="AJ62" i="18" s="1"/>
  <c r="N71" i="18"/>
  <c r="O71" i="18" s="1"/>
  <c r="U71" i="18"/>
  <c r="V71" i="18" s="1"/>
  <c r="AN69" i="18"/>
  <c r="V64" i="18"/>
  <c r="N64" i="18"/>
  <c r="O64" i="18" s="1"/>
  <c r="AB70" i="18"/>
  <c r="AC70" i="18" s="1"/>
  <c r="AG63" i="18"/>
  <c r="AP62" i="18"/>
  <c r="AQ62" i="18" s="1"/>
  <c r="L65" i="18"/>
  <c r="AB68" i="17"/>
  <c r="AC68" i="17" s="1"/>
  <c r="U69" i="17"/>
  <c r="V69" i="17" s="1"/>
  <c r="S70" i="17"/>
  <c r="S71" i="17" s="1"/>
  <c r="AB62" i="17"/>
  <c r="AC62" i="17" s="1"/>
  <c r="Z69" i="17"/>
  <c r="AN62" i="17"/>
  <c r="AP62" i="17" s="1"/>
  <c r="AQ62" i="17" s="1"/>
  <c r="AP61" i="17"/>
  <c r="AQ61" i="17" s="1"/>
  <c r="AI67" i="17"/>
  <c r="AJ67" i="17" s="1"/>
  <c r="AG68" i="17"/>
  <c r="AG69" i="17" s="1"/>
  <c r="AP50" i="17"/>
  <c r="AQ50" i="17" s="1"/>
  <c r="AN67" i="17"/>
  <c r="U64" i="17"/>
  <c r="V64" i="17" s="1"/>
  <c r="N65" i="17"/>
  <c r="O65" i="17" s="1"/>
  <c r="E18" i="28" s="1"/>
  <c r="Z63" i="17"/>
  <c r="N70" i="17"/>
  <c r="O70" i="17" s="1"/>
  <c r="AI62" i="17"/>
  <c r="AJ62" i="17" s="1"/>
  <c r="S65" i="17"/>
  <c r="L71" i="17"/>
  <c r="AG63" i="17"/>
  <c r="U65" i="16"/>
  <c r="V65" i="16" s="1"/>
  <c r="U70" i="16"/>
  <c r="V70" i="16" s="1"/>
  <c r="S71" i="16"/>
  <c r="N70" i="16"/>
  <c r="O70" i="16" s="1"/>
  <c r="N71" i="16"/>
  <c r="O71" i="16" s="1"/>
  <c r="U64" i="16"/>
  <c r="V64" i="16" s="1"/>
  <c r="AB64" i="15"/>
  <c r="AC64" i="15" s="1"/>
  <c r="U70" i="15"/>
  <c r="V70" i="15" s="1"/>
  <c r="AI69" i="15"/>
  <c r="AJ69" i="15" s="1"/>
  <c r="AG70" i="15"/>
  <c r="AP69" i="15"/>
  <c r="AQ69" i="15" s="1"/>
  <c r="Z65" i="15"/>
  <c r="U64" i="15"/>
  <c r="V64" i="15" s="1"/>
  <c r="S71" i="15"/>
  <c r="AI63" i="15"/>
  <c r="AJ63" i="15" s="1"/>
  <c r="AG64" i="15"/>
  <c r="AG65" i="15" s="1"/>
  <c r="AP63" i="15"/>
  <c r="AQ63" i="15" s="1"/>
  <c r="N64" i="15"/>
  <c r="O64" i="15" s="1"/>
  <c r="H65" i="15"/>
  <c r="AB70" i="15"/>
  <c r="AC70" i="15" s="1"/>
  <c r="N71" i="15"/>
  <c r="O71" i="15" s="1"/>
  <c r="U65" i="15"/>
  <c r="V65" i="15" s="1"/>
  <c r="AN63" i="14"/>
  <c r="AP63" i="14" s="1"/>
  <c r="AQ63" i="14" s="1"/>
  <c r="U70" i="14"/>
  <c r="V70" i="14" s="1"/>
  <c r="AI64" i="14"/>
  <c r="AJ64" i="14" s="1"/>
  <c r="S71" i="14"/>
  <c r="AB71" i="14" s="1"/>
  <c r="O70" i="14"/>
  <c r="AN69" i="14"/>
  <c r="N65" i="14"/>
  <c r="O65" i="14" s="1"/>
  <c r="AB70" i="14"/>
  <c r="AC70" i="14" s="1"/>
  <c r="AI69" i="14"/>
  <c r="AJ69" i="14" s="1"/>
  <c r="AG70" i="14"/>
  <c r="U65" i="14"/>
  <c r="V65" i="14" s="1"/>
  <c r="AG65" i="14"/>
  <c r="H71" i="14"/>
  <c r="AB71" i="13"/>
  <c r="AC71" i="13" s="1"/>
  <c r="N65" i="13"/>
  <c r="O65" i="13" s="1"/>
  <c r="U65" i="13"/>
  <c r="V65" i="13" s="1"/>
  <c r="AP63" i="13"/>
  <c r="AQ63" i="13" s="1"/>
  <c r="AN64" i="13"/>
  <c r="U71" i="13"/>
  <c r="V71" i="13" s="1"/>
  <c r="AI63" i="13"/>
  <c r="AJ63" i="13" s="1"/>
  <c r="AG64" i="13"/>
  <c r="AB70" i="13"/>
  <c r="AC70" i="13" s="1"/>
  <c r="H71" i="13"/>
  <c r="N71" i="13" s="1"/>
  <c r="N64" i="13"/>
  <c r="O64" i="13" s="1"/>
  <c r="U64" i="13"/>
  <c r="V64" i="13" s="1"/>
  <c r="N70" i="13"/>
  <c r="O70" i="13" s="1"/>
  <c r="AI69" i="13"/>
  <c r="AJ69" i="13" s="1"/>
  <c r="AG70" i="13"/>
  <c r="AP69" i="13"/>
  <c r="AQ69" i="13" s="1"/>
  <c r="U70" i="13"/>
  <c r="V70" i="13" s="1"/>
  <c r="AI69" i="12"/>
  <c r="AJ69" i="12" s="1"/>
  <c r="AG70" i="12"/>
  <c r="AG71" i="12" s="1"/>
  <c r="Z70" i="12"/>
  <c r="AB69" i="12"/>
  <c r="AC69" i="12" s="1"/>
  <c r="N65" i="12"/>
  <c r="O65" i="12" s="1"/>
  <c r="AN68" i="12"/>
  <c r="AP68" i="12" s="1"/>
  <c r="AQ68" i="12" s="1"/>
  <c r="AP67" i="12"/>
  <c r="AQ67" i="12" s="1"/>
  <c r="AI64" i="12"/>
  <c r="AJ64" i="12" s="1"/>
  <c r="H71" i="12"/>
  <c r="N71" i="12" s="1"/>
  <c r="AB64" i="12"/>
  <c r="AC64" i="12" s="1"/>
  <c r="N70" i="12"/>
  <c r="O70" i="12" s="1"/>
  <c r="AI68" i="12"/>
  <c r="AJ68" i="12" s="1"/>
  <c r="U71" i="12"/>
  <c r="V71" i="12" s="1"/>
  <c r="Z65" i="12"/>
  <c r="U65" i="12"/>
  <c r="V65" i="12" s="1"/>
  <c r="AN62" i="12"/>
  <c r="AP62" i="12" s="1"/>
  <c r="AQ62" i="12" s="1"/>
  <c r="AP61" i="12"/>
  <c r="AQ61" i="12" s="1"/>
  <c r="L71" i="11"/>
  <c r="N65" i="11"/>
  <c r="O65" i="11" s="1"/>
  <c r="AB65" i="11"/>
  <c r="AC65" i="11" s="1"/>
  <c r="AQ69" i="11"/>
  <c r="AI69" i="11"/>
  <c r="AJ69" i="11" s="1"/>
  <c r="AG70" i="11"/>
  <c r="AP70" i="11" s="1"/>
  <c r="AB71" i="11"/>
  <c r="AC71" i="11" s="1"/>
  <c r="U65" i="11"/>
  <c r="V65" i="11" s="1"/>
  <c r="AP63" i="11"/>
  <c r="AQ63" i="11" s="1"/>
  <c r="AN64" i="11"/>
  <c r="V70" i="11"/>
  <c r="N70" i="11"/>
  <c r="O70" i="11" s="1"/>
  <c r="AI63" i="11"/>
  <c r="AJ63" i="11" s="1"/>
  <c r="AG64" i="11"/>
  <c r="AN71" i="11"/>
  <c r="U70" i="10"/>
  <c r="AC70" i="10"/>
  <c r="U65" i="10"/>
  <c r="V65" i="10" s="1"/>
  <c r="F43" i="28" s="1"/>
  <c r="Z64" i="10"/>
  <c r="Z65" i="10" s="1"/>
  <c r="AB63" i="10"/>
  <c r="AC63" i="10" s="1"/>
  <c r="AI61" i="10"/>
  <c r="AJ61" i="10" s="1"/>
  <c r="AG62" i="10"/>
  <c r="AG63" i="10" s="1"/>
  <c r="AP61" i="10"/>
  <c r="AQ61" i="10" s="1"/>
  <c r="AJ70" i="10"/>
  <c r="AB70" i="10"/>
  <c r="S71" i="10"/>
  <c r="AB71" i="10" s="1"/>
  <c r="AI67" i="10"/>
  <c r="AJ67" i="10" s="1"/>
  <c r="AG68" i="10"/>
  <c r="AP68" i="10" s="1"/>
  <c r="AP67" i="10"/>
  <c r="AQ67" i="10" s="1"/>
  <c r="N71" i="10"/>
  <c r="O71" i="10" s="1"/>
  <c r="AN69" i="10"/>
  <c r="U64" i="10"/>
  <c r="AC64" i="10"/>
  <c r="AB81" i="10" l="1"/>
  <c r="AC81" i="10" s="1"/>
  <c r="G42" i="28" s="1"/>
  <c r="AN79" i="17"/>
  <c r="AN80" i="17" s="1"/>
  <c r="AP80" i="17" s="1"/>
  <c r="AQ80" i="17" s="1"/>
  <c r="AI80" i="17"/>
  <c r="AJ80" i="17" s="1"/>
  <c r="AP64" i="19"/>
  <c r="AQ64" i="19" s="1"/>
  <c r="AB80" i="17"/>
  <c r="AC80" i="17" s="1"/>
  <c r="Z81" i="17"/>
  <c r="AI81" i="17" s="1"/>
  <c r="AJ81" i="17" s="1"/>
  <c r="H17" i="28" s="1"/>
  <c r="AN64" i="14"/>
  <c r="AP64" i="14" s="1"/>
  <c r="AQ64" i="14" s="1"/>
  <c r="AG71" i="11"/>
  <c r="AP71" i="11" s="1"/>
  <c r="AQ71" i="11" s="1"/>
  <c r="AG69" i="10"/>
  <c r="AI69" i="10" s="1"/>
  <c r="AJ69" i="10" s="1"/>
  <c r="AG80" i="10"/>
  <c r="AG81" i="10" s="1"/>
  <c r="AI79" i="10"/>
  <c r="AJ79" i="10" s="1"/>
  <c r="AP79" i="10"/>
  <c r="AQ79" i="10" s="1"/>
  <c r="AI78" i="10"/>
  <c r="AJ78" i="10" s="1"/>
  <c r="AP78" i="10"/>
  <c r="AQ78" i="10" s="1"/>
  <c r="AN68" i="16"/>
  <c r="AP67" i="16"/>
  <c r="AQ67" i="16" s="1"/>
  <c r="AG69" i="16"/>
  <c r="AI68" i="16"/>
  <c r="AJ68" i="16" s="1"/>
  <c r="AI63" i="16"/>
  <c r="AJ63" i="16" s="1"/>
  <c r="Z64" i="16"/>
  <c r="AB63" i="16"/>
  <c r="AC63" i="16" s="1"/>
  <c r="AN62" i="16"/>
  <c r="AP62" i="16" s="1"/>
  <c r="AQ62" i="16" s="1"/>
  <c r="AP61" i="16"/>
  <c r="AQ61" i="16" s="1"/>
  <c r="Z70" i="16"/>
  <c r="AB70" i="16" s="1"/>
  <c r="AC70" i="16" s="1"/>
  <c r="AB69" i="16"/>
  <c r="AC69" i="16" s="1"/>
  <c r="AQ70" i="24"/>
  <c r="AI70" i="24"/>
  <c r="AG71" i="24"/>
  <c r="AP70" i="24"/>
  <c r="AI63" i="21"/>
  <c r="AJ63" i="21" s="1"/>
  <c r="AG64" i="21"/>
  <c r="AP63" i="21"/>
  <c r="AQ63" i="21" s="1"/>
  <c r="AQ69" i="21"/>
  <c r="AI69" i="21"/>
  <c r="AJ69" i="21" s="1"/>
  <c r="AG70" i="21"/>
  <c r="AG71" i="19"/>
  <c r="AI71" i="19" s="1"/>
  <c r="AJ71" i="19" s="1"/>
  <c r="AN65" i="19"/>
  <c r="AP65" i="19" s="1"/>
  <c r="AQ65" i="19" s="1"/>
  <c r="AI65" i="19"/>
  <c r="AJ65" i="19" s="1"/>
  <c r="AQ70" i="19"/>
  <c r="AI70" i="19"/>
  <c r="AJ70" i="19" s="1"/>
  <c r="AI64" i="19"/>
  <c r="AJ64" i="19" s="1"/>
  <c r="N65" i="18"/>
  <c r="O65" i="18" s="1"/>
  <c r="U65" i="18"/>
  <c r="V65" i="18" s="1"/>
  <c r="AB64" i="18"/>
  <c r="AC64" i="18" s="1"/>
  <c r="Z65" i="18"/>
  <c r="AI63" i="18"/>
  <c r="AJ63" i="18" s="1"/>
  <c r="AG64" i="18"/>
  <c r="AP64" i="18" s="1"/>
  <c r="AN65" i="18"/>
  <c r="AP69" i="18"/>
  <c r="AQ69" i="18" s="1"/>
  <c r="AN70" i="18"/>
  <c r="AN71" i="18" s="1"/>
  <c r="AI69" i="18"/>
  <c r="AJ69" i="18" s="1"/>
  <c r="AG70" i="18"/>
  <c r="AG71" i="18" s="1"/>
  <c r="AP63" i="18"/>
  <c r="AQ63" i="18" s="1"/>
  <c r="AI63" i="17"/>
  <c r="AJ63" i="17" s="1"/>
  <c r="AG64" i="17"/>
  <c r="Z64" i="17"/>
  <c r="AB63" i="17"/>
  <c r="AC63" i="17" s="1"/>
  <c r="AI69" i="17"/>
  <c r="AJ69" i="17" s="1"/>
  <c r="AG70" i="17"/>
  <c r="N71" i="17"/>
  <c r="O71" i="17" s="1"/>
  <c r="AN68" i="17"/>
  <c r="AP68" i="17" s="1"/>
  <c r="AQ68" i="17" s="1"/>
  <c r="AP67" i="17"/>
  <c r="AQ67" i="17" s="1"/>
  <c r="AN63" i="17"/>
  <c r="U70" i="17"/>
  <c r="V70" i="17" s="1"/>
  <c r="U65" i="17"/>
  <c r="V65" i="17" s="1"/>
  <c r="F18" i="28" s="1"/>
  <c r="Z70" i="17"/>
  <c r="AB69" i="17"/>
  <c r="AC69" i="17" s="1"/>
  <c r="U71" i="17"/>
  <c r="V71" i="17" s="1"/>
  <c r="AI68" i="17"/>
  <c r="AJ68" i="17" s="1"/>
  <c r="U71" i="16"/>
  <c r="V71" i="16" s="1"/>
  <c r="AI65" i="15"/>
  <c r="AJ65" i="15" s="1"/>
  <c r="AP65" i="15"/>
  <c r="AQ65" i="15" s="1"/>
  <c r="U71" i="15"/>
  <c r="V71" i="15" s="1"/>
  <c r="AI70" i="15"/>
  <c r="AJ70" i="15" s="1"/>
  <c r="AP70" i="15"/>
  <c r="AQ70" i="15" s="1"/>
  <c r="AG71" i="15"/>
  <c r="AI64" i="15"/>
  <c r="AJ64" i="15" s="1"/>
  <c r="AP64" i="15"/>
  <c r="AQ64" i="15" s="1"/>
  <c r="N65" i="15"/>
  <c r="O65" i="15" s="1"/>
  <c r="AB65" i="15"/>
  <c r="AC65" i="15" s="1"/>
  <c r="AB71" i="15"/>
  <c r="AC71" i="15" s="1"/>
  <c r="AP69" i="14"/>
  <c r="AQ69" i="14" s="1"/>
  <c r="AN70" i="14"/>
  <c r="AP70" i="14" s="1"/>
  <c r="AQ70" i="14" s="1"/>
  <c r="AI70" i="14"/>
  <c r="AJ70" i="14" s="1"/>
  <c r="N71" i="14"/>
  <c r="O71" i="14" s="1"/>
  <c r="AI65" i="14"/>
  <c r="AJ65" i="14" s="1"/>
  <c r="AG71" i="14"/>
  <c r="AC71" i="14"/>
  <c r="U71" i="14"/>
  <c r="V71" i="14" s="1"/>
  <c r="AP64" i="13"/>
  <c r="AQ64" i="13" s="1"/>
  <c r="AI70" i="13"/>
  <c r="AJ70" i="13" s="1"/>
  <c r="AP70" i="13"/>
  <c r="AQ70" i="13" s="1"/>
  <c r="AN65" i="13"/>
  <c r="AG71" i="13"/>
  <c r="O71" i="13"/>
  <c r="AI64" i="13"/>
  <c r="AJ64" i="13" s="1"/>
  <c r="AG65" i="13"/>
  <c r="AB65" i="12"/>
  <c r="AC65" i="12" s="1"/>
  <c r="AI65" i="12"/>
  <c r="AJ65" i="12" s="1"/>
  <c r="AB70" i="12"/>
  <c r="AC70" i="12" s="1"/>
  <c r="AN63" i="12"/>
  <c r="O71" i="12"/>
  <c r="Z71" i="12"/>
  <c r="AN69" i="12"/>
  <c r="AI70" i="12"/>
  <c r="AJ70" i="12" s="1"/>
  <c r="AP64" i="11"/>
  <c r="AQ64" i="11" s="1"/>
  <c r="N71" i="11"/>
  <c r="O71" i="11" s="1"/>
  <c r="U71" i="11"/>
  <c r="V71" i="11" s="1"/>
  <c r="AI64" i="11"/>
  <c r="AJ64" i="11" s="1"/>
  <c r="AG65" i="11"/>
  <c r="AN65" i="11"/>
  <c r="AQ70" i="11"/>
  <c r="AI70" i="11"/>
  <c r="AJ70" i="11" s="1"/>
  <c r="AB65" i="10"/>
  <c r="AC65" i="10" s="1"/>
  <c r="G43" i="28" s="1"/>
  <c r="AI63" i="10"/>
  <c r="AJ63" i="10" s="1"/>
  <c r="AG64" i="10"/>
  <c r="AP63" i="10"/>
  <c r="AQ63" i="10" s="1"/>
  <c r="AP69" i="10"/>
  <c r="AQ69" i="10" s="1"/>
  <c r="AN70" i="10"/>
  <c r="AG70" i="10"/>
  <c r="AB64" i="10"/>
  <c r="AJ64" i="10"/>
  <c r="AQ68" i="10"/>
  <c r="AI68" i="10"/>
  <c r="AJ68" i="10" s="1"/>
  <c r="U71" i="10"/>
  <c r="V71" i="10" s="1"/>
  <c r="AC71" i="10"/>
  <c r="AI62" i="10"/>
  <c r="AJ62" i="10" s="1"/>
  <c r="AP62" i="10"/>
  <c r="AQ62" i="10" s="1"/>
  <c r="Z71" i="16" l="1"/>
  <c r="AB71" i="16" s="1"/>
  <c r="AC71" i="16" s="1"/>
  <c r="AP79" i="17"/>
  <c r="AQ79" i="17" s="1"/>
  <c r="AP71" i="19"/>
  <c r="AQ71" i="19" s="1"/>
  <c r="AB81" i="17"/>
  <c r="AC81" i="17" s="1"/>
  <c r="G17" i="28" s="1"/>
  <c r="AI71" i="11"/>
  <c r="AJ71" i="11" s="1"/>
  <c r="AN65" i="14"/>
  <c r="AP65" i="14" s="1"/>
  <c r="AQ65" i="14" s="1"/>
  <c r="AN81" i="17"/>
  <c r="AP81" i="17" s="1"/>
  <c r="AQ81" i="17" s="1"/>
  <c r="I17" i="28" s="1"/>
  <c r="AI81" i="10"/>
  <c r="AJ81" i="10" s="1"/>
  <c r="H42" i="28" s="1"/>
  <c r="AP81" i="10"/>
  <c r="AQ81" i="10" s="1"/>
  <c r="I42" i="28" s="1"/>
  <c r="AI80" i="10"/>
  <c r="AJ80" i="10" s="1"/>
  <c r="AP80" i="10"/>
  <c r="AQ80" i="10" s="1"/>
  <c r="AG70" i="16"/>
  <c r="AI69" i="16"/>
  <c r="AJ69" i="16" s="1"/>
  <c r="AN63" i="16"/>
  <c r="Z65" i="16"/>
  <c r="AB64" i="16"/>
  <c r="AC64" i="16" s="1"/>
  <c r="AI64" i="16"/>
  <c r="AJ64" i="16" s="1"/>
  <c r="AP68" i="16"/>
  <c r="AQ68" i="16" s="1"/>
  <c r="AN69" i="16"/>
  <c r="AI71" i="24"/>
  <c r="AJ71" i="24" s="1"/>
  <c r="AP71" i="24"/>
  <c r="AQ71" i="24" s="1"/>
  <c r="AQ70" i="21"/>
  <c r="AI70" i="21"/>
  <c r="AP70" i="21"/>
  <c r="AG71" i="21"/>
  <c r="AQ64" i="21"/>
  <c r="AI64" i="21"/>
  <c r="AP64" i="21"/>
  <c r="AG65" i="21"/>
  <c r="AG65" i="18"/>
  <c r="AP65" i="18" s="1"/>
  <c r="AQ65" i="18" s="1"/>
  <c r="AI70" i="18"/>
  <c r="AJ70" i="18" s="1"/>
  <c r="AP70" i="18"/>
  <c r="AQ70" i="18" s="1"/>
  <c r="AQ64" i="18"/>
  <c r="AI64" i="18"/>
  <c r="AJ64" i="18" s="1"/>
  <c r="AB65" i="18"/>
  <c r="AC65" i="18" s="1"/>
  <c r="AI71" i="18"/>
  <c r="AJ71" i="18" s="1"/>
  <c r="AP71" i="18"/>
  <c r="AQ71" i="18" s="1"/>
  <c r="AB70" i="17"/>
  <c r="AC70" i="17" s="1"/>
  <c r="AI70" i="17"/>
  <c r="AJ70" i="17" s="1"/>
  <c r="AI64" i="17"/>
  <c r="AJ64" i="17" s="1"/>
  <c r="Z71" i="17"/>
  <c r="AN69" i="17"/>
  <c r="AG71" i="17"/>
  <c r="AG65" i="17"/>
  <c r="AN64" i="17"/>
  <c r="AP64" i="17" s="1"/>
  <c r="AQ64" i="17" s="1"/>
  <c r="AP63" i="17"/>
  <c r="AQ63" i="17" s="1"/>
  <c r="AB64" i="17"/>
  <c r="AC64" i="17" s="1"/>
  <c r="Z65" i="17"/>
  <c r="AI71" i="15"/>
  <c r="AJ71" i="15" s="1"/>
  <c r="AP71" i="15"/>
  <c r="AQ71" i="15" s="1"/>
  <c r="AI71" i="14"/>
  <c r="AJ71" i="14" s="1"/>
  <c r="AN71" i="14"/>
  <c r="AP71" i="14" s="1"/>
  <c r="AQ71" i="14" s="1"/>
  <c r="AP65" i="13"/>
  <c r="AQ65" i="13" s="1"/>
  <c r="AI65" i="13"/>
  <c r="AJ65" i="13" s="1"/>
  <c r="AI71" i="13"/>
  <c r="AJ71" i="13" s="1"/>
  <c r="AP71" i="13"/>
  <c r="AQ71" i="13" s="1"/>
  <c r="AN64" i="12"/>
  <c r="AP64" i="12" s="1"/>
  <c r="AQ64" i="12" s="1"/>
  <c r="AP63" i="12"/>
  <c r="AQ63" i="12" s="1"/>
  <c r="AN70" i="12"/>
  <c r="AP70" i="12" s="1"/>
  <c r="AQ70" i="12" s="1"/>
  <c r="AP69" i="12"/>
  <c r="AQ69" i="12" s="1"/>
  <c r="AB71" i="12"/>
  <c r="AC71" i="12" s="1"/>
  <c r="AI71" i="12"/>
  <c r="AJ71" i="12" s="1"/>
  <c r="AP65" i="11"/>
  <c r="AQ65" i="11" s="1"/>
  <c r="AI65" i="11"/>
  <c r="AJ65" i="11" s="1"/>
  <c r="AQ70" i="10"/>
  <c r="AI70" i="10"/>
  <c r="AP70" i="10"/>
  <c r="AQ64" i="10"/>
  <c r="AI64" i="10"/>
  <c r="AP64" i="10"/>
  <c r="AG71" i="10"/>
  <c r="AN71" i="10"/>
  <c r="AG65" i="10"/>
  <c r="AI65" i="18" l="1"/>
  <c r="AJ65" i="18" s="1"/>
  <c r="AP71" i="10"/>
  <c r="AN64" i="16"/>
  <c r="AP63" i="16"/>
  <c r="AQ63" i="16" s="1"/>
  <c r="AB65" i="16"/>
  <c r="AC65" i="16" s="1"/>
  <c r="AI65" i="16"/>
  <c r="AJ65" i="16" s="1"/>
  <c r="AP69" i="16"/>
  <c r="AQ69" i="16" s="1"/>
  <c r="AN70" i="16"/>
  <c r="AP70" i="16" s="1"/>
  <c r="AQ70" i="16" s="1"/>
  <c r="AG71" i="16"/>
  <c r="AI71" i="16" s="1"/>
  <c r="AJ71" i="16" s="1"/>
  <c r="AI70" i="16"/>
  <c r="AJ70" i="16" s="1"/>
  <c r="AI71" i="21"/>
  <c r="AJ71" i="21" s="1"/>
  <c r="AP71" i="21"/>
  <c r="AQ71" i="21" s="1"/>
  <c r="AI65" i="21"/>
  <c r="AJ65" i="21" s="1"/>
  <c r="AP65" i="21"/>
  <c r="AQ65" i="21" s="1"/>
  <c r="AB65" i="17"/>
  <c r="AC65" i="17" s="1"/>
  <c r="G18" i="28" s="1"/>
  <c r="AN65" i="17"/>
  <c r="AP65" i="17" s="1"/>
  <c r="AQ65" i="17" s="1"/>
  <c r="I18" i="28" s="1"/>
  <c r="AB71" i="17"/>
  <c r="AC71" i="17" s="1"/>
  <c r="AN70" i="17"/>
  <c r="AP70" i="17" s="1"/>
  <c r="AQ70" i="17" s="1"/>
  <c r="AP69" i="17"/>
  <c r="AQ69" i="17" s="1"/>
  <c r="AI65" i="17"/>
  <c r="AJ65" i="17" s="1"/>
  <c r="H18" i="28" s="1"/>
  <c r="AI71" i="17"/>
  <c r="AJ71" i="17" s="1"/>
  <c r="AN71" i="12"/>
  <c r="AP71" i="12" s="1"/>
  <c r="AQ71" i="12" s="1"/>
  <c r="AN65" i="12"/>
  <c r="AP65" i="12" s="1"/>
  <c r="AQ65" i="12" s="1"/>
  <c r="AQ71" i="10"/>
  <c r="AI71" i="10"/>
  <c r="AJ71" i="10" s="1"/>
  <c r="AI65" i="10"/>
  <c r="AJ65" i="10" s="1"/>
  <c r="H43" i="28" s="1"/>
  <c r="AP65" i="10"/>
  <c r="AQ65" i="10" s="1"/>
  <c r="I43" i="28" s="1"/>
  <c r="AN71" i="16" l="1"/>
  <c r="AP71" i="16" s="1"/>
  <c r="AQ71" i="16" s="1"/>
  <c r="AN65" i="16"/>
  <c r="AP65" i="16" s="1"/>
  <c r="AQ65" i="16" s="1"/>
  <c r="AP64" i="16"/>
  <c r="AQ64" i="16" s="1"/>
  <c r="AN71" i="17"/>
  <c r="AP71" i="17" s="1"/>
  <c r="AQ71" i="17" s="1"/>
  <c r="X74" i="9"/>
  <c r="AE74" i="9" s="1"/>
  <c r="AL74" i="9" s="1"/>
  <c r="Q74" i="9"/>
  <c r="AM59" i="9"/>
  <c r="AN59" i="9" s="1"/>
  <c r="AP59" i="9" s="1"/>
  <c r="AG59" i="9"/>
  <c r="AF59" i="9"/>
  <c r="Y59" i="9"/>
  <c r="Z59" i="9" s="1"/>
  <c r="S59" i="9"/>
  <c r="R59" i="9"/>
  <c r="K59" i="9"/>
  <c r="L59" i="9" s="1"/>
  <c r="H59" i="9"/>
  <c r="O59" i="9" s="1"/>
  <c r="G59" i="9"/>
  <c r="H58" i="9"/>
  <c r="G58" i="9"/>
  <c r="AM57" i="9"/>
  <c r="AN57" i="9" s="1"/>
  <c r="AP57" i="9" s="1"/>
  <c r="AG57" i="9"/>
  <c r="AF57" i="9"/>
  <c r="Y57" i="9"/>
  <c r="Z57" i="9" s="1"/>
  <c r="S57" i="9"/>
  <c r="R57" i="9"/>
  <c r="K57" i="9"/>
  <c r="L57" i="9" s="1"/>
  <c r="H57" i="9"/>
  <c r="G57" i="9"/>
  <c r="H56" i="9"/>
  <c r="G56" i="9"/>
  <c r="AN55" i="9"/>
  <c r="AM55" i="9"/>
  <c r="AG55" i="9"/>
  <c r="AI55" i="9" s="1"/>
  <c r="AF55" i="9"/>
  <c r="Y55" i="9"/>
  <c r="Z55" i="9" s="1"/>
  <c r="S55" i="9"/>
  <c r="R55" i="9"/>
  <c r="L55" i="9"/>
  <c r="N55" i="9" s="1"/>
  <c r="O55" i="9" s="1"/>
  <c r="K55" i="9"/>
  <c r="H55" i="9"/>
  <c r="G55" i="9"/>
  <c r="AM54" i="9"/>
  <c r="AF54" i="9"/>
  <c r="Y54" i="9"/>
  <c r="R54" i="9"/>
  <c r="K54" i="9"/>
  <c r="J54" i="9"/>
  <c r="H54" i="9"/>
  <c r="G54" i="9"/>
  <c r="AP53" i="9"/>
  <c r="AN53" i="9"/>
  <c r="AG53" i="9"/>
  <c r="AB53" i="9"/>
  <c r="Z53" i="9"/>
  <c r="S53" i="9"/>
  <c r="U53" i="9" s="1"/>
  <c r="L53" i="9"/>
  <c r="H53" i="9"/>
  <c r="S52" i="9"/>
  <c r="Q52" i="9"/>
  <c r="X52" i="9" s="1"/>
  <c r="AE52" i="9" s="1"/>
  <c r="AL52" i="9" s="1"/>
  <c r="AM51" i="9"/>
  <c r="AM52" i="9" s="1"/>
  <c r="AN52" i="9" s="1"/>
  <c r="S51" i="9"/>
  <c r="Q51" i="9"/>
  <c r="X51" i="9" s="1"/>
  <c r="AE51" i="9" s="1"/>
  <c r="AL51" i="9" s="1"/>
  <c r="L51" i="9"/>
  <c r="K51" i="9"/>
  <c r="K52" i="9" s="1"/>
  <c r="L52" i="9" s="1"/>
  <c r="G51" i="9"/>
  <c r="AM49" i="9"/>
  <c r="AL49" i="9"/>
  <c r="Q49" i="9"/>
  <c r="K49" i="9"/>
  <c r="L49" i="9" s="1"/>
  <c r="J49" i="9"/>
  <c r="AM48" i="9"/>
  <c r="AF48" i="9"/>
  <c r="Y48" i="9"/>
  <c r="Y49" i="9" s="1"/>
  <c r="R48" i="9"/>
  <c r="R49" i="9" s="1"/>
  <c r="K48" i="9"/>
  <c r="J48" i="9"/>
  <c r="H48" i="9"/>
  <c r="G48" i="9"/>
  <c r="G49" i="9" s="1"/>
  <c r="H49" i="9" s="1"/>
  <c r="AG46" i="9"/>
  <c r="AQ46" i="9" s="1"/>
  <c r="S46" i="9"/>
  <c r="AC46" i="9" s="1"/>
  <c r="L46" i="9"/>
  <c r="V46" i="9" s="1"/>
  <c r="J46" i="9"/>
  <c r="Q46" i="9" s="1"/>
  <c r="X46" i="9" s="1"/>
  <c r="AE46" i="9" s="1"/>
  <c r="AL46" i="9" s="1"/>
  <c r="AN46" i="9" s="1"/>
  <c r="AP46" i="9" s="1"/>
  <c r="H46" i="9"/>
  <c r="O46" i="9" s="1"/>
  <c r="AM45" i="9"/>
  <c r="AL45" i="9"/>
  <c r="AN45" i="9" s="1"/>
  <c r="AF45" i="9"/>
  <c r="AE45" i="9"/>
  <c r="Z45" i="9"/>
  <c r="Y45" i="9"/>
  <c r="Y51" i="9" s="1"/>
  <c r="Y52" i="9" s="1"/>
  <c r="Z52" i="9" s="1"/>
  <c r="AB52" i="9" s="1"/>
  <c r="X45" i="9"/>
  <c r="S45" i="9"/>
  <c r="R45" i="9"/>
  <c r="R51" i="9" s="1"/>
  <c r="R52" i="9" s="1"/>
  <c r="Q45" i="9"/>
  <c r="N45" i="9"/>
  <c r="K45" i="9"/>
  <c r="J45" i="9"/>
  <c r="L45" i="9" s="1"/>
  <c r="H45" i="9"/>
  <c r="O45" i="9" s="1"/>
  <c r="G45" i="9"/>
  <c r="F45" i="9"/>
  <c r="AP44" i="9"/>
  <c r="AQ44" i="9" s="1"/>
  <c r="AN44" i="9"/>
  <c r="AM44" i="9"/>
  <c r="AI44" i="9"/>
  <c r="AJ44" i="9" s="1"/>
  <c r="AG44" i="9"/>
  <c r="AF44" i="9"/>
  <c r="AB44" i="9"/>
  <c r="AC44" i="9" s="1"/>
  <c r="Z44" i="9"/>
  <c r="Y44" i="9"/>
  <c r="U44" i="9"/>
  <c r="V44" i="9" s="1"/>
  <c r="S44" i="9"/>
  <c r="R44" i="9"/>
  <c r="L44" i="9"/>
  <c r="K44" i="9"/>
  <c r="G44" i="9"/>
  <c r="H44" i="9" s="1"/>
  <c r="AN43" i="9"/>
  <c r="AM43" i="9"/>
  <c r="AF43" i="9"/>
  <c r="AG43" i="9" s="1"/>
  <c r="Z43" i="9"/>
  <c r="Y43" i="9"/>
  <c r="R43" i="9"/>
  <c r="S43" i="9" s="1"/>
  <c r="L43" i="9"/>
  <c r="K43" i="9"/>
  <c r="H43" i="9"/>
  <c r="O43" i="9" s="1"/>
  <c r="G43" i="9"/>
  <c r="AQ42" i="9"/>
  <c r="AP42" i="9"/>
  <c r="AN42" i="9"/>
  <c r="AM42" i="9"/>
  <c r="AJ42" i="9"/>
  <c r="AI42" i="9"/>
  <c r="AG42" i="9"/>
  <c r="AF42" i="9"/>
  <c r="AC42" i="9"/>
  <c r="AB42" i="9"/>
  <c r="Z42" i="9"/>
  <c r="Y42" i="9"/>
  <c r="V42" i="9"/>
  <c r="U42" i="9"/>
  <c r="S42" i="9"/>
  <c r="R42" i="9"/>
  <c r="L42" i="9"/>
  <c r="K42" i="9"/>
  <c r="H42" i="9"/>
  <c r="N42" i="9" s="1"/>
  <c r="G42" i="9"/>
  <c r="AM41" i="9"/>
  <c r="AN41" i="9" s="1"/>
  <c r="AP41" i="9" s="1"/>
  <c r="AG41" i="9"/>
  <c r="AF41" i="9"/>
  <c r="Y41" i="9"/>
  <c r="Z41" i="9" s="1"/>
  <c r="S41" i="9"/>
  <c r="R41" i="9"/>
  <c r="L41" i="9"/>
  <c r="H41" i="9"/>
  <c r="O41" i="9" s="1"/>
  <c r="AQ40" i="9"/>
  <c r="AP40" i="9"/>
  <c r="AN40" i="9"/>
  <c r="AM40" i="9"/>
  <c r="AJ40" i="9"/>
  <c r="AI40" i="9"/>
  <c r="AG40" i="9"/>
  <c r="AF40" i="9"/>
  <c r="AC40" i="9"/>
  <c r="AB40" i="9"/>
  <c r="Z40" i="9"/>
  <c r="Y40" i="9"/>
  <c r="S40" i="9"/>
  <c r="R40" i="9"/>
  <c r="L40" i="9"/>
  <c r="U40" i="9" s="1"/>
  <c r="V40" i="9" s="1"/>
  <c r="K40" i="9"/>
  <c r="G40" i="9"/>
  <c r="H40" i="9" s="1"/>
  <c r="AM38" i="9"/>
  <c r="AN38" i="9" s="1"/>
  <c r="AF38" i="9"/>
  <c r="AG38" i="9" s="1"/>
  <c r="Z38" i="9"/>
  <c r="AJ38" i="9" s="1"/>
  <c r="Y38" i="9"/>
  <c r="R38" i="9"/>
  <c r="S38" i="9" s="1"/>
  <c r="K38" i="9"/>
  <c r="L38" i="9" s="1"/>
  <c r="H38" i="9"/>
  <c r="O38" i="9" s="1"/>
  <c r="G38" i="9"/>
  <c r="AN37" i="9"/>
  <c r="AP37" i="9" s="1"/>
  <c r="AM37" i="9"/>
  <c r="AG37" i="9"/>
  <c r="AQ37" i="9" s="1"/>
  <c r="AF37" i="9"/>
  <c r="Z37" i="9"/>
  <c r="AB37" i="9" s="1"/>
  <c r="Y37" i="9"/>
  <c r="S37" i="9"/>
  <c r="AC37" i="9" s="1"/>
  <c r="R37" i="9"/>
  <c r="L37" i="9"/>
  <c r="K37" i="9"/>
  <c r="G37" i="9"/>
  <c r="H37" i="9" s="1"/>
  <c r="O37" i="9" s="1"/>
  <c r="AM36" i="9"/>
  <c r="AN36" i="9" s="1"/>
  <c r="AP36" i="9" s="1"/>
  <c r="AG36" i="9"/>
  <c r="AF36" i="9"/>
  <c r="Y36" i="9"/>
  <c r="Z36" i="9" s="1"/>
  <c r="R36" i="9"/>
  <c r="S36" i="9" s="1"/>
  <c r="O36" i="9"/>
  <c r="K36" i="9"/>
  <c r="L36" i="9" s="1"/>
  <c r="H36" i="9"/>
  <c r="G36" i="9"/>
  <c r="AN35" i="9"/>
  <c r="AP35" i="9" s="1"/>
  <c r="AM35" i="9"/>
  <c r="AG35" i="9"/>
  <c r="AQ35" i="9" s="1"/>
  <c r="AF35" i="9"/>
  <c r="Z35" i="9"/>
  <c r="AJ35" i="9" s="1"/>
  <c r="Y35" i="9"/>
  <c r="S35" i="9"/>
  <c r="AC35" i="9" s="1"/>
  <c r="R35" i="9"/>
  <c r="L35" i="9"/>
  <c r="V35" i="9" s="1"/>
  <c r="K35" i="9"/>
  <c r="G35" i="9"/>
  <c r="H35" i="9" s="1"/>
  <c r="O35" i="9" s="1"/>
  <c r="AN34" i="9"/>
  <c r="AM34" i="9"/>
  <c r="AF34" i="9"/>
  <c r="AG34" i="9" s="1"/>
  <c r="Y34" i="9"/>
  <c r="Z34" i="9" s="1"/>
  <c r="R34" i="9"/>
  <c r="S34" i="9" s="1"/>
  <c r="O34" i="9"/>
  <c r="L34" i="9"/>
  <c r="N34" i="9" s="1"/>
  <c r="K34" i="9"/>
  <c r="H34" i="9"/>
  <c r="G34" i="9"/>
  <c r="AQ33" i="9"/>
  <c r="AN33" i="9"/>
  <c r="AP33" i="9" s="1"/>
  <c r="AM33" i="9"/>
  <c r="AJ33" i="9"/>
  <c r="AG33" i="9"/>
  <c r="AI33" i="9" s="1"/>
  <c r="AF33" i="9"/>
  <c r="AC33" i="9"/>
  <c r="Z33" i="9"/>
  <c r="AB33" i="9" s="1"/>
  <c r="Y33" i="9"/>
  <c r="V33" i="9"/>
  <c r="S33" i="9"/>
  <c r="U33" i="9" s="1"/>
  <c r="R33" i="9"/>
  <c r="O33" i="9"/>
  <c r="L33" i="9"/>
  <c r="K33" i="9"/>
  <c r="H33" i="9"/>
  <c r="G33" i="9"/>
  <c r="AM32" i="9"/>
  <c r="AN32" i="9" s="1"/>
  <c r="AP32" i="9" s="1"/>
  <c r="AF32" i="9"/>
  <c r="AG32" i="9" s="1"/>
  <c r="AC32" i="9"/>
  <c r="Y32" i="9"/>
  <c r="Z32" i="9" s="1"/>
  <c r="S32" i="9"/>
  <c r="R32" i="9"/>
  <c r="O32" i="9"/>
  <c r="K32" i="9"/>
  <c r="L32" i="9" s="1"/>
  <c r="H32" i="9"/>
  <c r="G32" i="9"/>
  <c r="AQ31" i="9"/>
  <c r="AP31" i="9"/>
  <c r="AN31" i="9"/>
  <c r="AM31" i="9"/>
  <c r="AJ31" i="9"/>
  <c r="AI31" i="9"/>
  <c r="AG31" i="9"/>
  <c r="AF31" i="9"/>
  <c r="AC31" i="9"/>
  <c r="AB31" i="9"/>
  <c r="Z31" i="9"/>
  <c r="Y31" i="9"/>
  <c r="S31" i="9"/>
  <c r="R31" i="9"/>
  <c r="L31" i="9"/>
  <c r="U31" i="9" s="1"/>
  <c r="K31" i="9"/>
  <c r="G31" i="9"/>
  <c r="H31" i="9" s="1"/>
  <c r="O31" i="9" s="1"/>
  <c r="AM30" i="9"/>
  <c r="AN30" i="9" s="1"/>
  <c r="AP30" i="9" s="1"/>
  <c r="AJ30" i="9"/>
  <c r="AF30" i="9"/>
  <c r="AG30" i="9" s="1"/>
  <c r="Z30" i="9"/>
  <c r="Y30" i="9"/>
  <c r="R30" i="9"/>
  <c r="S30" i="9" s="1"/>
  <c r="K30" i="9"/>
  <c r="L30" i="9" s="1"/>
  <c r="H30" i="9"/>
  <c r="O30" i="9" s="1"/>
  <c r="G30" i="9"/>
  <c r="AN29" i="9"/>
  <c r="AM29" i="9"/>
  <c r="AG29" i="9"/>
  <c r="AF29" i="9"/>
  <c r="Z29" i="9"/>
  <c r="Y29" i="9"/>
  <c r="S29" i="9"/>
  <c r="R29" i="9"/>
  <c r="L29" i="9"/>
  <c r="K29" i="9"/>
  <c r="G29" i="9"/>
  <c r="H29" i="9" s="1"/>
  <c r="AQ28" i="9"/>
  <c r="AN28" i="9"/>
  <c r="AP28" i="9" s="1"/>
  <c r="AG28" i="9"/>
  <c r="Z28" i="9"/>
  <c r="AJ28" i="9" s="1"/>
  <c r="U28" i="9"/>
  <c r="S28" i="9"/>
  <c r="AC28" i="9" s="1"/>
  <c r="L28" i="9"/>
  <c r="H28" i="9"/>
  <c r="O28" i="9" s="1"/>
  <c r="AQ27" i="9"/>
  <c r="AN27" i="9"/>
  <c r="AP27" i="9" s="1"/>
  <c r="AG27" i="9"/>
  <c r="Z27" i="9"/>
  <c r="S27" i="9"/>
  <c r="U27" i="9" s="1"/>
  <c r="O27" i="9"/>
  <c r="L27" i="9"/>
  <c r="H27" i="9"/>
  <c r="AQ26" i="9"/>
  <c r="AN26" i="9"/>
  <c r="AP26" i="9" s="1"/>
  <c r="AJ26" i="9"/>
  <c r="AG26" i="9"/>
  <c r="AB26" i="9"/>
  <c r="Z26" i="9"/>
  <c r="AI26" i="9" s="1"/>
  <c r="S26" i="9"/>
  <c r="AC26" i="9" s="1"/>
  <c r="O26" i="9"/>
  <c r="L26" i="9"/>
  <c r="H26" i="9"/>
  <c r="AQ25" i="9"/>
  <c r="AN25" i="9"/>
  <c r="AG25" i="9"/>
  <c r="Z25" i="9"/>
  <c r="AJ25" i="9" s="1"/>
  <c r="S25" i="9"/>
  <c r="U25" i="9" s="1"/>
  <c r="L25" i="9"/>
  <c r="H25" i="9"/>
  <c r="O25" i="9" s="1"/>
  <c r="AQ24" i="9"/>
  <c r="AN24" i="9"/>
  <c r="AP24" i="9" s="1"/>
  <c r="AG24" i="9"/>
  <c r="Z24" i="9"/>
  <c r="AB24" i="9" s="1"/>
  <c r="U24" i="9"/>
  <c r="S24" i="9"/>
  <c r="AC24" i="9" s="1"/>
  <c r="L24" i="9"/>
  <c r="H24" i="9"/>
  <c r="AN23" i="9"/>
  <c r="I34" i="28" s="1"/>
  <c r="AG23" i="9"/>
  <c r="Z23" i="9"/>
  <c r="S23" i="9"/>
  <c r="L23" i="9"/>
  <c r="H23" i="9"/>
  <c r="F34" i="28" l="1"/>
  <c r="N31" i="9"/>
  <c r="V31" i="9"/>
  <c r="H34" i="28"/>
  <c r="AP29" i="9"/>
  <c r="AQ29" i="9" s="1"/>
  <c r="G34" i="28"/>
  <c r="E34" i="28"/>
  <c r="AP23" i="9"/>
  <c r="AI23" i="9"/>
  <c r="N29" i="9"/>
  <c r="O29" i="9" s="1"/>
  <c r="AB34" i="9"/>
  <c r="AJ34" i="9"/>
  <c r="AB36" i="9"/>
  <c r="AJ36" i="9"/>
  <c r="N44" i="9"/>
  <c r="O44" i="9"/>
  <c r="AP25" i="9"/>
  <c r="AN39" i="9"/>
  <c r="AJ27" i="9"/>
  <c r="AB27" i="9"/>
  <c r="AI34" i="9"/>
  <c r="AQ34" i="9"/>
  <c r="N36" i="9"/>
  <c r="V36" i="9"/>
  <c r="AI38" i="9"/>
  <c r="AQ38" i="9"/>
  <c r="V27" i="9"/>
  <c r="N27" i="9"/>
  <c r="U29" i="9"/>
  <c r="V29" i="9" s="1"/>
  <c r="AI29" i="9"/>
  <c r="AJ29" i="9" s="1"/>
  <c r="AB30" i="9"/>
  <c r="AI32" i="9"/>
  <c r="AQ32" i="9"/>
  <c r="U34" i="9"/>
  <c r="AC34" i="9"/>
  <c r="N37" i="9"/>
  <c r="U38" i="9"/>
  <c r="AC38" i="9"/>
  <c r="AP38" i="9"/>
  <c r="AJ41" i="9"/>
  <c r="AB41" i="9"/>
  <c r="AC43" i="9"/>
  <c r="U43" i="9"/>
  <c r="N52" i="9"/>
  <c r="AJ59" i="9"/>
  <c r="AB59" i="9"/>
  <c r="AB29" i="9"/>
  <c r="AC29" i="9" s="1"/>
  <c r="U30" i="9"/>
  <c r="AC30" i="9"/>
  <c r="N32" i="9"/>
  <c r="V32" i="9"/>
  <c r="AB32" i="9"/>
  <c r="AJ32" i="9"/>
  <c r="N57" i="9"/>
  <c r="N23" i="9"/>
  <c r="L39" i="9"/>
  <c r="N38" i="9"/>
  <c r="V38" i="9"/>
  <c r="AQ43" i="9"/>
  <c r="AI43" i="9"/>
  <c r="S39" i="9"/>
  <c r="Z39" i="9"/>
  <c r="AB23" i="9"/>
  <c r="H39" i="9"/>
  <c r="O24" i="9"/>
  <c r="AC25" i="9"/>
  <c r="AI27" i="9"/>
  <c r="N30" i="9"/>
  <c r="V30" i="9"/>
  <c r="AI30" i="9"/>
  <c r="AQ30" i="9"/>
  <c r="U32" i="9"/>
  <c r="N33" i="9"/>
  <c r="V34" i="9"/>
  <c r="AP34" i="9"/>
  <c r="U36" i="9"/>
  <c r="AC36" i="9"/>
  <c r="N40" i="9"/>
  <c r="O40" i="9"/>
  <c r="N41" i="9"/>
  <c r="AJ57" i="9"/>
  <c r="AB57" i="9"/>
  <c r="AC57" i="9" s="1"/>
  <c r="V59" i="9"/>
  <c r="N59" i="9"/>
  <c r="AI36" i="9"/>
  <c r="AQ36" i="9"/>
  <c r="AQ41" i="9"/>
  <c r="AI41" i="9"/>
  <c r="O42" i="9"/>
  <c r="AP43" i="9"/>
  <c r="V53" i="9"/>
  <c r="V28" i="9"/>
  <c r="N28" i="9"/>
  <c r="AI28" i="9"/>
  <c r="U37" i="9"/>
  <c r="AI37" i="9"/>
  <c r="U45" i="9"/>
  <c r="V45" i="9" s="1"/>
  <c r="AN49" i="9"/>
  <c r="U51" i="9"/>
  <c r="AC53" i="9"/>
  <c r="V55" i="9"/>
  <c r="AJ24" i="9"/>
  <c r="U26" i="9"/>
  <c r="AC27" i="9"/>
  <c r="AB28" i="9"/>
  <c r="N35" i="9"/>
  <c r="U35" i="9"/>
  <c r="AB35" i="9"/>
  <c r="AI35" i="9"/>
  <c r="V37" i="9"/>
  <c r="AJ37" i="9"/>
  <c r="AF51" i="9"/>
  <c r="AG45" i="9"/>
  <c r="Z46" i="9"/>
  <c r="X48" i="9"/>
  <c r="L48" i="9"/>
  <c r="Q48" i="9"/>
  <c r="S48" i="9" s="1"/>
  <c r="S49" i="9"/>
  <c r="Z48" i="9"/>
  <c r="AL48" i="9"/>
  <c r="AN48" i="9" s="1"/>
  <c r="AE49" i="9"/>
  <c r="X49" i="9"/>
  <c r="Z49" i="9" s="1"/>
  <c r="AF49" i="9"/>
  <c r="Z51" i="9"/>
  <c r="S54" i="9"/>
  <c r="AG54" i="9"/>
  <c r="AB55" i="9"/>
  <c r="AJ55" i="9"/>
  <c r="AP55" i="9"/>
  <c r="AB38" i="9"/>
  <c r="AC41" i="9"/>
  <c r="U41" i="9"/>
  <c r="V41" i="9" s="1"/>
  <c r="V43" i="9"/>
  <c r="N43" i="9"/>
  <c r="AJ43" i="9"/>
  <c r="AB43" i="9"/>
  <c r="AB45" i="9"/>
  <c r="AC45" i="9" s="1"/>
  <c r="U52" i="9"/>
  <c r="V52" i="9" s="1"/>
  <c r="V24" i="9"/>
  <c r="N24" i="9"/>
  <c r="AI24" i="9"/>
  <c r="U46" i="9"/>
  <c r="V51" i="9"/>
  <c r="V25" i="9"/>
  <c r="N25" i="9"/>
  <c r="AI25" i="9"/>
  <c r="U23" i="9"/>
  <c r="AG39" i="9"/>
  <c r="AB25" i="9"/>
  <c r="V26" i="9"/>
  <c r="N26" i="9"/>
  <c r="N46" i="9"/>
  <c r="AE48" i="9"/>
  <c r="AG48" i="9" s="1"/>
  <c r="N49" i="9"/>
  <c r="O49" i="9" s="1"/>
  <c r="G52" i="9"/>
  <c r="H52" i="9" s="1"/>
  <c r="H51" i="9"/>
  <c r="AC52" i="9"/>
  <c r="O53" i="9"/>
  <c r="N53" i="9"/>
  <c r="Q54" i="9"/>
  <c r="X54" i="9" s="1"/>
  <c r="AE54" i="9" s="1"/>
  <c r="AL54" i="9" s="1"/>
  <c r="AN54" i="9" s="1"/>
  <c r="L54" i="9"/>
  <c r="AQ55" i="9"/>
  <c r="AQ53" i="9"/>
  <c r="AI53" i="9"/>
  <c r="AJ53" i="9" s="1"/>
  <c r="AM56" i="9"/>
  <c r="AN56" i="9" s="1"/>
  <c r="AP56" i="9" s="1"/>
  <c r="AF56" i="9"/>
  <c r="AG56" i="9" s="1"/>
  <c r="Y56" i="9"/>
  <c r="Z56" i="9" s="1"/>
  <c r="R56" i="9"/>
  <c r="S56" i="9" s="1"/>
  <c r="K56" i="9"/>
  <c r="L56" i="9" s="1"/>
  <c r="AM58" i="9"/>
  <c r="AN58" i="9" s="1"/>
  <c r="AF58" i="9"/>
  <c r="AG58" i="9" s="1"/>
  <c r="Y58" i="9"/>
  <c r="Z58" i="9" s="1"/>
  <c r="S58" i="9"/>
  <c r="K58" i="9"/>
  <c r="L58" i="9" s="1"/>
  <c r="AN51" i="9"/>
  <c r="U55" i="9"/>
  <c r="AC55" i="9"/>
  <c r="O57" i="9"/>
  <c r="U57" i="9"/>
  <c r="V57" i="9" s="1"/>
  <c r="AQ57" i="9"/>
  <c r="AI57" i="9"/>
  <c r="AC59" i="9"/>
  <c r="U59" i="9"/>
  <c r="AQ59" i="9"/>
  <c r="AI59" i="9"/>
  <c r="H35" i="28" l="1"/>
  <c r="H36" i="28" s="1"/>
  <c r="AQ23" i="9"/>
  <c r="I35" i="28"/>
  <c r="AJ23" i="9"/>
  <c r="AC23" i="9"/>
  <c r="G35" i="28"/>
  <c r="V23" i="9"/>
  <c r="F35" i="28"/>
  <c r="O23" i="9"/>
  <c r="E35" i="28"/>
  <c r="AI48" i="9"/>
  <c r="N56" i="9"/>
  <c r="O56" i="9" s="1"/>
  <c r="V56" i="9"/>
  <c r="AI39" i="9"/>
  <c r="AJ39" i="9" s="1"/>
  <c r="AG47" i="9"/>
  <c r="AB49" i="9"/>
  <c r="AJ46" i="9"/>
  <c r="AB46" i="9"/>
  <c r="AI46" i="9"/>
  <c r="H47" i="9"/>
  <c r="AJ58" i="9"/>
  <c r="AB58" i="9"/>
  <c r="U56" i="9"/>
  <c r="V54" i="9"/>
  <c r="N54" i="9"/>
  <c r="O54" i="9" s="1"/>
  <c r="U54" i="9"/>
  <c r="AI45" i="9"/>
  <c r="AJ45" i="9" s="1"/>
  <c r="AP39" i="9"/>
  <c r="AQ39" i="9" s="1"/>
  <c r="AN47" i="9"/>
  <c r="AP51" i="9"/>
  <c r="AI58" i="9"/>
  <c r="AB56" i="9"/>
  <c r="AC56" i="9" s="1"/>
  <c r="AP54" i="9"/>
  <c r="AQ54" i="9" s="1"/>
  <c r="AB51" i="9"/>
  <c r="AC51" i="9" s="1"/>
  <c r="AP48" i="9"/>
  <c r="AQ48" i="9" s="1"/>
  <c r="N48" i="9"/>
  <c r="O48" i="9" s="1"/>
  <c r="AF52" i="9"/>
  <c r="AG52" i="9" s="1"/>
  <c r="AG51" i="9"/>
  <c r="N51" i="9"/>
  <c r="O51" i="9" s="1"/>
  <c r="AP45" i="9"/>
  <c r="AQ45" i="9" s="1"/>
  <c r="U58" i="9"/>
  <c r="V58" i="9" s="1"/>
  <c r="AC58" i="9"/>
  <c r="AI54" i="9"/>
  <c r="AC49" i="9"/>
  <c r="U49" i="9"/>
  <c r="V49" i="9" s="1"/>
  <c r="S47" i="9"/>
  <c r="U39" i="9"/>
  <c r="V39" i="9" s="1"/>
  <c r="AC48" i="9"/>
  <c r="U48" i="9"/>
  <c r="V48" i="9" s="1"/>
  <c r="N58" i="9"/>
  <c r="O58" i="9" s="1"/>
  <c r="AP58" i="9"/>
  <c r="AQ58" i="9" s="1"/>
  <c r="AI56" i="9"/>
  <c r="AJ56" i="9" s="1"/>
  <c r="AQ56" i="9"/>
  <c r="O52" i="9"/>
  <c r="AG49" i="9"/>
  <c r="AB48" i="9"/>
  <c r="AJ48" i="9"/>
  <c r="AP49" i="9"/>
  <c r="Z54" i="9"/>
  <c r="Z47" i="9"/>
  <c r="AB39" i="9"/>
  <c r="AC39" i="9" s="1"/>
  <c r="N39" i="9"/>
  <c r="O39" i="9" s="1"/>
  <c r="L47" i="9"/>
  <c r="I36" i="28" l="1"/>
  <c r="G36" i="28"/>
  <c r="F36" i="28"/>
  <c r="E36" i="28"/>
  <c r="AB47" i="9"/>
  <c r="AC47" i="9" s="1"/>
  <c r="Z50" i="9"/>
  <c r="AI51" i="9"/>
  <c r="AJ51" i="9" s="1"/>
  <c r="AQ51" i="9"/>
  <c r="U47" i="9"/>
  <c r="V47" i="9" s="1"/>
  <c r="S50" i="9"/>
  <c r="L50" i="9"/>
  <c r="N47" i="9"/>
  <c r="O47" i="9" s="1"/>
  <c r="AN50" i="9"/>
  <c r="AP47" i="9"/>
  <c r="AQ47" i="9" s="1"/>
  <c r="AG50" i="9"/>
  <c r="AG61" i="9" s="1"/>
  <c r="AG77" i="9" s="1"/>
  <c r="AI47" i="9"/>
  <c r="AJ47" i="9" s="1"/>
  <c r="AB54" i="9"/>
  <c r="AC54" i="9" s="1"/>
  <c r="AJ54" i="9"/>
  <c r="AI49" i="9"/>
  <c r="AJ49" i="9" s="1"/>
  <c r="AQ49" i="9"/>
  <c r="AI52" i="9"/>
  <c r="AJ52" i="9" s="1"/>
  <c r="AP52" i="9"/>
  <c r="AQ52" i="9" s="1"/>
  <c r="H50" i="9"/>
  <c r="AG78" i="9" l="1"/>
  <c r="AI50" i="9"/>
  <c r="AJ50" i="9" s="1"/>
  <c r="AG67" i="9"/>
  <c r="H67" i="9"/>
  <c r="H61" i="9"/>
  <c r="H77" i="9" s="1"/>
  <c r="N50" i="9"/>
  <c r="O50" i="9" s="1"/>
  <c r="L67" i="9"/>
  <c r="L61" i="9"/>
  <c r="L77" i="9" s="1"/>
  <c r="AG62" i="9"/>
  <c r="AG63" i="9" s="1"/>
  <c r="AB50" i="9"/>
  <c r="AC50" i="9" s="1"/>
  <c r="Z67" i="9"/>
  <c r="Z61" i="9"/>
  <c r="Z77" i="9" s="1"/>
  <c r="AP50" i="9"/>
  <c r="AQ50" i="9" s="1"/>
  <c r="AN61" i="9"/>
  <c r="AN77" i="9" s="1"/>
  <c r="AN67" i="9"/>
  <c r="U50" i="9"/>
  <c r="V50" i="9" s="1"/>
  <c r="S61" i="9"/>
  <c r="S77" i="9" s="1"/>
  <c r="S67" i="9"/>
  <c r="H78" i="9" l="1"/>
  <c r="H79" i="9"/>
  <c r="AN78" i="9"/>
  <c r="AP78" i="9" s="1"/>
  <c r="AQ78" i="9" s="1"/>
  <c r="AN79" i="9"/>
  <c r="AP77" i="9"/>
  <c r="AQ77" i="9" s="1"/>
  <c r="AG79" i="9"/>
  <c r="AG80" i="9" s="1"/>
  <c r="AG81" i="9" s="1"/>
  <c r="AI61" i="9"/>
  <c r="AJ61" i="9" s="1"/>
  <c r="AI77" i="9"/>
  <c r="AJ77" i="9" s="1"/>
  <c r="Z78" i="9"/>
  <c r="Z79" i="9" s="1"/>
  <c r="AB77" i="9"/>
  <c r="AC77" i="9" s="1"/>
  <c r="S78" i="9"/>
  <c r="N77" i="9"/>
  <c r="O77" i="9" s="1"/>
  <c r="U77" i="9"/>
  <c r="V77" i="9" s="1"/>
  <c r="L78" i="9"/>
  <c r="L79" i="9" s="1"/>
  <c r="U61" i="9"/>
  <c r="V61" i="9" s="1"/>
  <c r="S62" i="9"/>
  <c r="AI67" i="9"/>
  <c r="AJ67" i="9" s="1"/>
  <c r="AG68" i="9"/>
  <c r="Z62" i="9"/>
  <c r="Z63" i="9" s="1"/>
  <c r="AI63" i="9" s="1"/>
  <c r="AB61" i="9"/>
  <c r="AC61" i="9" s="1"/>
  <c r="N61" i="9"/>
  <c r="O61" i="9" s="1"/>
  <c r="L62" i="9"/>
  <c r="L63" i="9" s="1"/>
  <c r="H62" i="9"/>
  <c r="H63" i="9" s="1"/>
  <c r="AP61" i="9"/>
  <c r="AQ61" i="9" s="1"/>
  <c r="AN62" i="9"/>
  <c r="AP62" i="9" s="1"/>
  <c r="AQ62" i="9" s="1"/>
  <c r="U67" i="9"/>
  <c r="V67" i="9" s="1"/>
  <c r="S68" i="9"/>
  <c r="AP67" i="9"/>
  <c r="AQ67" i="9" s="1"/>
  <c r="AN68" i="9"/>
  <c r="Z68" i="9"/>
  <c r="Z69" i="9" s="1"/>
  <c r="AB67" i="9"/>
  <c r="AC67" i="9" s="1"/>
  <c r="AG64" i="9"/>
  <c r="AG65" i="9" s="1"/>
  <c r="N67" i="9"/>
  <c r="O67" i="9" s="1"/>
  <c r="L68" i="9"/>
  <c r="H68" i="9"/>
  <c r="H69" i="9" s="1"/>
  <c r="H80" i="9" l="1"/>
  <c r="H81" i="9"/>
  <c r="AB78" i="9"/>
  <c r="AC78" i="9" s="1"/>
  <c r="AN80" i="9"/>
  <c r="AN81" i="9" s="1"/>
  <c r="AP81" i="9" s="1"/>
  <c r="AQ81" i="9" s="1"/>
  <c r="I37" i="28" s="1"/>
  <c r="AP79" i="9"/>
  <c r="AQ79" i="9" s="1"/>
  <c r="AI62" i="9"/>
  <c r="AJ62" i="9" s="1"/>
  <c r="AI78" i="9"/>
  <c r="AJ78" i="9" s="1"/>
  <c r="Z80" i="9"/>
  <c r="AI80" i="9" s="1"/>
  <c r="AJ80" i="9" s="1"/>
  <c r="AI79" i="9"/>
  <c r="AJ79" i="9" s="1"/>
  <c r="S79" i="9"/>
  <c r="U79" i="9" s="1"/>
  <c r="V79" i="9" s="1"/>
  <c r="L80" i="9"/>
  <c r="N79" i="9"/>
  <c r="O79" i="9" s="1"/>
  <c r="N78" i="9"/>
  <c r="O78" i="9" s="1"/>
  <c r="U78" i="9"/>
  <c r="V78" i="9" s="1"/>
  <c r="Z70" i="9"/>
  <c r="AI68" i="9"/>
  <c r="AJ68" i="9" s="1"/>
  <c r="U62" i="9"/>
  <c r="N68" i="9"/>
  <c r="AP68" i="9"/>
  <c r="AQ68" i="9" s="1"/>
  <c r="AN63" i="9"/>
  <c r="S63" i="9"/>
  <c r="AB63" i="9" s="1"/>
  <c r="O68" i="9"/>
  <c r="L69" i="9"/>
  <c r="AN69" i="9"/>
  <c r="V62" i="9"/>
  <c r="N62" i="9"/>
  <c r="O62" i="9" s="1"/>
  <c r="AB62" i="9"/>
  <c r="AC62" i="9" s="1"/>
  <c r="U68" i="9"/>
  <c r="V68" i="9" s="1"/>
  <c r="H64" i="9"/>
  <c r="O64" i="9" s="1"/>
  <c r="AQ64" i="9"/>
  <c r="S69" i="9"/>
  <c r="AG69" i="9"/>
  <c r="H70" i="9"/>
  <c r="O70" i="9" s="1"/>
  <c r="AB68" i="9"/>
  <c r="AC68" i="9" s="1"/>
  <c r="N63" i="9"/>
  <c r="O63" i="9" s="1"/>
  <c r="L64" i="9"/>
  <c r="L65" i="9" s="1"/>
  <c r="Z64" i="9"/>
  <c r="Z65" i="9" s="1"/>
  <c r="AJ63" i="9"/>
  <c r="H71" i="9" l="1"/>
  <c r="AP80" i="9"/>
  <c r="AQ80" i="9" s="1"/>
  <c r="Z81" i="9"/>
  <c r="AI81" i="9" s="1"/>
  <c r="AJ81" i="9" s="1"/>
  <c r="H37" i="28" s="1"/>
  <c r="AB79" i="9"/>
  <c r="AC79" i="9" s="1"/>
  <c r="S80" i="9"/>
  <c r="AB80" i="9" s="1"/>
  <c r="AC80" i="9" s="1"/>
  <c r="L81" i="9"/>
  <c r="N80" i="9"/>
  <c r="O80" i="9" s="1"/>
  <c r="AI65" i="9"/>
  <c r="AJ65" i="9" s="1"/>
  <c r="H38" i="28" s="1"/>
  <c r="AJ70" i="9"/>
  <c r="Z71" i="9"/>
  <c r="U69" i="9"/>
  <c r="S70" i="9"/>
  <c r="AB70" i="9" s="1"/>
  <c r="H65" i="9"/>
  <c r="AP69" i="9"/>
  <c r="AQ69" i="9" s="1"/>
  <c r="AN70" i="9"/>
  <c r="AP63" i="9"/>
  <c r="AQ63" i="9" s="1"/>
  <c r="AN64" i="9"/>
  <c r="AP64" i="9" s="1"/>
  <c r="AJ64" i="9"/>
  <c r="AI69" i="9"/>
  <c r="AJ69" i="9" s="1"/>
  <c r="AG70" i="9"/>
  <c r="AG71" i="9" s="1"/>
  <c r="AC63" i="9"/>
  <c r="U63" i="9"/>
  <c r="V63" i="9" s="1"/>
  <c r="S64" i="9"/>
  <c r="AB64" i="9" s="1"/>
  <c r="V64" i="9"/>
  <c r="N64" i="9"/>
  <c r="AI64" i="9"/>
  <c r="V69" i="9"/>
  <c r="N69" i="9"/>
  <c r="O69" i="9" s="1"/>
  <c r="L70" i="9"/>
  <c r="L71" i="9" s="1"/>
  <c r="AB69" i="9"/>
  <c r="AC69" i="9" s="1"/>
  <c r="S65" i="9" l="1"/>
  <c r="U65" i="9" s="1"/>
  <c r="V65" i="9" s="1"/>
  <c r="F38" i="28" s="1"/>
  <c r="AP70" i="9"/>
  <c r="U80" i="9"/>
  <c r="V80" i="9" s="1"/>
  <c r="S81" i="9"/>
  <c r="U81" i="9" s="1"/>
  <c r="V81" i="9" s="1"/>
  <c r="F37" i="28" s="1"/>
  <c r="N81" i="9"/>
  <c r="O81" i="9" s="1"/>
  <c r="E37" i="28" s="1"/>
  <c r="AI71" i="9"/>
  <c r="AJ71" i="9" s="1"/>
  <c r="S71" i="9"/>
  <c r="AB71" i="9" s="1"/>
  <c r="AN65" i="9"/>
  <c r="AP65" i="9" s="1"/>
  <c r="AQ65" i="9" s="1"/>
  <c r="I38" i="28" s="1"/>
  <c r="N71" i="9"/>
  <c r="O71" i="9" s="1"/>
  <c r="AC70" i="9"/>
  <c r="U70" i="9"/>
  <c r="AN71" i="9"/>
  <c r="AP71" i="9" s="1"/>
  <c r="AQ71" i="9" s="1"/>
  <c r="V70" i="9"/>
  <c r="N70" i="9"/>
  <c r="AC64" i="9"/>
  <c r="U64" i="9"/>
  <c r="AQ70" i="9"/>
  <c r="AI70" i="9"/>
  <c r="N65" i="9"/>
  <c r="O65" i="9" s="1"/>
  <c r="E38" i="28" s="1"/>
  <c r="AB65" i="9"/>
  <c r="AC65" i="9" s="1"/>
  <c r="G38" i="28" s="1"/>
  <c r="AB81" i="9" l="1"/>
  <c r="AC81" i="9" s="1"/>
  <c r="G37" i="28" s="1"/>
  <c r="AC71" i="9"/>
  <c r="U71" i="9"/>
  <c r="V71" i="9" s="1"/>
  <c r="Q74" i="8" l="1"/>
  <c r="X74" i="8" s="1"/>
  <c r="AM59" i="8"/>
  <c r="AN59" i="8" s="1"/>
  <c r="AP59" i="8" s="1"/>
  <c r="AF59" i="8"/>
  <c r="AG59" i="8" s="1"/>
  <c r="Y59" i="8"/>
  <c r="Z59" i="8" s="1"/>
  <c r="R59" i="8"/>
  <c r="S59" i="8" s="1"/>
  <c r="K59" i="8"/>
  <c r="L59" i="8" s="1"/>
  <c r="G59" i="8"/>
  <c r="H59" i="8" s="1"/>
  <c r="O59" i="8" s="1"/>
  <c r="H58" i="8"/>
  <c r="G58" i="8"/>
  <c r="AN57" i="8"/>
  <c r="AM57" i="8"/>
  <c r="AG57" i="8"/>
  <c r="AF57" i="8"/>
  <c r="Z57" i="8"/>
  <c r="Y57" i="8"/>
  <c r="S57" i="8"/>
  <c r="R57" i="8"/>
  <c r="L57" i="8"/>
  <c r="K57" i="8"/>
  <c r="G57" i="8"/>
  <c r="H57" i="8" s="1"/>
  <c r="G56" i="8"/>
  <c r="AM55" i="8"/>
  <c r="AN55" i="8" s="1"/>
  <c r="AP55" i="8" s="1"/>
  <c r="AF55" i="8"/>
  <c r="AG55" i="8" s="1"/>
  <c r="Y55" i="8"/>
  <c r="Z55" i="8" s="1"/>
  <c r="R55" i="8"/>
  <c r="S55" i="8" s="1"/>
  <c r="K55" i="8"/>
  <c r="L55" i="8" s="1"/>
  <c r="G55" i="8"/>
  <c r="H55" i="8" s="1"/>
  <c r="AM54" i="8"/>
  <c r="AF54" i="8"/>
  <c r="Y54" i="8"/>
  <c r="R54" i="8"/>
  <c r="K54" i="8"/>
  <c r="L54" i="8" s="1"/>
  <c r="J54" i="8"/>
  <c r="Q54" i="8" s="1"/>
  <c r="H54" i="8"/>
  <c r="G54" i="8"/>
  <c r="AN53" i="8"/>
  <c r="AP53" i="8" s="1"/>
  <c r="AQ53" i="8" s="1"/>
  <c r="AG53" i="8"/>
  <c r="Z53" i="8"/>
  <c r="U53" i="8"/>
  <c r="S53" i="8"/>
  <c r="L53" i="8"/>
  <c r="H53" i="8"/>
  <c r="X52" i="8"/>
  <c r="AE52" i="8" s="1"/>
  <c r="AL52" i="8" s="1"/>
  <c r="R52" i="8"/>
  <c r="S52" i="8" s="1"/>
  <c r="Q52" i="8"/>
  <c r="L52" i="8"/>
  <c r="G52" i="8"/>
  <c r="H52" i="8" s="1"/>
  <c r="Q51" i="8"/>
  <c r="X51" i="8" s="1"/>
  <c r="AE51" i="8" s="1"/>
  <c r="AL51" i="8" s="1"/>
  <c r="K51" i="8"/>
  <c r="L51" i="8" s="1"/>
  <c r="AE49" i="8"/>
  <c r="X49" i="8"/>
  <c r="R49" i="8"/>
  <c r="S49" i="8" s="1"/>
  <c r="Q49" i="8"/>
  <c r="L49" i="8"/>
  <c r="K49" i="8"/>
  <c r="J49" i="8"/>
  <c r="AL49" i="8" s="1"/>
  <c r="G49" i="8"/>
  <c r="H49" i="8" s="1"/>
  <c r="R48" i="8"/>
  <c r="K48" i="8"/>
  <c r="K52" i="8" s="1"/>
  <c r="J48" i="8"/>
  <c r="G48" i="8"/>
  <c r="H48" i="8" s="1"/>
  <c r="U46" i="8"/>
  <c r="Q46" i="8"/>
  <c r="S46" i="8" s="1"/>
  <c r="AC46" i="8" s="1"/>
  <c r="O46" i="8"/>
  <c r="J46" i="8"/>
  <c r="L46" i="8" s="1"/>
  <c r="H46" i="8"/>
  <c r="AL45" i="8"/>
  <c r="AE45" i="8"/>
  <c r="X45" i="8"/>
  <c r="R45" i="8"/>
  <c r="Q45" i="8"/>
  <c r="K45" i="8"/>
  <c r="L45" i="8" s="1"/>
  <c r="J45" i="8"/>
  <c r="G45" i="8"/>
  <c r="F45" i="8"/>
  <c r="AQ43" i="8"/>
  <c r="AN43" i="8"/>
  <c r="AP43" i="8" s="1"/>
  <c r="AM43" i="8"/>
  <c r="AJ43" i="8"/>
  <c r="AG43" i="8"/>
  <c r="AI43" i="8" s="1"/>
  <c r="AF43" i="8"/>
  <c r="AC43" i="8"/>
  <c r="Z43" i="8"/>
  <c r="AB43" i="8" s="1"/>
  <c r="Y43" i="8"/>
  <c r="V43" i="8"/>
  <c r="S43" i="8"/>
  <c r="U43" i="8" s="1"/>
  <c r="R43" i="8"/>
  <c r="L43" i="8"/>
  <c r="N43" i="8" s="1"/>
  <c r="K43" i="8"/>
  <c r="H43" i="8"/>
  <c r="O43" i="8" s="1"/>
  <c r="G43" i="8"/>
  <c r="AM42" i="8"/>
  <c r="AN42" i="8" s="1"/>
  <c r="AJ42" i="8"/>
  <c r="AF42" i="8"/>
  <c r="AG42" i="8" s="1"/>
  <c r="AI42" i="8" s="1"/>
  <c r="Y42" i="8"/>
  <c r="Z42" i="8" s="1"/>
  <c r="V42" i="8"/>
  <c r="R42" i="8"/>
  <c r="S42" i="8" s="1"/>
  <c r="AC42" i="8" s="1"/>
  <c r="K42" i="8"/>
  <c r="L42" i="8" s="1"/>
  <c r="H42" i="8"/>
  <c r="O42" i="8" s="1"/>
  <c r="G42" i="8"/>
  <c r="AM41" i="8"/>
  <c r="AN41" i="8" s="1"/>
  <c r="AP41" i="8" s="1"/>
  <c r="AG41" i="8"/>
  <c r="AQ41" i="8" s="1"/>
  <c r="AF41" i="8"/>
  <c r="Y41" i="8"/>
  <c r="Z41" i="8" s="1"/>
  <c r="S41" i="8"/>
  <c r="AC41" i="8" s="1"/>
  <c r="R41" i="8"/>
  <c r="K41" i="8"/>
  <c r="L41" i="8" s="1"/>
  <c r="G41" i="8"/>
  <c r="H41" i="8" s="1"/>
  <c r="O41" i="8" s="1"/>
  <c r="AQ40" i="8"/>
  <c r="AM40" i="8"/>
  <c r="AN40" i="8" s="1"/>
  <c r="AP40" i="8" s="1"/>
  <c r="AF40" i="8"/>
  <c r="AG40" i="8" s="1"/>
  <c r="AC40" i="8"/>
  <c r="Y40" i="8"/>
  <c r="Z40" i="8" s="1"/>
  <c r="AJ40" i="8" s="1"/>
  <c r="R40" i="8"/>
  <c r="S40" i="8" s="1"/>
  <c r="K40" i="8"/>
  <c r="L40" i="8" s="1"/>
  <c r="G40" i="8"/>
  <c r="H40" i="8" s="1"/>
  <c r="O40" i="8" s="1"/>
  <c r="AN38" i="8"/>
  <c r="AP38" i="8" s="1"/>
  <c r="AM38" i="8"/>
  <c r="AF38" i="8"/>
  <c r="AG38" i="8" s="1"/>
  <c r="Z38" i="8"/>
  <c r="AJ38" i="8" s="1"/>
  <c r="Y38" i="8"/>
  <c r="R38" i="8"/>
  <c r="S38" i="8" s="1"/>
  <c r="L38" i="8"/>
  <c r="V38" i="8" s="1"/>
  <c r="K38" i="8"/>
  <c r="G38" i="8"/>
  <c r="H38" i="8" s="1"/>
  <c r="O38" i="8" s="1"/>
  <c r="AM37" i="8"/>
  <c r="AN37" i="8" s="1"/>
  <c r="AJ37" i="8"/>
  <c r="AF37" i="8"/>
  <c r="AG37" i="8" s="1"/>
  <c r="AQ37" i="8" s="1"/>
  <c r="Y37" i="8"/>
  <c r="Z37" i="8" s="1"/>
  <c r="V37" i="8"/>
  <c r="R37" i="8"/>
  <c r="S37" i="8" s="1"/>
  <c r="AC37" i="8" s="1"/>
  <c r="N37" i="8"/>
  <c r="K37" i="8"/>
  <c r="L37" i="8" s="1"/>
  <c r="H37" i="8"/>
  <c r="O37" i="8" s="1"/>
  <c r="G37" i="8"/>
  <c r="AM36" i="8"/>
  <c r="AN36" i="8" s="1"/>
  <c r="AP36" i="8" s="1"/>
  <c r="AG36" i="8"/>
  <c r="AQ36" i="8" s="1"/>
  <c r="AF36" i="8"/>
  <c r="Y36" i="8"/>
  <c r="Z36" i="8" s="1"/>
  <c r="S36" i="8"/>
  <c r="AC36" i="8" s="1"/>
  <c r="R36" i="8"/>
  <c r="K36" i="8"/>
  <c r="L36" i="8" s="1"/>
  <c r="G36" i="8"/>
  <c r="H36" i="8" s="1"/>
  <c r="O36" i="8" s="1"/>
  <c r="AQ35" i="8"/>
  <c r="AM35" i="8"/>
  <c r="AN35" i="8" s="1"/>
  <c r="AP35" i="8" s="1"/>
  <c r="AF35" i="8"/>
  <c r="AG35" i="8" s="1"/>
  <c r="AC35" i="8"/>
  <c r="Y35" i="8"/>
  <c r="Z35" i="8" s="1"/>
  <c r="AJ35" i="8" s="1"/>
  <c r="R35" i="8"/>
  <c r="S35" i="8" s="1"/>
  <c r="K35" i="8"/>
  <c r="L35" i="8" s="1"/>
  <c r="V35" i="8" s="1"/>
  <c r="G35" i="8"/>
  <c r="H35" i="8" s="1"/>
  <c r="O35" i="8" s="1"/>
  <c r="AN34" i="8"/>
  <c r="AM34" i="8"/>
  <c r="AF34" i="8"/>
  <c r="AG34" i="8" s="1"/>
  <c r="Z34" i="8"/>
  <c r="AJ34" i="8" s="1"/>
  <c r="Y34" i="8"/>
  <c r="R34" i="8"/>
  <c r="S34" i="8" s="1"/>
  <c r="L34" i="8"/>
  <c r="V34" i="8" s="1"/>
  <c r="K34" i="8"/>
  <c r="G34" i="8"/>
  <c r="H34" i="8" s="1"/>
  <c r="O34" i="8" s="1"/>
  <c r="AM33" i="8"/>
  <c r="AN33" i="8" s="1"/>
  <c r="AJ33" i="8"/>
  <c r="AF33" i="8"/>
  <c r="AG33" i="8" s="1"/>
  <c r="AQ33" i="8" s="1"/>
  <c r="Y33" i="8"/>
  <c r="Z33" i="8" s="1"/>
  <c r="V33" i="8"/>
  <c r="R33" i="8"/>
  <c r="S33" i="8" s="1"/>
  <c r="AC33" i="8" s="1"/>
  <c r="K33" i="8"/>
  <c r="L33" i="8" s="1"/>
  <c r="H33" i="8"/>
  <c r="O33" i="8" s="1"/>
  <c r="G33" i="8"/>
  <c r="AM32" i="8"/>
  <c r="AN32" i="8" s="1"/>
  <c r="AP32" i="8" s="1"/>
  <c r="AG32" i="8"/>
  <c r="AQ32" i="8" s="1"/>
  <c r="AF32" i="8"/>
  <c r="Y32" i="8"/>
  <c r="Z32" i="8" s="1"/>
  <c r="S32" i="8"/>
  <c r="AC32" i="8" s="1"/>
  <c r="R32" i="8"/>
  <c r="K32" i="8"/>
  <c r="L32" i="8" s="1"/>
  <c r="G32" i="8"/>
  <c r="H32" i="8" s="1"/>
  <c r="O32" i="8" s="1"/>
  <c r="AQ31" i="8"/>
  <c r="AM31" i="8"/>
  <c r="AN31" i="8" s="1"/>
  <c r="AP31" i="8" s="1"/>
  <c r="AF31" i="8"/>
  <c r="AG31" i="8" s="1"/>
  <c r="AC31" i="8"/>
  <c r="Y31" i="8"/>
  <c r="Z31" i="8" s="1"/>
  <c r="AJ31" i="8" s="1"/>
  <c r="R31" i="8"/>
  <c r="S31" i="8" s="1"/>
  <c r="K31" i="8"/>
  <c r="L31" i="8" s="1"/>
  <c r="U31" i="8" s="1"/>
  <c r="G31" i="8"/>
  <c r="H31" i="8" s="1"/>
  <c r="O31" i="8" s="1"/>
  <c r="AN30" i="8"/>
  <c r="AP30" i="8" s="1"/>
  <c r="AM30" i="8"/>
  <c r="AF30" i="8"/>
  <c r="AG30" i="8" s="1"/>
  <c r="Z30" i="8"/>
  <c r="AJ30" i="8" s="1"/>
  <c r="Y30" i="8"/>
  <c r="R30" i="8"/>
  <c r="S30" i="8" s="1"/>
  <c r="L30" i="8"/>
  <c r="V30" i="8" s="1"/>
  <c r="K30" i="8"/>
  <c r="G30" i="8"/>
  <c r="H30" i="8" s="1"/>
  <c r="O30" i="8" s="1"/>
  <c r="AM29" i="8"/>
  <c r="AN29" i="8" s="1"/>
  <c r="AF29" i="8"/>
  <c r="AG29" i="8" s="1"/>
  <c r="Y29" i="8"/>
  <c r="Z29" i="8" s="1"/>
  <c r="R29" i="8"/>
  <c r="S29" i="8" s="1"/>
  <c r="K29" i="8"/>
  <c r="L29" i="8" s="1"/>
  <c r="N29" i="8" s="1"/>
  <c r="H29" i="8"/>
  <c r="G29" i="8"/>
  <c r="AP28" i="8"/>
  <c r="AN28" i="8"/>
  <c r="AJ28" i="8"/>
  <c r="AG28" i="8"/>
  <c r="AC28" i="8"/>
  <c r="Z28" i="8"/>
  <c r="U28" i="8"/>
  <c r="S28" i="8"/>
  <c r="AB28" i="8" s="1"/>
  <c r="L28" i="8"/>
  <c r="V28" i="8" s="1"/>
  <c r="H28" i="8"/>
  <c r="O28" i="8" s="1"/>
  <c r="AN27" i="8"/>
  <c r="AP27" i="8" s="1"/>
  <c r="AJ27" i="8"/>
  <c r="AG27" i="8"/>
  <c r="Z27" i="8"/>
  <c r="S27" i="8"/>
  <c r="AC27" i="8" s="1"/>
  <c r="L27" i="8"/>
  <c r="N27" i="8" s="1"/>
  <c r="H27" i="8"/>
  <c r="O27" i="8" s="1"/>
  <c r="AP26" i="8"/>
  <c r="AN26" i="8"/>
  <c r="AJ26" i="8"/>
  <c r="AG26" i="8"/>
  <c r="AC26" i="8"/>
  <c r="Z26" i="8"/>
  <c r="U26" i="8"/>
  <c r="S26" i="8"/>
  <c r="AB26" i="8" s="1"/>
  <c r="N26" i="8"/>
  <c r="L26" i="8"/>
  <c r="V26" i="8" s="1"/>
  <c r="H26" i="8"/>
  <c r="O26" i="8" s="1"/>
  <c r="AN25" i="8"/>
  <c r="AP25" i="8" s="1"/>
  <c r="AJ25" i="8"/>
  <c r="AG25" i="8"/>
  <c r="Z25" i="8"/>
  <c r="S25" i="8"/>
  <c r="AC25" i="8" s="1"/>
  <c r="L25" i="8"/>
  <c r="N25" i="8" s="1"/>
  <c r="H25" i="8"/>
  <c r="O25" i="8" s="1"/>
  <c r="AP24" i="8"/>
  <c r="AN24" i="8"/>
  <c r="AJ24" i="8"/>
  <c r="AG24" i="8"/>
  <c r="AC24" i="8"/>
  <c r="Z24" i="8"/>
  <c r="U24" i="8"/>
  <c r="S24" i="8"/>
  <c r="AB24" i="8" s="1"/>
  <c r="L24" i="8"/>
  <c r="V24" i="8" s="1"/>
  <c r="H24" i="8"/>
  <c r="O24" i="8" s="1"/>
  <c r="AN23" i="8"/>
  <c r="AG23" i="8"/>
  <c r="H44" i="28" s="1"/>
  <c r="Z23" i="8"/>
  <c r="G44" i="28" s="1"/>
  <c r="S23" i="8"/>
  <c r="F44" i="28" s="1"/>
  <c r="L23" i="8"/>
  <c r="E44" i="28" s="1"/>
  <c r="H23" i="8"/>
  <c r="O29" i="8" l="1"/>
  <c r="AP23" i="8"/>
  <c r="I44" i="28"/>
  <c r="AQ34" i="8"/>
  <c r="AI34" i="8"/>
  <c r="V36" i="8"/>
  <c r="N36" i="8"/>
  <c r="AC38" i="8"/>
  <c r="U38" i="8"/>
  <c r="AJ32" i="8"/>
  <c r="AB32" i="8"/>
  <c r="AC34" i="8"/>
  <c r="U34" i="8"/>
  <c r="L39" i="8"/>
  <c r="AQ30" i="8"/>
  <c r="AI30" i="8"/>
  <c r="V32" i="8"/>
  <c r="N32" i="8"/>
  <c r="AP34" i="8"/>
  <c r="AJ41" i="8"/>
  <c r="AB41" i="8"/>
  <c r="U49" i="8"/>
  <c r="AC30" i="8"/>
  <c r="U30" i="8"/>
  <c r="AJ36" i="8"/>
  <c r="AB36" i="8"/>
  <c r="AQ38" i="8"/>
  <c r="AI38" i="8"/>
  <c r="N41" i="8"/>
  <c r="AQ23" i="8"/>
  <c r="AI23" i="8"/>
  <c r="AB25" i="8"/>
  <c r="V27" i="8"/>
  <c r="AQ27" i="8"/>
  <c r="AI27" i="8"/>
  <c r="AP29" i="8"/>
  <c r="AQ29" i="8" s="1"/>
  <c r="AB33" i="8"/>
  <c r="AI35" i="8"/>
  <c r="AP37" i="8"/>
  <c r="AN39" i="8"/>
  <c r="U40" i="8"/>
  <c r="V40" i="8" s="1"/>
  <c r="AB42" i="8"/>
  <c r="AE48" i="8"/>
  <c r="X48" i="8"/>
  <c r="Q48" i="8"/>
  <c r="V49" i="8"/>
  <c r="N49" i="8"/>
  <c r="X54" i="8"/>
  <c r="AE54" i="8" s="1"/>
  <c r="AL54" i="8" s="1"/>
  <c r="S54" i="8"/>
  <c r="N23" i="8"/>
  <c r="E45" i="28" s="1"/>
  <c r="Z39" i="8"/>
  <c r="AQ24" i="8"/>
  <c r="AI24" i="8"/>
  <c r="U25" i="8"/>
  <c r="AQ28" i="8"/>
  <c r="AI28" i="8"/>
  <c r="AI29" i="8"/>
  <c r="AJ29" i="8" s="1"/>
  <c r="N30" i="8"/>
  <c r="N31" i="8"/>
  <c r="V31" i="8"/>
  <c r="U32" i="8"/>
  <c r="U33" i="8"/>
  <c r="AB34" i="8"/>
  <c r="AB35" i="8"/>
  <c r="AI36" i="8"/>
  <c r="AI37" i="8"/>
  <c r="N38" i="8"/>
  <c r="S39" i="8"/>
  <c r="N40" i="8"/>
  <c r="U41" i="8"/>
  <c r="V41" i="8" s="1"/>
  <c r="U42" i="8"/>
  <c r="AP42" i="8"/>
  <c r="O49" i="8"/>
  <c r="U52" i="8"/>
  <c r="N54" i="8"/>
  <c r="O54" i="8" s="1"/>
  <c r="N55" i="8"/>
  <c r="O55" i="8" s="1"/>
  <c r="AB23" i="8"/>
  <c r="N24" i="8"/>
  <c r="V25" i="8"/>
  <c r="AQ25" i="8"/>
  <c r="AI25" i="8"/>
  <c r="AB27" i="8"/>
  <c r="N28" i="8"/>
  <c r="AB29" i="8"/>
  <c r="AC29" i="8" s="1"/>
  <c r="AI31" i="8"/>
  <c r="N33" i="8"/>
  <c r="AP33" i="8"/>
  <c r="U35" i="8"/>
  <c r="AB37" i="8"/>
  <c r="H39" i="8"/>
  <c r="AG39" i="8"/>
  <c r="AI40" i="8"/>
  <c r="N42" i="8"/>
  <c r="AQ42" i="8"/>
  <c r="H45" i="8"/>
  <c r="G44" i="8"/>
  <c r="L48" i="8"/>
  <c r="V52" i="8"/>
  <c r="N52" i="8"/>
  <c r="O52" i="8" s="1"/>
  <c r="AJ59" i="8"/>
  <c r="AB59" i="8"/>
  <c r="O23" i="8"/>
  <c r="U23" i="8"/>
  <c r="AQ26" i="8"/>
  <c r="AI26" i="8"/>
  <c r="U27" i="8"/>
  <c r="U29" i="8"/>
  <c r="V29" i="8" s="1"/>
  <c r="AB30" i="8"/>
  <c r="AB31" i="8"/>
  <c r="AI32" i="8"/>
  <c r="AI33" i="8"/>
  <c r="N34" i="8"/>
  <c r="N35" i="8"/>
  <c r="U36" i="8"/>
  <c r="U37" i="8"/>
  <c r="AB38" i="8"/>
  <c r="AB40" i="8"/>
  <c r="AI41" i="8"/>
  <c r="S45" i="8"/>
  <c r="V46" i="8"/>
  <c r="N46" i="8"/>
  <c r="X46" i="8"/>
  <c r="AL48" i="8"/>
  <c r="G51" i="8"/>
  <c r="H51" i="8" s="1"/>
  <c r="AN54" i="8"/>
  <c r="AP54" i="8" s="1"/>
  <c r="U55" i="8"/>
  <c r="V55" i="8" s="1"/>
  <c r="AM56" i="8"/>
  <c r="AN56" i="8" s="1"/>
  <c r="AF56" i="8"/>
  <c r="AG56" i="8" s="1"/>
  <c r="Y56" i="8"/>
  <c r="Z56" i="8" s="1"/>
  <c r="R56" i="8"/>
  <c r="S56" i="8" s="1"/>
  <c r="K56" i="8"/>
  <c r="L56" i="8" s="1"/>
  <c r="H56" i="8"/>
  <c r="N57" i="8"/>
  <c r="O57" i="8" s="1"/>
  <c r="AJ57" i="8"/>
  <c r="AB57" i="8"/>
  <c r="AC57" i="8" s="1"/>
  <c r="AP57" i="8"/>
  <c r="AQ59" i="8"/>
  <c r="AI59" i="8"/>
  <c r="V53" i="8"/>
  <c r="N53" i="8"/>
  <c r="O53" i="8" s="1"/>
  <c r="AJ53" i="8"/>
  <c r="AB53" i="8"/>
  <c r="AC53" i="8" s="1"/>
  <c r="AB55" i="8"/>
  <c r="AC55" i="8" s="1"/>
  <c r="V59" i="8"/>
  <c r="N59" i="8"/>
  <c r="R51" i="8"/>
  <c r="S51" i="8" s="1"/>
  <c r="S48" i="8"/>
  <c r="N51" i="8"/>
  <c r="AI53" i="8"/>
  <c r="AG54" i="8"/>
  <c r="AQ55" i="8"/>
  <c r="AI55" i="8"/>
  <c r="AJ55" i="8" s="1"/>
  <c r="U57" i="8"/>
  <c r="V57" i="8" s="1"/>
  <c r="AQ57" i="8"/>
  <c r="AI57" i="8"/>
  <c r="AC59" i="8"/>
  <c r="U59" i="8"/>
  <c r="AE74" i="8"/>
  <c r="Y48" i="8"/>
  <c r="Y45" i="8"/>
  <c r="Z45" i="8" s="1"/>
  <c r="AM58" i="8"/>
  <c r="AN58" i="8" s="1"/>
  <c r="AF58" i="8"/>
  <c r="AG58" i="8" s="1"/>
  <c r="Y58" i="8"/>
  <c r="Z58" i="8" s="1"/>
  <c r="S58" i="8"/>
  <c r="K58" i="8"/>
  <c r="L58" i="8" s="1"/>
  <c r="I45" i="28" l="1"/>
  <c r="G45" i="28"/>
  <c r="G46" i="28" s="1"/>
  <c r="AC23" i="8"/>
  <c r="AJ23" i="8"/>
  <c r="H45" i="28"/>
  <c r="V23" i="8"/>
  <c r="F45" i="28"/>
  <c r="E46" i="28"/>
  <c r="AP58" i="8"/>
  <c r="AQ58" i="8" s="1"/>
  <c r="AB58" i="8"/>
  <c r="AJ58" i="8"/>
  <c r="AB45" i="8"/>
  <c r="AQ54" i="8"/>
  <c r="U51" i="8"/>
  <c r="V51" i="8" s="1"/>
  <c r="U56" i="8"/>
  <c r="O51" i="8"/>
  <c r="R44" i="8"/>
  <c r="S44" i="8" s="1"/>
  <c r="S47" i="8" s="1"/>
  <c r="H44" i="8"/>
  <c r="AM44" i="8"/>
  <c r="AN44" i="8" s="1"/>
  <c r="AP44" i="8" s="1"/>
  <c r="Y44" i="8"/>
  <c r="Z44" i="8" s="1"/>
  <c r="K44" i="8"/>
  <c r="L44" i="8" s="1"/>
  <c r="L47" i="8" s="1"/>
  <c r="AF44" i="8"/>
  <c r="AG44" i="8" s="1"/>
  <c r="AB39" i="8"/>
  <c r="AC39" i="8" s="1"/>
  <c r="N39" i="8"/>
  <c r="O39" i="8" s="1"/>
  <c r="AI58" i="8"/>
  <c r="Y51" i="8"/>
  <c r="Z51" i="8" s="1"/>
  <c r="Y52" i="8"/>
  <c r="Z52" i="8" s="1"/>
  <c r="Z48" i="8"/>
  <c r="Y49" i="8"/>
  <c r="Z49" i="8" s="1"/>
  <c r="AB56" i="8"/>
  <c r="AC56" i="8" s="1"/>
  <c r="U45" i="8"/>
  <c r="V45" i="8" s="1"/>
  <c r="AC45" i="8"/>
  <c r="O45" i="8"/>
  <c r="AI39" i="8"/>
  <c r="AJ39" i="8" s="1"/>
  <c r="N58" i="8"/>
  <c r="O58" i="8" s="1"/>
  <c r="AL74" i="8"/>
  <c r="AF48" i="8"/>
  <c r="AF45" i="8"/>
  <c r="AG45" i="8" s="1"/>
  <c r="AI56" i="8"/>
  <c r="AJ56" i="8" s="1"/>
  <c r="Z46" i="8"/>
  <c r="AE46" i="8"/>
  <c r="H47" i="8"/>
  <c r="AP39" i="8"/>
  <c r="AQ39" i="8" s="1"/>
  <c r="U58" i="8"/>
  <c r="V58" i="8" s="1"/>
  <c r="AC58" i="8"/>
  <c r="U48" i="8"/>
  <c r="V48" i="8" s="1"/>
  <c r="V56" i="8"/>
  <c r="N56" i="8"/>
  <c r="O56" i="8" s="1"/>
  <c r="AP56" i="8"/>
  <c r="AQ56" i="8" s="1"/>
  <c r="Z54" i="8"/>
  <c r="N48" i="8"/>
  <c r="O48" i="8" s="1"/>
  <c r="U39" i="8"/>
  <c r="V39" i="8" s="1"/>
  <c r="U54" i="8"/>
  <c r="V54" i="8" s="1"/>
  <c r="N45" i="8"/>
  <c r="I46" i="28" l="1"/>
  <c r="H46" i="28"/>
  <c r="F46" i="28"/>
  <c r="L50" i="8"/>
  <c r="N47" i="8"/>
  <c r="O47" i="8" s="1"/>
  <c r="U47" i="8"/>
  <c r="V47" i="8" s="1"/>
  <c r="S50" i="8"/>
  <c r="AI45" i="8"/>
  <c r="AJ45" i="8" s="1"/>
  <c r="H50" i="8"/>
  <c r="AM48" i="8"/>
  <c r="AM45" i="8"/>
  <c r="AN45" i="8" s="1"/>
  <c r="AP45" i="8" s="1"/>
  <c r="AQ45" i="8" s="1"/>
  <c r="AG47" i="8"/>
  <c r="AB49" i="8"/>
  <c r="AC49" i="8" s="1"/>
  <c r="AB54" i="8"/>
  <c r="AC54" i="8" s="1"/>
  <c r="AJ54" i="8"/>
  <c r="AB48" i="8"/>
  <c r="AC48" i="8" s="1"/>
  <c r="AI44" i="8"/>
  <c r="AJ44" i="8" s="1"/>
  <c r="AQ44" i="8"/>
  <c r="O44" i="8"/>
  <c r="AG46" i="8"/>
  <c r="AL46" i="8"/>
  <c r="AN46" i="8" s="1"/>
  <c r="AP46" i="8" s="1"/>
  <c r="AB52" i="8"/>
  <c r="AC52" i="8" s="1"/>
  <c r="N44" i="8"/>
  <c r="U44" i="8"/>
  <c r="V44" i="8" s="1"/>
  <c r="AJ46" i="8"/>
  <c r="AB46" i="8"/>
  <c r="AF51" i="8"/>
  <c r="AG51" i="8" s="1"/>
  <c r="AF49" i="8"/>
  <c r="AG49" i="8" s="1"/>
  <c r="AG48" i="8"/>
  <c r="AF52" i="8"/>
  <c r="AG52" i="8" s="1"/>
  <c r="AB51" i="8"/>
  <c r="AC51" i="8" s="1"/>
  <c r="Z47" i="8"/>
  <c r="AB44" i="8"/>
  <c r="AC44" i="8" s="1"/>
  <c r="AI54" i="8"/>
  <c r="AI51" i="8" l="1"/>
  <c r="AJ51" i="8" s="1"/>
  <c r="H67" i="8"/>
  <c r="H61" i="8"/>
  <c r="U50" i="8"/>
  <c r="V50" i="8" s="1"/>
  <c r="S61" i="8"/>
  <c r="S77" i="8" s="1"/>
  <c r="S67" i="8"/>
  <c r="Z50" i="8"/>
  <c r="AB47" i="8"/>
  <c r="AC47" i="8" s="1"/>
  <c r="AI52" i="8"/>
  <c r="AJ52" i="8" s="1"/>
  <c r="AG50" i="8"/>
  <c r="AG61" i="8" s="1"/>
  <c r="AG77" i="8" s="1"/>
  <c r="AI47" i="8"/>
  <c r="AJ47" i="8" s="1"/>
  <c r="N50" i="8"/>
  <c r="O50" i="8" s="1"/>
  <c r="L61" i="8"/>
  <c r="L77" i="8" s="1"/>
  <c r="L67" i="8"/>
  <c r="AI48" i="8"/>
  <c r="AJ48" i="8" s="1"/>
  <c r="AQ49" i="8"/>
  <c r="AI49" i="8"/>
  <c r="AJ49" i="8" s="1"/>
  <c r="AN47" i="8"/>
  <c r="AI46" i="8"/>
  <c r="AQ46" i="8"/>
  <c r="AM52" i="8"/>
  <c r="AN52" i="8" s="1"/>
  <c r="AP52" i="8" s="1"/>
  <c r="AQ52" i="8" s="1"/>
  <c r="AM51" i="8"/>
  <c r="AN51" i="8" s="1"/>
  <c r="AM49" i="8"/>
  <c r="AN49" i="8" s="1"/>
  <c r="AP49" i="8" s="1"/>
  <c r="AN48" i="8"/>
  <c r="AP48" i="8" s="1"/>
  <c r="AQ48" i="8" s="1"/>
  <c r="AG78" i="8" l="1"/>
  <c r="AG79" i="8" s="1"/>
  <c r="S78" i="8"/>
  <c r="U77" i="8"/>
  <c r="V77" i="8" s="1"/>
  <c r="L78" i="8"/>
  <c r="N77" i="8"/>
  <c r="O77" i="8" s="1"/>
  <c r="U67" i="8"/>
  <c r="V67" i="8" s="1"/>
  <c r="S68" i="8"/>
  <c r="S69" i="8" s="1"/>
  <c r="H63" i="8"/>
  <c r="H62" i="8"/>
  <c r="N61" i="8"/>
  <c r="O61" i="8" s="1"/>
  <c r="L62" i="8"/>
  <c r="L63" i="8" s="1"/>
  <c r="U61" i="8"/>
  <c r="V61" i="8" s="1"/>
  <c r="S62" i="8"/>
  <c r="S63" i="8" s="1"/>
  <c r="H68" i="8"/>
  <c r="AG62" i="8"/>
  <c r="AI50" i="8"/>
  <c r="AJ50" i="8" s="1"/>
  <c r="AG67" i="8"/>
  <c r="AP51" i="8"/>
  <c r="AQ51" i="8" s="1"/>
  <c r="AN50" i="8"/>
  <c r="AP47" i="8"/>
  <c r="AQ47" i="8" s="1"/>
  <c r="AB50" i="8"/>
  <c r="AC50" i="8" s="1"/>
  <c r="Z67" i="8"/>
  <c r="Z61" i="8"/>
  <c r="Z77" i="8" s="1"/>
  <c r="AB77" i="8" s="1"/>
  <c r="AC77" i="8" s="1"/>
  <c r="N67" i="8"/>
  <c r="O67" i="8" s="1"/>
  <c r="L68" i="8"/>
  <c r="L69" i="8" s="1"/>
  <c r="AG80" i="8" l="1"/>
  <c r="AI77" i="8"/>
  <c r="AJ77" i="8" s="1"/>
  <c r="Z78" i="8"/>
  <c r="Z79" i="8" s="1"/>
  <c r="AI61" i="8"/>
  <c r="AJ61" i="8" s="1"/>
  <c r="S79" i="8"/>
  <c r="L79" i="8"/>
  <c r="N78" i="8"/>
  <c r="O78" i="8" s="1"/>
  <c r="U78" i="8"/>
  <c r="V78" i="8" s="1"/>
  <c r="L70" i="8"/>
  <c r="Z68" i="8"/>
  <c r="AB67" i="8"/>
  <c r="AC67" i="8" s="1"/>
  <c r="AP50" i="8"/>
  <c r="AQ50" i="8" s="1"/>
  <c r="AN67" i="8"/>
  <c r="U69" i="8"/>
  <c r="V69" i="8" s="1"/>
  <c r="S70" i="8"/>
  <c r="AN61" i="8"/>
  <c r="AN77" i="8" s="1"/>
  <c r="U62" i="8"/>
  <c r="V62" i="8" s="1"/>
  <c r="N62" i="8"/>
  <c r="O62" i="8" s="1"/>
  <c r="U68" i="8"/>
  <c r="V68" i="8" s="1"/>
  <c r="U63" i="8"/>
  <c r="V63" i="8" s="1"/>
  <c r="S64" i="8"/>
  <c r="S65" i="8" s="1"/>
  <c r="N63" i="8"/>
  <c r="O63" i="8" s="1"/>
  <c r="L64" i="8"/>
  <c r="L65" i="8" s="1"/>
  <c r="H64" i="8"/>
  <c r="O64" i="8" s="1"/>
  <c r="N68" i="8"/>
  <c r="O68" i="8" s="1"/>
  <c r="Z62" i="8"/>
  <c r="AB61" i="8"/>
  <c r="AC61" i="8" s="1"/>
  <c r="AI67" i="8"/>
  <c r="AJ67" i="8" s="1"/>
  <c r="AG68" i="8"/>
  <c r="AG63" i="8"/>
  <c r="H69" i="8"/>
  <c r="AN78" i="8" l="1"/>
  <c r="AP78" i="8" s="1"/>
  <c r="AQ78" i="8" s="1"/>
  <c r="AN79" i="8"/>
  <c r="AP77" i="8"/>
  <c r="AQ77" i="8" s="1"/>
  <c r="AG81" i="8"/>
  <c r="AB78" i="8"/>
  <c r="AC78" i="8" s="1"/>
  <c r="AI79" i="8"/>
  <c r="AJ79" i="8" s="1"/>
  <c r="Z80" i="8"/>
  <c r="AI80" i="8" s="1"/>
  <c r="AJ80" i="8" s="1"/>
  <c r="AJ78" i="8"/>
  <c r="AI78" i="8"/>
  <c r="S80" i="8"/>
  <c r="AB79" i="8"/>
  <c r="AC79" i="8" s="1"/>
  <c r="N79" i="8"/>
  <c r="O79" i="8" s="1"/>
  <c r="L80" i="8"/>
  <c r="L81" i="8" s="1"/>
  <c r="U79" i="8"/>
  <c r="V79" i="8" s="1"/>
  <c r="H71" i="8"/>
  <c r="H70" i="8"/>
  <c r="O70" i="8" s="1"/>
  <c r="AB62" i="8"/>
  <c r="AC62" i="8" s="1"/>
  <c r="U65" i="8"/>
  <c r="V65" i="8" s="1"/>
  <c r="F48" i="28" s="1"/>
  <c r="AI62" i="8"/>
  <c r="AJ62" i="8" s="1"/>
  <c r="V70" i="8"/>
  <c r="N70" i="8"/>
  <c r="AG64" i="8"/>
  <c r="Z63" i="8"/>
  <c r="AI63" i="8" s="1"/>
  <c r="H65" i="8"/>
  <c r="N65" i="8" s="1"/>
  <c r="AP61" i="8"/>
  <c r="AQ61" i="8" s="1"/>
  <c r="AN62" i="8"/>
  <c r="AP62" i="8" s="1"/>
  <c r="AQ62" i="8" s="1"/>
  <c r="L71" i="8"/>
  <c r="AI68" i="8"/>
  <c r="AJ68" i="8" s="1"/>
  <c r="AC70" i="8"/>
  <c r="U70" i="8"/>
  <c r="AP67" i="8"/>
  <c r="AQ67" i="8" s="1"/>
  <c r="AN68" i="8"/>
  <c r="AP68" i="8" s="1"/>
  <c r="AQ68" i="8" s="1"/>
  <c r="AB68" i="8"/>
  <c r="AC68" i="8" s="1"/>
  <c r="N69" i="8"/>
  <c r="O69" i="8" s="1"/>
  <c r="AG69" i="8"/>
  <c r="V64" i="8"/>
  <c r="N64" i="8"/>
  <c r="AC64" i="8"/>
  <c r="U64" i="8"/>
  <c r="S71" i="8"/>
  <c r="Z69" i="8"/>
  <c r="AN63" i="8" l="1"/>
  <c r="AN80" i="8"/>
  <c r="AP80" i="8" s="1"/>
  <c r="AQ80" i="8" s="1"/>
  <c r="AP79" i="8"/>
  <c r="AQ79" i="8" s="1"/>
  <c r="AN69" i="8"/>
  <c r="AP69" i="8" s="1"/>
  <c r="AQ69" i="8" s="1"/>
  <c r="AB80" i="8"/>
  <c r="AC80" i="8" s="1"/>
  <c r="Z81" i="8"/>
  <c r="S81" i="8"/>
  <c r="U81" i="8"/>
  <c r="V81" i="8" s="1"/>
  <c r="F47" i="28" s="1"/>
  <c r="N81" i="8"/>
  <c r="O81" i="8" s="1"/>
  <c r="E47" i="28" s="1"/>
  <c r="N80" i="8"/>
  <c r="O80" i="8" s="1"/>
  <c r="U80" i="8"/>
  <c r="V80" i="8" s="1"/>
  <c r="U71" i="8"/>
  <c r="V71" i="8" s="1"/>
  <c r="N71" i="8"/>
  <c r="O71" i="8" s="1"/>
  <c r="AP63" i="8"/>
  <c r="AQ63" i="8" s="1"/>
  <c r="AN64" i="8"/>
  <c r="AP64" i="8" s="1"/>
  <c r="AQ64" i="8"/>
  <c r="Z70" i="8"/>
  <c r="AB69" i="8"/>
  <c r="AC69" i="8" s="1"/>
  <c r="AG65" i="8"/>
  <c r="O65" i="8"/>
  <c r="E48" i="28" s="1"/>
  <c r="AI69" i="8"/>
  <c r="AJ69" i="8" s="1"/>
  <c r="AG70" i="8"/>
  <c r="AG71" i="8" s="1"/>
  <c r="Z64" i="8"/>
  <c r="Z65" i="8" s="1"/>
  <c r="AJ63" i="8"/>
  <c r="AB63" i="8"/>
  <c r="AC63" i="8" s="1"/>
  <c r="AN70" i="8" l="1"/>
  <c r="AN81" i="8"/>
  <c r="AP81" i="8" s="1"/>
  <c r="AQ81" i="8" s="1"/>
  <c r="I47" i="28" s="1"/>
  <c r="AB81" i="8"/>
  <c r="AC81" i="8" s="1"/>
  <c r="G47" i="28" s="1"/>
  <c r="AN71" i="8"/>
  <c r="AP71" i="8" s="1"/>
  <c r="AQ71" i="8" s="1"/>
  <c r="AI64" i="8"/>
  <c r="AI81" i="8"/>
  <c r="AJ81" i="8" s="1"/>
  <c r="H47" i="28" s="1"/>
  <c r="AB65" i="8"/>
  <c r="AC65" i="8" s="1"/>
  <c r="G48" i="28" s="1"/>
  <c r="AQ70" i="8"/>
  <c r="AI70" i="8"/>
  <c r="AP70" i="8"/>
  <c r="AJ70" i="8"/>
  <c r="AB70" i="8"/>
  <c r="AJ64" i="8"/>
  <c r="AB64" i="8"/>
  <c r="AI65" i="8"/>
  <c r="AJ65" i="8" s="1"/>
  <c r="H48" i="28" s="1"/>
  <c r="Z71" i="8"/>
  <c r="AN65" i="8"/>
  <c r="AP65" i="8" s="1"/>
  <c r="AQ65" i="8" s="1"/>
  <c r="I48" i="28" s="1"/>
  <c r="AB71" i="8" l="1"/>
  <c r="AC71" i="8" s="1"/>
  <c r="AI71" i="8"/>
  <c r="AJ71" i="8" s="1"/>
  <c r="AE74" i="7" l="1"/>
  <c r="AL74" i="7" s="1"/>
  <c r="X74" i="7"/>
  <c r="Q74" i="7"/>
  <c r="G59" i="7"/>
  <c r="AN58" i="7"/>
  <c r="AM58" i="7"/>
  <c r="AF58" i="7"/>
  <c r="AG58" i="7" s="1"/>
  <c r="Z58" i="7"/>
  <c r="Y58" i="7"/>
  <c r="S58" i="7"/>
  <c r="L58" i="7"/>
  <c r="K58" i="7"/>
  <c r="H58" i="7"/>
  <c r="AF57" i="7"/>
  <c r="AG57" i="7" s="1"/>
  <c r="G57" i="7"/>
  <c r="R56" i="7"/>
  <c r="S56" i="7" s="1"/>
  <c r="G56" i="7"/>
  <c r="H56" i="7" s="1"/>
  <c r="G55" i="7"/>
  <c r="AM54" i="7"/>
  <c r="AF54" i="7"/>
  <c r="Y54" i="7"/>
  <c r="R54" i="7"/>
  <c r="Q54" i="7"/>
  <c r="K54" i="7"/>
  <c r="J54" i="7"/>
  <c r="H54" i="7"/>
  <c r="G54" i="7"/>
  <c r="AN53" i="7"/>
  <c r="AP53" i="7" s="1"/>
  <c r="AQ53" i="7" s="1"/>
  <c r="AG53" i="7"/>
  <c r="Z53" i="7"/>
  <c r="S53" i="7"/>
  <c r="L53" i="7"/>
  <c r="H53" i="7"/>
  <c r="AL52" i="7"/>
  <c r="AE52" i="7"/>
  <c r="X52" i="7"/>
  <c r="Q52" i="7"/>
  <c r="AM51" i="7"/>
  <c r="X51" i="7"/>
  <c r="AE51" i="7" s="1"/>
  <c r="AL51" i="7" s="1"/>
  <c r="Q51" i="7"/>
  <c r="AM49" i="7"/>
  <c r="AN49" i="7" s="1"/>
  <c r="AE49" i="7"/>
  <c r="Y49" i="7"/>
  <c r="X49" i="7"/>
  <c r="Q49" i="7"/>
  <c r="L49" i="7"/>
  <c r="J49" i="7"/>
  <c r="AL49" i="7" s="1"/>
  <c r="G49" i="7"/>
  <c r="H49" i="7" s="1"/>
  <c r="AM48" i="7"/>
  <c r="AF48" i="7"/>
  <c r="Y48" i="7"/>
  <c r="X48" i="7"/>
  <c r="Z48" i="7" s="1"/>
  <c r="R48" i="7"/>
  <c r="Q48" i="7"/>
  <c r="L48" i="7"/>
  <c r="K48" i="7"/>
  <c r="K49" i="7" s="1"/>
  <c r="J48" i="7"/>
  <c r="AE48" i="7" s="1"/>
  <c r="G48" i="7"/>
  <c r="H48" i="7" s="1"/>
  <c r="X46" i="7"/>
  <c r="Q46" i="7"/>
  <c r="S46" i="7" s="1"/>
  <c r="O46" i="7"/>
  <c r="J46" i="7"/>
  <c r="L46" i="7" s="1"/>
  <c r="H46" i="7"/>
  <c r="AM45" i="7"/>
  <c r="AN45" i="7" s="1"/>
  <c r="AL45" i="7"/>
  <c r="AE45" i="7"/>
  <c r="Y45" i="7"/>
  <c r="X45" i="7"/>
  <c r="R45" i="7"/>
  <c r="R51" i="7" s="1"/>
  <c r="Q45" i="7"/>
  <c r="K45" i="7"/>
  <c r="K51" i="7" s="1"/>
  <c r="J45" i="7"/>
  <c r="H45" i="7"/>
  <c r="G45" i="7"/>
  <c r="G51" i="7" s="1"/>
  <c r="G52" i="7" s="1"/>
  <c r="H52" i="7" s="1"/>
  <c r="F45" i="7"/>
  <c r="AN44" i="7"/>
  <c r="AM44" i="7"/>
  <c r="AF44" i="7"/>
  <c r="AG44" i="7" s="1"/>
  <c r="Y44" i="7"/>
  <c r="Z44" i="7" s="1"/>
  <c r="R44" i="7"/>
  <c r="S44" i="7" s="1"/>
  <c r="L44" i="7"/>
  <c r="K44" i="7"/>
  <c r="G44" i="7"/>
  <c r="H44" i="7" s="1"/>
  <c r="AP43" i="7"/>
  <c r="AM43" i="7"/>
  <c r="AN43" i="7" s="1"/>
  <c r="AF43" i="7"/>
  <c r="AG43" i="7" s="1"/>
  <c r="Y43" i="7"/>
  <c r="Z43" i="7" s="1"/>
  <c r="AJ43" i="7" s="1"/>
  <c r="V43" i="7"/>
  <c r="R43" i="7"/>
  <c r="S43" i="7" s="1"/>
  <c r="AC43" i="7" s="1"/>
  <c r="K43" i="7"/>
  <c r="L43" i="7" s="1"/>
  <c r="G43" i="7"/>
  <c r="H43" i="7" s="1"/>
  <c r="O43" i="7" s="1"/>
  <c r="AP42" i="7"/>
  <c r="AM42" i="7"/>
  <c r="AN42" i="7" s="1"/>
  <c r="AG42" i="7"/>
  <c r="AF42" i="7"/>
  <c r="Y42" i="7"/>
  <c r="Z42" i="7" s="1"/>
  <c r="R42" i="7"/>
  <c r="S42" i="7" s="1"/>
  <c r="K42" i="7"/>
  <c r="L42" i="7" s="1"/>
  <c r="G42" i="7"/>
  <c r="H42" i="7" s="1"/>
  <c r="O42" i="7" s="1"/>
  <c r="Y41" i="7"/>
  <c r="Z41" i="7" s="1"/>
  <c r="AM40" i="7"/>
  <c r="AN40" i="7" s="1"/>
  <c r="AI40" i="7"/>
  <c r="AF40" i="7"/>
  <c r="AG40" i="7" s="1"/>
  <c r="AQ40" i="7" s="1"/>
  <c r="Z40" i="7"/>
  <c r="Y40" i="7"/>
  <c r="R40" i="7"/>
  <c r="S40" i="7" s="1"/>
  <c r="K40" i="7"/>
  <c r="L40" i="7" s="1"/>
  <c r="G40" i="7"/>
  <c r="H40" i="7" s="1"/>
  <c r="O40" i="7" s="1"/>
  <c r="AM38" i="7"/>
  <c r="AN38" i="7" s="1"/>
  <c r="AP38" i="7" s="1"/>
  <c r="AJ38" i="7"/>
  <c r="AF38" i="7"/>
  <c r="AG38" i="7" s="1"/>
  <c r="AQ38" i="7" s="1"/>
  <c r="AB38" i="7"/>
  <c r="Y38" i="7"/>
  <c r="Z38" i="7" s="1"/>
  <c r="R38" i="7"/>
  <c r="S38" i="7" s="1"/>
  <c r="K38" i="7"/>
  <c r="L38" i="7" s="1"/>
  <c r="V38" i="7" s="1"/>
  <c r="H38" i="7"/>
  <c r="O38" i="7" s="1"/>
  <c r="G38" i="7"/>
  <c r="AM37" i="7"/>
  <c r="AN37" i="7" s="1"/>
  <c r="AF37" i="7"/>
  <c r="AG37" i="7" s="1"/>
  <c r="AB37" i="7"/>
  <c r="Y37" i="7"/>
  <c r="Z37" i="7" s="1"/>
  <c r="AJ37" i="7" s="1"/>
  <c r="S37" i="7"/>
  <c r="R37" i="7"/>
  <c r="K37" i="7"/>
  <c r="L37" i="7" s="1"/>
  <c r="G37" i="7"/>
  <c r="H37" i="7" s="1"/>
  <c r="O37" i="7" s="1"/>
  <c r="AM36" i="7"/>
  <c r="AN36" i="7" s="1"/>
  <c r="AP36" i="7" s="1"/>
  <c r="AF36" i="7"/>
  <c r="AG36" i="7" s="1"/>
  <c r="AQ36" i="7" s="1"/>
  <c r="AC36" i="7"/>
  <c r="Y36" i="7"/>
  <c r="Z36" i="7" s="1"/>
  <c r="AJ36" i="7" s="1"/>
  <c r="R36" i="7"/>
  <c r="S36" i="7" s="1"/>
  <c r="K36" i="7"/>
  <c r="L36" i="7" s="1"/>
  <c r="U36" i="7" s="1"/>
  <c r="G36" i="7"/>
  <c r="H36" i="7" s="1"/>
  <c r="O36" i="7" s="1"/>
  <c r="AN35" i="7"/>
  <c r="AM35" i="7"/>
  <c r="AF35" i="7"/>
  <c r="AG35" i="7" s="1"/>
  <c r="Y35" i="7"/>
  <c r="Z35" i="7" s="1"/>
  <c r="R35" i="7"/>
  <c r="S35" i="7" s="1"/>
  <c r="AC35" i="7" s="1"/>
  <c r="L35" i="7"/>
  <c r="K35" i="7"/>
  <c r="G35" i="7"/>
  <c r="H35" i="7" s="1"/>
  <c r="O35" i="7" s="1"/>
  <c r="AP34" i="7"/>
  <c r="AM34" i="7"/>
  <c r="AN34" i="7" s="1"/>
  <c r="AF34" i="7"/>
  <c r="AG34" i="7" s="1"/>
  <c r="Y34" i="7"/>
  <c r="Z34" i="7" s="1"/>
  <c r="AJ34" i="7" s="1"/>
  <c r="V34" i="7"/>
  <c r="R34" i="7"/>
  <c r="S34" i="7" s="1"/>
  <c r="AC34" i="7" s="1"/>
  <c r="K34" i="7"/>
  <c r="L34" i="7" s="1"/>
  <c r="G34" i="7"/>
  <c r="H34" i="7" s="1"/>
  <c r="O34" i="7" s="1"/>
  <c r="AM33" i="7"/>
  <c r="AN33" i="7" s="1"/>
  <c r="AP33" i="7" s="1"/>
  <c r="AG33" i="7"/>
  <c r="AQ33" i="7" s="1"/>
  <c r="AF33" i="7"/>
  <c r="Y33" i="7"/>
  <c r="Z33" i="7" s="1"/>
  <c r="R33" i="7"/>
  <c r="S33" i="7" s="1"/>
  <c r="K33" i="7"/>
  <c r="L33" i="7" s="1"/>
  <c r="V33" i="7" s="1"/>
  <c r="G33" i="7"/>
  <c r="H33" i="7" s="1"/>
  <c r="O33" i="7" s="1"/>
  <c r="AQ32" i="7"/>
  <c r="AM32" i="7"/>
  <c r="AN32" i="7" s="1"/>
  <c r="AP32" i="7" s="1"/>
  <c r="AI32" i="7"/>
  <c r="AF32" i="7"/>
  <c r="AG32" i="7" s="1"/>
  <c r="Y32" i="7"/>
  <c r="Z32" i="7" s="1"/>
  <c r="AB32" i="7" s="1"/>
  <c r="R32" i="7"/>
  <c r="S32" i="7" s="1"/>
  <c r="K32" i="7"/>
  <c r="L32" i="7" s="1"/>
  <c r="V32" i="7" s="1"/>
  <c r="G32" i="7"/>
  <c r="H32" i="7" s="1"/>
  <c r="O32" i="7" s="1"/>
  <c r="AM31" i="7"/>
  <c r="AN31" i="7" s="1"/>
  <c r="AP31" i="7" s="1"/>
  <c r="AF31" i="7"/>
  <c r="AG31" i="7" s="1"/>
  <c r="AQ31" i="7" s="1"/>
  <c r="Z31" i="7"/>
  <c r="AJ31" i="7" s="1"/>
  <c r="Y31" i="7"/>
  <c r="R31" i="7"/>
  <c r="S31" i="7" s="1"/>
  <c r="K31" i="7"/>
  <c r="L31" i="7" s="1"/>
  <c r="G31" i="7"/>
  <c r="H31" i="7" s="1"/>
  <c r="O31" i="7" s="1"/>
  <c r="AM30" i="7"/>
  <c r="AN30" i="7" s="1"/>
  <c r="AP30" i="7" s="1"/>
  <c r="AJ30" i="7"/>
  <c r="AF30" i="7"/>
  <c r="AG30" i="7" s="1"/>
  <c r="AQ30" i="7" s="1"/>
  <c r="AB30" i="7"/>
  <c r="Y30" i="7"/>
  <c r="Z30" i="7" s="1"/>
  <c r="U30" i="7"/>
  <c r="R30" i="7"/>
  <c r="S30" i="7" s="1"/>
  <c r="AC30" i="7" s="1"/>
  <c r="K30" i="7"/>
  <c r="L30" i="7" s="1"/>
  <c r="H30" i="7"/>
  <c r="O30" i="7" s="1"/>
  <c r="G30" i="7"/>
  <c r="AM29" i="7"/>
  <c r="AN29" i="7" s="1"/>
  <c r="AF29" i="7"/>
  <c r="AG29" i="7" s="1"/>
  <c r="Y29" i="7"/>
  <c r="Z29" i="7" s="1"/>
  <c r="S29" i="7"/>
  <c r="R29" i="7"/>
  <c r="K29" i="7"/>
  <c r="L29" i="7" s="1"/>
  <c r="G29" i="7"/>
  <c r="H29" i="7" s="1"/>
  <c r="AP28" i="7"/>
  <c r="AN28" i="7"/>
  <c r="AG28" i="7"/>
  <c r="AB28" i="7"/>
  <c r="Z28" i="7"/>
  <c r="AJ28" i="7" s="1"/>
  <c r="V28" i="7"/>
  <c r="S28" i="7"/>
  <c r="O28" i="7"/>
  <c r="L28" i="7"/>
  <c r="H28" i="7"/>
  <c r="N28" i="7" s="1"/>
  <c r="AQ27" i="7"/>
  <c r="AN27" i="7"/>
  <c r="AG27" i="7"/>
  <c r="AP27" i="7" s="1"/>
  <c r="Z27" i="7"/>
  <c r="AB27" i="7" s="1"/>
  <c r="V27" i="7"/>
  <c r="S27" i="7"/>
  <c r="O27" i="7"/>
  <c r="N27" i="7"/>
  <c r="L27" i="7"/>
  <c r="H27" i="7"/>
  <c r="AN26" i="7"/>
  <c r="AG26" i="7"/>
  <c r="AP26" i="7" s="1"/>
  <c r="Z26" i="7"/>
  <c r="AJ26" i="7" s="1"/>
  <c r="V26" i="7"/>
  <c r="S26" i="7"/>
  <c r="AB26" i="7" s="1"/>
  <c r="L26" i="7"/>
  <c r="H26" i="7"/>
  <c r="N26" i="7" s="1"/>
  <c r="AQ25" i="7"/>
  <c r="AN25" i="7"/>
  <c r="AJ25" i="7"/>
  <c r="AI25" i="7"/>
  <c r="AG25" i="7"/>
  <c r="AP25" i="7" s="1"/>
  <c r="Z25" i="7"/>
  <c r="AB25" i="7" s="1"/>
  <c r="V25" i="7"/>
  <c r="S25" i="7"/>
  <c r="O25" i="7"/>
  <c r="N25" i="7"/>
  <c r="L25" i="7"/>
  <c r="H25" i="7"/>
  <c r="AP24" i="7"/>
  <c r="AN24" i="7"/>
  <c r="AG24" i="7"/>
  <c r="AB24" i="7"/>
  <c r="Z24" i="7"/>
  <c r="AJ24" i="7" s="1"/>
  <c r="V24" i="7"/>
  <c r="S24" i="7"/>
  <c r="O24" i="7"/>
  <c r="L24" i="7"/>
  <c r="H24" i="7"/>
  <c r="N24" i="7" s="1"/>
  <c r="AN23" i="7"/>
  <c r="I29" i="28" s="1"/>
  <c r="AG23" i="7"/>
  <c r="H29" i="28" s="1"/>
  <c r="Z23" i="7"/>
  <c r="AI23" i="7" s="1"/>
  <c r="S23" i="7"/>
  <c r="L23" i="7"/>
  <c r="N23" i="7" s="1"/>
  <c r="O23" i="7" s="1"/>
  <c r="H23" i="7"/>
  <c r="AP29" i="7" l="1"/>
  <c r="G29" i="28"/>
  <c r="F29" i="28"/>
  <c r="E29" i="28"/>
  <c r="AC31" i="7"/>
  <c r="U31" i="7"/>
  <c r="V31" i="7" s="1"/>
  <c r="AB31" i="7"/>
  <c r="AJ33" i="7"/>
  <c r="AB33" i="7"/>
  <c r="AI33" i="7"/>
  <c r="N29" i="7"/>
  <c r="AQ37" i="7"/>
  <c r="AI37" i="7"/>
  <c r="AC40" i="7"/>
  <c r="U40" i="7"/>
  <c r="V40" i="7" s="1"/>
  <c r="AJ41" i="7"/>
  <c r="AB41" i="7"/>
  <c r="AC44" i="7"/>
  <c r="N46" i="7"/>
  <c r="V46" i="7"/>
  <c r="AF49" i="7"/>
  <c r="AG49" i="7" s="1"/>
  <c r="AP49" i="7" s="1"/>
  <c r="AG48" i="7"/>
  <c r="X54" i="7"/>
  <c r="AE54" i="7" s="1"/>
  <c r="AL54" i="7" s="1"/>
  <c r="S54" i="7"/>
  <c r="AP58" i="7"/>
  <c r="AQ58" i="7" s="1"/>
  <c r="AG39" i="7"/>
  <c r="AC24" i="7"/>
  <c r="U24" i="7"/>
  <c r="AQ24" i="7"/>
  <c r="AI24" i="7"/>
  <c r="AC28" i="7"/>
  <c r="U28" i="7"/>
  <c r="AI28" i="7"/>
  <c r="AQ28" i="7"/>
  <c r="U29" i="7"/>
  <c r="N30" i="7"/>
  <c r="V30" i="7"/>
  <c r="AJ32" i="7"/>
  <c r="N34" i="7"/>
  <c r="U35" i="7"/>
  <c r="AP35" i="7"/>
  <c r="AC37" i="7"/>
  <c r="U37" i="7"/>
  <c r="AP37" i="7"/>
  <c r="AC38" i="7"/>
  <c r="U38" i="7"/>
  <c r="AP40" i="7"/>
  <c r="N42" i="7"/>
  <c r="AQ42" i="7"/>
  <c r="AI42" i="7"/>
  <c r="U44" i="7"/>
  <c r="V44" i="7" s="1"/>
  <c r="AP44" i="7"/>
  <c r="S51" i="7"/>
  <c r="R52" i="7"/>
  <c r="S52" i="7" s="1"/>
  <c r="N49" i="7"/>
  <c r="AJ53" i="7"/>
  <c r="AB53" i="7"/>
  <c r="AC53" i="7" s="1"/>
  <c r="H55" i="7"/>
  <c r="AF55" i="7"/>
  <c r="AG55" i="7" s="1"/>
  <c r="AM55" i="7"/>
  <c r="AN55" i="7" s="1"/>
  <c r="AP55" i="7" s="1"/>
  <c r="R55" i="7"/>
  <c r="S55" i="7" s="1"/>
  <c r="Y55" i="7"/>
  <c r="Z55" i="7" s="1"/>
  <c r="K55" i="7"/>
  <c r="L55" i="7" s="1"/>
  <c r="O26" i="7"/>
  <c r="AI27" i="7"/>
  <c r="AI31" i="7"/>
  <c r="N33" i="7"/>
  <c r="AI34" i="7"/>
  <c r="AQ34" i="7"/>
  <c r="AJ35" i="7"/>
  <c r="AB35" i="7"/>
  <c r="AJ40" i="7"/>
  <c r="AB40" i="7"/>
  <c r="AM41" i="7"/>
  <c r="AN41" i="7" s="1"/>
  <c r="K41" i="7"/>
  <c r="L41" i="7" s="1"/>
  <c r="R41" i="7"/>
  <c r="S41" i="7" s="1"/>
  <c r="H41" i="7"/>
  <c r="O41" i="7" s="1"/>
  <c r="AF41" i="7"/>
  <c r="AG41" i="7" s="1"/>
  <c r="AC42" i="7"/>
  <c r="U42" i="7"/>
  <c r="V42" i="7" s="1"/>
  <c r="N43" i="7"/>
  <c r="AI43" i="7"/>
  <c r="AQ43" i="7"/>
  <c r="AB44" i="7"/>
  <c r="U46" i="7"/>
  <c r="AC46" i="7"/>
  <c r="L39" i="7"/>
  <c r="AB23" i="7"/>
  <c r="AC23" i="7" s="1"/>
  <c r="Z39" i="7"/>
  <c r="AQ29" i="7"/>
  <c r="AI29" i="7"/>
  <c r="AC32" i="7"/>
  <c r="U32" i="7"/>
  <c r="AJ23" i="7"/>
  <c r="AC26" i="7"/>
  <c r="U26" i="7"/>
  <c r="AQ26" i="7"/>
  <c r="AI26" i="7"/>
  <c r="AJ27" i="7"/>
  <c r="AB29" i="7"/>
  <c r="N31" i="7"/>
  <c r="AC33" i="7"/>
  <c r="U33" i="7"/>
  <c r="V35" i="7"/>
  <c r="N35" i="7"/>
  <c r="AQ35" i="7"/>
  <c r="AI35" i="7"/>
  <c r="V36" i="7"/>
  <c r="N36" i="7"/>
  <c r="V37" i="7"/>
  <c r="N37" i="7"/>
  <c r="H39" i="7"/>
  <c r="N40" i="7"/>
  <c r="AJ42" i="7"/>
  <c r="AB42" i="7"/>
  <c r="N44" i="7"/>
  <c r="AQ44" i="7"/>
  <c r="AI44" i="7"/>
  <c r="AJ44" i="7" s="1"/>
  <c r="AE46" i="7"/>
  <c r="Z46" i="7"/>
  <c r="N48" i="7"/>
  <c r="O48" i="7" s="1"/>
  <c r="O49" i="7"/>
  <c r="H51" i="7"/>
  <c r="V53" i="7"/>
  <c r="N53" i="7"/>
  <c r="O53" i="7" s="1"/>
  <c r="U53" i="7"/>
  <c r="AM52" i="7"/>
  <c r="AN52" i="7" s="1"/>
  <c r="AN51" i="7"/>
  <c r="H57" i="7"/>
  <c r="AM57" i="7"/>
  <c r="AN57" i="7" s="1"/>
  <c r="AP57" i="7" s="1"/>
  <c r="AQ57" i="7" s="1"/>
  <c r="K57" i="7"/>
  <c r="L57" i="7" s="1"/>
  <c r="Y57" i="7"/>
  <c r="Z57" i="7" s="1"/>
  <c r="AB58" i="7"/>
  <c r="AJ58" i="7"/>
  <c r="AN39" i="7"/>
  <c r="AI36" i="7"/>
  <c r="U23" i="7"/>
  <c r="V23" i="7" s="1"/>
  <c r="AP23" i="7"/>
  <c r="AC25" i="7"/>
  <c r="U25" i="7"/>
  <c r="AC27" i="7"/>
  <c r="U27" i="7"/>
  <c r="AI30" i="7"/>
  <c r="N32" i="7"/>
  <c r="U34" i="7"/>
  <c r="AB36" i="7"/>
  <c r="AI38" i="7"/>
  <c r="S39" i="7"/>
  <c r="U43" i="7"/>
  <c r="L45" i="7"/>
  <c r="S45" i="7"/>
  <c r="U58" i="7"/>
  <c r="V58" i="7" s="1"/>
  <c r="AC58" i="7"/>
  <c r="AB34" i="7"/>
  <c r="N38" i="7"/>
  <c r="AB43" i="7"/>
  <c r="O44" i="7"/>
  <c r="K52" i="7"/>
  <c r="L52" i="7" s="1"/>
  <c r="L51" i="7"/>
  <c r="Y51" i="7"/>
  <c r="Z45" i="7"/>
  <c r="S48" i="7"/>
  <c r="AB48" i="7" s="1"/>
  <c r="R49" i="7"/>
  <c r="S49" i="7" s="1"/>
  <c r="AL48" i="7"/>
  <c r="AN48" i="7" s="1"/>
  <c r="AP48" i="7" s="1"/>
  <c r="AM56" i="7"/>
  <c r="AN56" i="7" s="1"/>
  <c r="AP56" i="7" s="1"/>
  <c r="K56" i="7"/>
  <c r="L56" i="7" s="1"/>
  <c r="U56" i="7" s="1"/>
  <c r="Y56" i="7"/>
  <c r="Z56" i="7" s="1"/>
  <c r="AF56" i="7"/>
  <c r="AG56" i="7" s="1"/>
  <c r="R57" i="7"/>
  <c r="S57" i="7" s="1"/>
  <c r="AI58" i="7"/>
  <c r="AF45" i="7"/>
  <c r="Z49" i="7"/>
  <c r="AI53" i="7"/>
  <c r="N58" i="7"/>
  <c r="O58" i="7" s="1"/>
  <c r="AM59" i="7"/>
  <c r="AN59" i="7" s="1"/>
  <c r="AF59" i="7"/>
  <c r="AG59" i="7" s="1"/>
  <c r="Y59" i="7"/>
  <c r="Z59" i="7" s="1"/>
  <c r="R59" i="7"/>
  <c r="S59" i="7" s="1"/>
  <c r="K59" i="7"/>
  <c r="L59" i="7" s="1"/>
  <c r="H59" i="7"/>
  <c r="L54" i="7"/>
  <c r="AN54" i="7"/>
  <c r="F30" i="28" l="1"/>
  <c r="F31" i="28" s="1"/>
  <c r="AQ23" i="7"/>
  <c r="I30" i="28"/>
  <c r="AJ29" i="7"/>
  <c r="H30" i="28"/>
  <c r="AC29" i="7"/>
  <c r="G30" i="28"/>
  <c r="V29" i="7"/>
  <c r="O29" i="7"/>
  <c r="E30" i="28"/>
  <c r="N54" i="7"/>
  <c r="O54" i="7" s="1"/>
  <c r="AC57" i="7"/>
  <c r="U57" i="7"/>
  <c r="V57" i="7" s="1"/>
  <c r="N52" i="7"/>
  <c r="O52" i="7" s="1"/>
  <c r="AJ46" i="7"/>
  <c r="AB46" i="7"/>
  <c r="N41" i="7"/>
  <c r="AI59" i="7"/>
  <c r="AJ59" i="7" s="1"/>
  <c r="AG54" i="7"/>
  <c r="AI56" i="7"/>
  <c r="AQ56" i="7"/>
  <c r="Z54" i="7"/>
  <c r="AB45" i="7"/>
  <c r="U45" i="7"/>
  <c r="AC45" i="7"/>
  <c r="AG46" i="7"/>
  <c r="AL46" i="7"/>
  <c r="AN46" i="7" s="1"/>
  <c r="AP46" i="7" s="1"/>
  <c r="L47" i="7"/>
  <c r="N39" i="7"/>
  <c r="O39" i="7" s="1"/>
  <c r="AQ41" i="7"/>
  <c r="AI41" i="7"/>
  <c r="AP41" i="7"/>
  <c r="N55" i="7"/>
  <c r="O55" i="7" s="1"/>
  <c r="AQ55" i="7"/>
  <c r="AI55" i="7"/>
  <c r="N59" i="7"/>
  <c r="O59" i="7" s="1"/>
  <c r="V59" i="7"/>
  <c r="AP59" i="7"/>
  <c r="AQ59" i="7" s="1"/>
  <c r="AB56" i="7"/>
  <c r="AC56" i="7" s="1"/>
  <c r="AJ56" i="7"/>
  <c r="Y52" i="7"/>
  <c r="Z52" i="7" s="1"/>
  <c r="Z51" i="7"/>
  <c r="N45" i="7"/>
  <c r="O45" i="7" s="1"/>
  <c r="V45" i="7"/>
  <c r="AJ57" i="7"/>
  <c r="AB57" i="7"/>
  <c r="AI57" i="7"/>
  <c r="AJ55" i="7"/>
  <c r="AB55" i="7"/>
  <c r="AC55" i="7" s="1"/>
  <c r="U52" i="7"/>
  <c r="V52" i="7" s="1"/>
  <c r="AI39" i="7"/>
  <c r="AJ39" i="7" s="1"/>
  <c r="AQ48" i="7"/>
  <c r="AI48" i="7"/>
  <c r="AJ48" i="7" s="1"/>
  <c r="AB59" i="7"/>
  <c r="AF51" i="7"/>
  <c r="AG45" i="7"/>
  <c r="AC48" i="7"/>
  <c r="U48" i="7"/>
  <c r="V48" i="7" s="1"/>
  <c r="U39" i="7"/>
  <c r="V39" i="7" s="1"/>
  <c r="S47" i="7"/>
  <c r="AP54" i="7"/>
  <c r="AC59" i="7"/>
  <c r="U59" i="7"/>
  <c r="AB49" i="7"/>
  <c r="N56" i="7"/>
  <c r="O56" i="7" s="1"/>
  <c r="V56" i="7"/>
  <c r="U49" i="7"/>
  <c r="V49" i="7" s="1"/>
  <c r="AC49" i="7"/>
  <c r="N51" i="7"/>
  <c r="O51" i="7" s="1"/>
  <c r="AN47" i="7"/>
  <c r="AP39" i="7"/>
  <c r="AQ39" i="7" s="1"/>
  <c r="N57" i="7"/>
  <c r="O57" i="7" s="1"/>
  <c r="H47" i="7"/>
  <c r="AB39" i="7"/>
  <c r="AC39" i="7" s="1"/>
  <c r="Z47" i="7"/>
  <c r="AC41" i="7"/>
  <c r="U41" i="7"/>
  <c r="V41" i="7" s="1"/>
  <c r="U55" i="7"/>
  <c r="V55" i="7" s="1"/>
  <c r="U51" i="7"/>
  <c r="V51" i="7" s="1"/>
  <c r="U54" i="7"/>
  <c r="V54" i="7" s="1"/>
  <c r="AQ49" i="7"/>
  <c r="AI49" i="7"/>
  <c r="AJ49" i="7" s="1"/>
  <c r="I31" i="28" l="1"/>
  <c r="H31" i="28"/>
  <c r="G31" i="28"/>
  <c r="E31" i="28"/>
  <c r="AN50" i="7"/>
  <c r="AF52" i="7"/>
  <c r="AG52" i="7" s="1"/>
  <c r="AG51" i="7"/>
  <c r="AB52" i="7"/>
  <c r="AC52" i="7" s="1"/>
  <c r="H50" i="7"/>
  <c r="U47" i="7"/>
  <c r="V47" i="7" s="1"/>
  <c r="S50" i="7"/>
  <c r="AQ46" i="7"/>
  <c r="AI46" i="7"/>
  <c r="L50" i="7"/>
  <c r="N47" i="7"/>
  <c r="O47" i="7" s="1"/>
  <c r="AB54" i="7"/>
  <c r="AC54" i="7" s="1"/>
  <c r="Z50" i="7"/>
  <c r="Z61" i="7" s="1"/>
  <c r="Z77" i="7" s="1"/>
  <c r="AB47" i="7"/>
  <c r="AC47" i="7" s="1"/>
  <c r="AI45" i="7"/>
  <c r="AJ45" i="7" s="1"/>
  <c r="AP45" i="7"/>
  <c r="AQ45" i="7" s="1"/>
  <c r="AG47" i="7"/>
  <c r="AB51" i="7"/>
  <c r="AC51" i="7" s="1"/>
  <c r="AI54" i="7"/>
  <c r="AJ54" i="7" s="1"/>
  <c r="AQ54" i="7"/>
  <c r="Z78" i="7" l="1"/>
  <c r="Z79" i="7" s="1"/>
  <c r="AI47" i="7"/>
  <c r="AJ47" i="7" s="1"/>
  <c r="AG50" i="7"/>
  <c r="AP50" i="7" s="1"/>
  <c r="AN67" i="7"/>
  <c r="AN61" i="7"/>
  <c r="AN77" i="7" s="1"/>
  <c r="Z62" i="7"/>
  <c r="Z63" i="7" s="1"/>
  <c r="AQ51" i="7"/>
  <c r="AI51" i="7"/>
  <c r="AJ51" i="7" s="1"/>
  <c r="AP51" i="7"/>
  <c r="AB50" i="7"/>
  <c r="AC50" i="7" s="1"/>
  <c r="Z67" i="7"/>
  <c r="N50" i="7"/>
  <c r="O50" i="7" s="1"/>
  <c r="L67" i="7"/>
  <c r="L61" i="7"/>
  <c r="L77" i="7" s="1"/>
  <c r="U50" i="7"/>
  <c r="V50" i="7" s="1"/>
  <c r="S67" i="7"/>
  <c r="S61" i="7"/>
  <c r="S77" i="7" s="1"/>
  <c r="H67" i="7"/>
  <c r="H61" i="7"/>
  <c r="H77" i="7" s="1"/>
  <c r="AI52" i="7"/>
  <c r="AJ52" i="7" s="1"/>
  <c r="AP52" i="7"/>
  <c r="AQ52" i="7" s="1"/>
  <c r="AP47" i="7"/>
  <c r="AQ47" i="7" s="1"/>
  <c r="H78" i="7" l="1"/>
  <c r="H79" i="7"/>
  <c r="AG61" i="7"/>
  <c r="AN78" i="7"/>
  <c r="AN79" i="7" s="1"/>
  <c r="Z80" i="7"/>
  <c r="AB77" i="7"/>
  <c r="AC77" i="7" s="1"/>
  <c r="S78" i="7"/>
  <c r="AB61" i="7"/>
  <c r="AC61" i="7" s="1"/>
  <c r="N77" i="7"/>
  <c r="O77" i="7" s="1"/>
  <c r="U77" i="7"/>
  <c r="V77" i="7" s="1"/>
  <c r="L78" i="7"/>
  <c r="Z64" i="7"/>
  <c r="Z65" i="7" s="1"/>
  <c r="H63" i="7"/>
  <c r="H62" i="7"/>
  <c r="L68" i="7"/>
  <c r="L69" i="7" s="1"/>
  <c r="N67" i="7"/>
  <c r="O67" i="7" s="1"/>
  <c r="H69" i="7"/>
  <c r="H68" i="7"/>
  <c r="AQ50" i="7"/>
  <c r="AI50" i="7"/>
  <c r="AJ50" i="7" s="1"/>
  <c r="AG67" i="7"/>
  <c r="AP67" i="7" s="1"/>
  <c r="AN62" i="7"/>
  <c r="AN63" i="7" s="1"/>
  <c r="S68" i="7"/>
  <c r="S69" i="7" s="1"/>
  <c r="U67" i="7"/>
  <c r="V67" i="7" s="1"/>
  <c r="S62" i="7"/>
  <c r="AB62" i="7" s="1"/>
  <c r="U61" i="7"/>
  <c r="V61" i="7" s="1"/>
  <c r="L62" i="7"/>
  <c r="L63" i="7" s="1"/>
  <c r="N61" i="7"/>
  <c r="O61" i="7" s="1"/>
  <c r="AB67" i="7"/>
  <c r="AC67" i="7" s="1"/>
  <c r="Z68" i="7"/>
  <c r="AG62" i="7"/>
  <c r="AG63" i="7" s="1"/>
  <c r="AN68" i="7"/>
  <c r="AN69" i="7" s="1"/>
  <c r="AP77" i="7" l="1"/>
  <c r="AQ77" i="7" s="1"/>
  <c r="AG77" i="7"/>
  <c r="AI61" i="7"/>
  <c r="AJ61" i="7" s="1"/>
  <c r="H80" i="7"/>
  <c r="H81" i="7" s="1"/>
  <c r="AP61" i="7"/>
  <c r="AQ61" i="7" s="1"/>
  <c r="AN80" i="7"/>
  <c r="AN81" i="7" s="1"/>
  <c r="Z81" i="7"/>
  <c r="S63" i="7"/>
  <c r="AB63" i="7" s="1"/>
  <c r="S79" i="7"/>
  <c r="AB78" i="7"/>
  <c r="AC78" i="7" s="1"/>
  <c r="L79" i="7"/>
  <c r="N78" i="7"/>
  <c r="O78" i="7" s="1"/>
  <c r="U78" i="7"/>
  <c r="V78" i="7" s="1"/>
  <c r="AN70" i="7"/>
  <c r="N69" i="7"/>
  <c r="O69" i="7" s="1"/>
  <c r="L70" i="7"/>
  <c r="L71" i="7" s="1"/>
  <c r="AJ64" i="7"/>
  <c r="AI62" i="7"/>
  <c r="AJ62" i="7" s="1"/>
  <c r="N62" i="7"/>
  <c r="O62" i="7" s="1"/>
  <c r="U62" i="7"/>
  <c r="V62" i="7" s="1"/>
  <c r="AC62" i="7"/>
  <c r="U68" i="7"/>
  <c r="V68" i="7" s="1"/>
  <c r="AP62" i="7"/>
  <c r="AQ62" i="7" s="1"/>
  <c r="AB68" i="7"/>
  <c r="AC68" i="7" s="1"/>
  <c r="AN64" i="7"/>
  <c r="AP63" i="7"/>
  <c r="AQ63" i="7" s="1"/>
  <c r="H70" i="7"/>
  <c r="O70" i="7" s="1"/>
  <c r="N68" i="7"/>
  <c r="O68" i="7" s="1"/>
  <c r="AI63" i="7"/>
  <c r="AJ63" i="7" s="1"/>
  <c r="AG64" i="7"/>
  <c r="AG65" i="7" s="1"/>
  <c r="Z69" i="7"/>
  <c r="L64" i="7"/>
  <c r="L65" i="7" s="1"/>
  <c r="N63" i="7"/>
  <c r="O63" i="7" s="1"/>
  <c r="S70" i="7"/>
  <c r="U69" i="7"/>
  <c r="V69" i="7" s="1"/>
  <c r="AI67" i="7"/>
  <c r="AJ67" i="7" s="1"/>
  <c r="AG68" i="7"/>
  <c r="AQ67" i="7"/>
  <c r="H64" i="7"/>
  <c r="O64" i="7" s="1"/>
  <c r="AG78" i="7" l="1"/>
  <c r="AI77" i="7"/>
  <c r="AJ77" i="7" s="1"/>
  <c r="S64" i="7"/>
  <c r="AC64" i="7" s="1"/>
  <c r="U63" i="7"/>
  <c r="V63" i="7" s="1"/>
  <c r="AC63" i="7"/>
  <c r="S80" i="7"/>
  <c r="AB80" i="7" s="1"/>
  <c r="AC80" i="7" s="1"/>
  <c r="AB79" i="7"/>
  <c r="AC79" i="7" s="1"/>
  <c r="U79" i="7"/>
  <c r="V79" i="7" s="1"/>
  <c r="N79" i="7"/>
  <c r="O79" i="7" s="1"/>
  <c r="L80" i="7"/>
  <c r="L81" i="7" s="1"/>
  <c r="AI65" i="7"/>
  <c r="AJ65" i="7" s="1"/>
  <c r="H33" i="28" s="1"/>
  <c r="AI68" i="7"/>
  <c r="AJ68" i="7" s="1"/>
  <c r="AC70" i="7"/>
  <c r="U70" i="7"/>
  <c r="AG69" i="7"/>
  <c r="S71" i="7"/>
  <c r="AP64" i="7"/>
  <c r="AP68" i="7"/>
  <c r="AQ68" i="7" s="1"/>
  <c r="N70" i="7"/>
  <c r="V70" i="7"/>
  <c r="AI64" i="7"/>
  <c r="AQ64" i="7"/>
  <c r="H65" i="7"/>
  <c r="N65" i="7" s="1"/>
  <c r="V64" i="7"/>
  <c r="N64" i="7"/>
  <c r="Z70" i="7"/>
  <c r="AB69" i="7"/>
  <c r="AC69" i="7" s="1"/>
  <c r="H71" i="7"/>
  <c r="AN65" i="7"/>
  <c r="AP65" i="7" s="1"/>
  <c r="AQ65" i="7" s="1"/>
  <c r="I33" i="28" s="1"/>
  <c r="N71" i="7"/>
  <c r="AN71" i="7"/>
  <c r="U64" i="7" l="1"/>
  <c r="AB64" i="7"/>
  <c r="AG79" i="7"/>
  <c r="AP78" i="7"/>
  <c r="AQ78" i="7" s="1"/>
  <c r="AI78" i="7"/>
  <c r="AJ78" i="7" s="1"/>
  <c r="S65" i="7"/>
  <c r="AB65" i="7" s="1"/>
  <c r="AC65" i="7" s="1"/>
  <c r="G33" i="28" s="1"/>
  <c r="S81" i="7"/>
  <c r="AB81" i="7" s="1"/>
  <c r="AC81" i="7" s="1"/>
  <c r="G32" i="28" s="1"/>
  <c r="N80" i="7"/>
  <c r="O80" i="7" s="1"/>
  <c r="U80" i="7"/>
  <c r="V80" i="7" s="1"/>
  <c r="N81" i="7"/>
  <c r="O81" i="7" s="1"/>
  <c r="E32" i="28" s="1"/>
  <c r="AJ70" i="7"/>
  <c r="AB70" i="7"/>
  <c r="Z71" i="7"/>
  <c r="O65" i="7"/>
  <c r="E33" i="28" s="1"/>
  <c r="AI69" i="7"/>
  <c r="AJ69" i="7" s="1"/>
  <c r="AG70" i="7"/>
  <c r="AP69" i="7"/>
  <c r="AQ69" i="7" s="1"/>
  <c r="O71" i="7"/>
  <c r="U71" i="7"/>
  <c r="V71" i="7" s="1"/>
  <c r="AP79" i="7" l="1"/>
  <c r="AQ79" i="7" s="1"/>
  <c r="AI79" i="7"/>
  <c r="AJ79" i="7" s="1"/>
  <c r="AG80" i="7"/>
  <c r="U65" i="7"/>
  <c r="V65" i="7" s="1"/>
  <c r="F33" i="28" s="1"/>
  <c r="U81" i="7"/>
  <c r="V81" i="7" s="1"/>
  <c r="F32" i="28" s="1"/>
  <c r="AQ70" i="7"/>
  <c r="AI70" i="7"/>
  <c r="AP70" i="7"/>
  <c r="AG71" i="7"/>
  <c r="AB71" i="7"/>
  <c r="AC71" i="7" s="1"/>
  <c r="AG81" i="7" l="1"/>
  <c r="AP80" i="7"/>
  <c r="AQ80" i="7" s="1"/>
  <c r="AI80" i="7"/>
  <c r="AJ80" i="7" s="1"/>
  <c r="AI71" i="7"/>
  <c r="AJ71" i="7" s="1"/>
  <c r="AP71" i="7"/>
  <c r="AQ71" i="7" s="1"/>
  <c r="AI81" i="7" l="1"/>
  <c r="AJ81" i="7" s="1"/>
  <c r="H32" i="28" s="1"/>
  <c r="AP81" i="7"/>
  <c r="AQ81" i="7" s="1"/>
  <c r="I32" i="28" s="1"/>
  <c r="Q74" i="6"/>
  <c r="X74" i="6" s="1"/>
  <c r="AE74" i="6" s="1"/>
  <c r="G59" i="6"/>
  <c r="AN58" i="6"/>
  <c r="AM58" i="6"/>
  <c r="AF58" i="6"/>
  <c r="AG58" i="6" s="1"/>
  <c r="Z58" i="6"/>
  <c r="Y58" i="6"/>
  <c r="S58" i="6"/>
  <c r="L58" i="6"/>
  <c r="K58" i="6"/>
  <c r="H58" i="6"/>
  <c r="H57" i="6"/>
  <c r="G57" i="6"/>
  <c r="AM56" i="6"/>
  <c r="AN56" i="6" s="1"/>
  <c r="AP56" i="6" s="1"/>
  <c r="AG56" i="6"/>
  <c r="AQ56" i="6" s="1"/>
  <c r="AF56" i="6"/>
  <c r="Y56" i="6"/>
  <c r="Z56" i="6" s="1"/>
  <c r="S56" i="6"/>
  <c r="R56" i="6"/>
  <c r="K56" i="6"/>
  <c r="L56" i="6" s="1"/>
  <c r="H56" i="6"/>
  <c r="G56" i="6"/>
  <c r="H55" i="6"/>
  <c r="G55" i="6"/>
  <c r="AM54" i="6"/>
  <c r="AF54" i="6"/>
  <c r="Y54" i="6"/>
  <c r="R54" i="6"/>
  <c r="K54" i="6"/>
  <c r="L54" i="6" s="1"/>
  <c r="J54" i="6"/>
  <c r="Q54" i="6" s="1"/>
  <c r="X54" i="6" s="1"/>
  <c r="AE54" i="6" s="1"/>
  <c r="AL54" i="6" s="1"/>
  <c r="G54" i="6"/>
  <c r="H54" i="6" s="1"/>
  <c r="AN53" i="6"/>
  <c r="AG53" i="6"/>
  <c r="Z53" i="6"/>
  <c r="AB53" i="6" s="1"/>
  <c r="S53" i="6"/>
  <c r="N53" i="6"/>
  <c r="L53" i="6"/>
  <c r="H53" i="6"/>
  <c r="AM52" i="6"/>
  <c r="AF52" i="6"/>
  <c r="Y52" i="6"/>
  <c r="S52" i="6"/>
  <c r="R52" i="6"/>
  <c r="Q52" i="6"/>
  <c r="X52" i="6" s="1"/>
  <c r="AE52" i="6" s="1"/>
  <c r="K52" i="6"/>
  <c r="L52" i="6" s="1"/>
  <c r="AM51" i="6"/>
  <c r="AF51" i="6"/>
  <c r="Y51" i="6"/>
  <c r="S51" i="6"/>
  <c r="R51" i="6"/>
  <c r="Q51" i="6"/>
  <c r="X51" i="6" s="1"/>
  <c r="AE51" i="6" s="1"/>
  <c r="AL51" i="6" s="1"/>
  <c r="L51" i="6"/>
  <c r="K51" i="6"/>
  <c r="AF49" i="6"/>
  <c r="Y49" i="6"/>
  <c r="R49" i="6"/>
  <c r="J49" i="6"/>
  <c r="AN48" i="6"/>
  <c r="AP48" i="6" s="1"/>
  <c r="AM48" i="6"/>
  <c r="AM49" i="6" s="1"/>
  <c r="AG48" i="6"/>
  <c r="AF48" i="6"/>
  <c r="AE48" i="6"/>
  <c r="Y48" i="6"/>
  <c r="X48" i="6"/>
  <c r="R48" i="6"/>
  <c r="Q48" i="6"/>
  <c r="S48" i="6" s="1"/>
  <c r="L48" i="6"/>
  <c r="K48" i="6"/>
  <c r="K49" i="6" s="1"/>
  <c r="J48" i="6"/>
  <c r="AL48" i="6" s="1"/>
  <c r="G48" i="6"/>
  <c r="H48" i="6" s="1"/>
  <c r="Q46" i="6"/>
  <c r="L46" i="6"/>
  <c r="N46" i="6" s="1"/>
  <c r="J46" i="6"/>
  <c r="H46" i="6"/>
  <c r="O46" i="6" s="1"/>
  <c r="AL45" i="6"/>
  <c r="AE45" i="6"/>
  <c r="X45" i="6"/>
  <c r="Q45" i="6"/>
  <c r="L45" i="6"/>
  <c r="K45" i="6"/>
  <c r="J45" i="6"/>
  <c r="G45" i="6"/>
  <c r="F45" i="6"/>
  <c r="AP44" i="6"/>
  <c r="AM44" i="6"/>
  <c r="AN44" i="6" s="1"/>
  <c r="AG44" i="6"/>
  <c r="AF44" i="6"/>
  <c r="AB44" i="6"/>
  <c r="Y44" i="6"/>
  <c r="Z44" i="6" s="1"/>
  <c r="S44" i="6"/>
  <c r="R44" i="6"/>
  <c r="N44" i="6"/>
  <c r="K44" i="6"/>
  <c r="L44" i="6" s="1"/>
  <c r="G44" i="6"/>
  <c r="H44" i="6" s="1"/>
  <c r="AQ43" i="6"/>
  <c r="AM43" i="6"/>
  <c r="AN43" i="6" s="1"/>
  <c r="AP43" i="6" s="1"/>
  <c r="AF43" i="6"/>
  <c r="AG43" i="6" s="1"/>
  <c r="AC43" i="6"/>
  <c r="Y43" i="6"/>
  <c r="Z43" i="6" s="1"/>
  <c r="R43" i="6"/>
  <c r="S43" i="6" s="1"/>
  <c r="O43" i="6"/>
  <c r="K43" i="6"/>
  <c r="L43" i="6" s="1"/>
  <c r="G43" i="6"/>
  <c r="H43" i="6" s="1"/>
  <c r="AN42" i="6"/>
  <c r="AP42" i="6" s="1"/>
  <c r="AM42" i="6"/>
  <c r="AI42" i="6"/>
  <c r="AF42" i="6"/>
  <c r="AG42" i="6" s="1"/>
  <c r="AQ42" i="6" s="1"/>
  <c r="Z42" i="6"/>
  <c r="Y42" i="6"/>
  <c r="R42" i="6"/>
  <c r="S42" i="6" s="1"/>
  <c r="AC42" i="6" s="1"/>
  <c r="L42" i="6"/>
  <c r="U42" i="6" s="1"/>
  <c r="K42" i="6"/>
  <c r="G42" i="6"/>
  <c r="H42" i="6" s="1"/>
  <c r="O42" i="6" s="1"/>
  <c r="AM41" i="6"/>
  <c r="AN41" i="6" s="1"/>
  <c r="AJ41" i="6"/>
  <c r="AF41" i="6"/>
  <c r="AG41" i="6" s="1"/>
  <c r="Y41" i="6"/>
  <c r="Z41" i="6" s="1"/>
  <c r="R41" i="6"/>
  <c r="S41" i="6" s="1"/>
  <c r="K41" i="6"/>
  <c r="L41" i="6" s="1"/>
  <c r="H41" i="6"/>
  <c r="O41" i="6" s="1"/>
  <c r="AM40" i="6"/>
  <c r="AN40" i="6" s="1"/>
  <c r="AG40" i="6"/>
  <c r="AF40" i="6"/>
  <c r="Y40" i="6"/>
  <c r="Z40" i="6" s="1"/>
  <c r="AJ40" i="6" s="1"/>
  <c r="S40" i="6"/>
  <c r="R40" i="6"/>
  <c r="K40" i="6"/>
  <c r="L40" i="6" s="1"/>
  <c r="G40" i="6"/>
  <c r="H40" i="6" s="1"/>
  <c r="O40" i="6" s="1"/>
  <c r="AQ38" i="6"/>
  <c r="AM38" i="6"/>
  <c r="AN38" i="6" s="1"/>
  <c r="AP38" i="6" s="1"/>
  <c r="AI38" i="6"/>
  <c r="AF38" i="6"/>
  <c r="AG38" i="6" s="1"/>
  <c r="AC38" i="6"/>
  <c r="Y38" i="6"/>
  <c r="Z38" i="6" s="1"/>
  <c r="U38" i="6"/>
  <c r="R38" i="6"/>
  <c r="S38" i="6" s="1"/>
  <c r="K38" i="6"/>
  <c r="L38" i="6" s="1"/>
  <c r="G38" i="6"/>
  <c r="H38" i="6" s="1"/>
  <c r="O38" i="6" s="1"/>
  <c r="AN37" i="6"/>
  <c r="AM37" i="6"/>
  <c r="AF37" i="6"/>
  <c r="AG37" i="6" s="1"/>
  <c r="AQ37" i="6" s="1"/>
  <c r="Z37" i="6"/>
  <c r="Y37" i="6"/>
  <c r="R37" i="6"/>
  <c r="S37" i="6" s="1"/>
  <c r="AC37" i="6" s="1"/>
  <c r="L37" i="6"/>
  <c r="K37" i="6"/>
  <c r="G37" i="6"/>
  <c r="H37" i="6" s="1"/>
  <c r="O37" i="6" s="1"/>
  <c r="AP36" i="6"/>
  <c r="AM36" i="6"/>
  <c r="AN36" i="6" s="1"/>
  <c r="AJ36" i="6"/>
  <c r="AF36" i="6"/>
  <c r="AG36" i="6" s="1"/>
  <c r="AB36" i="6"/>
  <c r="Y36" i="6"/>
  <c r="Z36" i="6" s="1"/>
  <c r="V36" i="6"/>
  <c r="R36" i="6"/>
  <c r="S36" i="6" s="1"/>
  <c r="N36" i="6"/>
  <c r="K36" i="6"/>
  <c r="L36" i="6" s="1"/>
  <c r="H36" i="6"/>
  <c r="O36" i="6" s="1"/>
  <c r="G36" i="6"/>
  <c r="AP35" i="6"/>
  <c r="AM35" i="6"/>
  <c r="AN35" i="6" s="1"/>
  <c r="AG35" i="6"/>
  <c r="AF35" i="6"/>
  <c r="AB35" i="6"/>
  <c r="Y35" i="6"/>
  <c r="Z35" i="6" s="1"/>
  <c r="AJ35" i="6" s="1"/>
  <c r="S35" i="6"/>
  <c r="R35" i="6"/>
  <c r="N35" i="6"/>
  <c r="K35" i="6"/>
  <c r="L35" i="6" s="1"/>
  <c r="V35" i="6" s="1"/>
  <c r="G35" i="6"/>
  <c r="H35" i="6" s="1"/>
  <c r="O35" i="6" s="1"/>
  <c r="AQ34" i="6"/>
  <c r="AM34" i="6"/>
  <c r="AN34" i="6" s="1"/>
  <c r="AP34" i="6" s="1"/>
  <c r="AF34" i="6"/>
  <c r="AG34" i="6" s="1"/>
  <c r="AC34" i="6"/>
  <c r="Y34" i="6"/>
  <c r="Z34" i="6" s="1"/>
  <c r="AI34" i="6" s="1"/>
  <c r="R34" i="6"/>
  <c r="S34" i="6" s="1"/>
  <c r="O34" i="6"/>
  <c r="K34" i="6"/>
  <c r="L34" i="6" s="1"/>
  <c r="G34" i="6"/>
  <c r="H34" i="6" s="1"/>
  <c r="AN33" i="6"/>
  <c r="AP33" i="6" s="1"/>
  <c r="AM33" i="6"/>
  <c r="AI33" i="6"/>
  <c r="AF33" i="6"/>
  <c r="AG33" i="6" s="1"/>
  <c r="AQ33" i="6" s="1"/>
  <c r="Z33" i="6"/>
  <c r="Y33" i="6"/>
  <c r="U33" i="6"/>
  <c r="R33" i="6"/>
  <c r="S33" i="6" s="1"/>
  <c r="AC33" i="6" s="1"/>
  <c r="L33" i="6"/>
  <c r="K33" i="6"/>
  <c r="G33" i="6"/>
  <c r="H33" i="6" s="1"/>
  <c r="O33" i="6" s="1"/>
  <c r="AM32" i="6"/>
  <c r="AN32" i="6" s="1"/>
  <c r="AI32" i="6"/>
  <c r="AF32" i="6"/>
  <c r="AG32" i="6" s="1"/>
  <c r="AQ32" i="6" s="1"/>
  <c r="AB32" i="6"/>
  <c r="Y32" i="6"/>
  <c r="Z32" i="6" s="1"/>
  <c r="AJ32" i="6" s="1"/>
  <c r="V32" i="6"/>
  <c r="R32" i="6"/>
  <c r="S32" i="6" s="1"/>
  <c r="K32" i="6"/>
  <c r="L32" i="6" s="1"/>
  <c r="G32" i="6"/>
  <c r="H32" i="6" s="1"/>
  <c r="AM31" i="6"/>
  <c r="AN31" i="6" s="1"/>
  <c r="AP31" i="6" s="1"/>
  <c r="AG31" i="6"/>
  <c r="AQ31" i="6" s="1"/>
  <c r="AF31" i="6"/>
  <c r="Y31" i="6"/>
  <c r="Z31" i="6" s="1"/>
  <c r="R31" i="6"/>
  <c r="S31" i="6" s="1"/>
  <c r="K31" i="6"/>
  <c r="L31" i="6" s="1"/>
  <c r="G31" i="6"/>
  <c r="H31" i="6" s="1"/>
  <c r="O31" i="6" s="1"/>
  <c r="AQ30" i="6"/>
  <c r="AM30" i="6"/>
  <c r="AN30" i="6" s="1"/>
  <c r="AP30" i="6" s="1"/>
  <c r="AJ30" i="6"/>
  <c r="AF30" i="6"/>
  <c r="AG30" i="6" s="1"/>
  <c r="AB30" i="6"/>
  <c r="Y30" i="6"/>
  <c r="Z30" i="6" s="1"/>
  <c r="AI30" i="6" s="1"/>
  <c r="U30" i="6"/>
  <c r="R30" i="6"/>
  <c r="S30" i="6" s="1"/>
  <c r="AC30" i="6" s="1"/>
  <c r="K30" i="6"/>
  <c r="L30" i="6" s="1"/>
  <c r="H30" i="6"/>
  <c r="O30" i="6" s="1"/>
  <c r="G30" i="6"/>
  <c r="AN29" i="6"/>
  <c r="AM29" i="6"/>
  <c r="AF29" i="6"/>
  <c r="AG29" i="6" s="1"/>
  <c r="Z29" i="6"/>
  <c r="Y29" i="6"/>
  <c r="S29" i="6"/>
  <c r="R29" i="6"/>
  <c r="L29" i="6"/>
  <c r="K29" i="6"/>
  <c r="G29" i="6"/>
  <c r="H29" i="6" s="1"/>
  <c r="AN28" i="6"/>
  <c r="AP28" i="6" s="1"/>
  <c r="AJ28" i="6"/>
  <c r="AG28" i="6"/>
  <c r="Z28" i="6"/>
  <c r="S28" i="6"/>
  <c r="AC28" i="6" s="1"/>
  <c r="L28" i="6"/>
  <c r="N28" i="6" s="1"/>
  <c r="H28" i="6"/>
  <c r="O28" i="6" s="1"/>
  <c r="AP27" i="6"/>
  <c r="AN27" i="6"/>
  <c r="AJ27" i="6"/>
  <c r="AG27" i="6"/>
  <c r="AC27" i="6"/>
  <c r="Z27" i="6"/>
  <c r="U27" i="6"/>
  <c r="S27" i="6"/>
  <c r="AB27" i="6" s="1"/>
  <c r="L27" i="6"/>
  <c r="V27" i="6" s="1"/>
  <c r="H27" i="6"/>
  <c r="O27" i="6" s="1"/>
  <c r="AN26" i="6"/>
  <c r="AP26" i="6" s="1"/>
  <c r="AJ26" i="6"/>
  <c r="AG26" i="6"/>
  <c r="Z26" i="6"/>
  <c r="S26" i="6"/>
  <c r="AC26" i="6" s="1"/>
  <c r="L26" i="6"/>
  <c r="N26" i="6" s="1"/>
  <c r="H26" i="6"/>
  <c r="O26" i="6" s="1"/>
  <c r="AP25" i="6"/>
  <c r="AN25" i="6"/>
  <c r="AJ25" i="6"/>
  <c r="AG25" i="6"/>
  <c r="AC25" i="6"/>
  <c r="Z25" i="6"/>
  <c r="U25" i="6"/>
  <c r="S25" i="6"/>
  <c r="AB25" i="6" s="1"/>
  <c r="N25" i="6"/>
  <c r="L25" i="6"/>
  <c r="V25" i="6" s="1"/>
  <c r="H25" i="6"/>
  <c r="O25" i="6" s="1"/>
  <c r="AN24" i="6"/>
  <c r="AP24" i="6" s="1"/>
  <c r="AJ24" i="6"/>
  <c r="AG24" i="6"/>
  <c r="Z24" i="6"/>
  <c r="S24" i="6"/>
  <c r="AC24" i="6" s="1"/>
  <c r="L24" i="6"/>
  <c r="N24" i="6" s="1"/>
  <c r="H24" i="6"/>
  <c r="O24" i="6" s="1"/>
  <c r="AN23" i="6"/>
  <c r="I24" i="28" s="1"/>
  <c r="AG23" i="6"/>
  <c r="Z23" i="6"/>
  <c r="S23" i="6"/>
  <c r="L23" i="6"/>
  <c r="H23" i="6"/>
  <c r="AP29" i="6" l="1"/>
  <c r="N23" i="6"/>
  <c r="AI29" i="6"/>
  <c r="AJ29" i="6" s="1"/>
  <c r="G24" i="28"/>
  <c r="E24" i="28"/>
  <c r="AG39" i="6"/>
  <c r="H24" i="28"/>
  <c r="AP23" i="6"/>
  <c r="I25" i="28" s="1"/>
  <c r="AB23" i="6"/>
  <c r="F24" i="28"/>
  <c r="U23" i="6"/>
  <c r="V23" i="6" s="1"/>
  <c r="AP40" i="6"/>
  <c r="U48" i="6"/>
  <c r="AJ31" i="6"/>
  <c r="AB31" i="6"/>
  <c r="AL52" i="6"/>
  <c r="AG52" i="6"/>
  <c r="O54" i="6"/>
  <c r="AC31" i="6"/>
  <c r="U31" i="6"/>
  <c r="V31" i="6" s="1"/>
  <c r="N32" i="6"/>
  <c r="O32" i="6"/>
  <c r="V26" i="6"/>
  <c r="AQ26" i="6"/>
  <c r="AI26" i="6"/>
  <c r="AB28" i="6"/>
  <c r="N29" i="6"/>
  <c r="E25" i="28" s="1"/>
  <c r="V34" i="6"/>
  <c r="N34" i="6"/>
  <c r="AC41" i="6"/>
  <c r="U41" i="6"/>
  <c r="V41" i="6" s="1"/>
  <c r="AQ41" i="6"/>
  <c r="AI41" i="6"/>
  <c r="V43" i="6"/>
  <c r="N43" i="6"/>
  <c r="AJ43" i="6"/>
  <c r="AB43" i="6"/>
  <c r="V48" i="6"/>
  <c r="N48" i="6"/>
  <c r="O48" i="6" s="1"/>
  <c r="U52" i="6"/>
  <c r="AI53" i="6"/>
  <c r="AJ53" i="6" s="1"/>
  <c r="V24" i="6"/>
  <c r="AQ24" i="6"/>
  <c r="AI24" i="6"/>
  <c r="AB26" i="6"/>
  <c r="N27" i="6"/>
  <c r="V28" i="6"/>
  <c r="AQ28" i="6"/>
  <c r="AI28" i="6"/>
  <c r="AB29" i="6"/>
  <c r="AC29" i="6" s="1"/>
  <c r="V33" i="6"/>
  <c r="N33" i="6"/>
  <c r="AJ33" i="6"/>
  <c r="AB33" i="6"/>
  <c r="AC35" i="6"/>
  <c r="U35" i="6"/>
  <c r="AQ35" i="6"/>
  <c r="AI35" i="6"/>
  <c r="V42" i="6"/>
  <c r="N42" i="6"/>
  <c r="AJ42" i="6"/>
  <c r="AB42" i="6"/>
  <c r="AC44" i="6"/>
  <c r="U44" i="6"/>
  <c r="AQ44" i="6"/>
  <c r="AI44" i="6"/>
  <c r="AJ44" i="6" s="1"/>
  <c r="G51" i="6"/>
  <c r="H45" i="6"/>
  <c r="V46" i="6"/>
  <c r="Q49" i="6"/>
  <c r="S49" i="6" s="1"/>
  <c r="AL49" i="6"/>
  <c r="AN49" i="6" s="1"/>
  <c r="AE49" i="6"/>
  <c r="AG49" i="6" s="1"/>
  <c r="X49" i="6"/>
  <c r="Z49" i="6"/>
  <c r="U51" i="6"/>
  <c r="AG51" i="6"/>
  <c r="O53" i="6"/>
  <c r="N54" i="6"/>
  <c r="AB56" i="6"/>
  <c r="U58" i="6"/>
  <c r="AN39" i="6"/>
  <c r="AQ25" i="6"/>
  <c r="AI25" i="6"/>
  <c r="U26" i="6"/>
  <c r="U29" i="6"/>
  <c r="V29" i="6" s="1"/>
  <c r="AQ29" i="6"/>
  <c r="N31" i="6"/>
  <c r="AI31" i="6"/>
  <c r="AC32" i="6"/>
  <c r="U32" i="6"/>
  <c r="AP32" i="6"/>
  <c r="U34" i="6"/>
  <c r="V37" i="6"/>
  <c r="N37" i="6"/>
  <c r="AJ37" i="6"/>
  <c r="AB37" i="6"/>
  <c r="AP37" i="6"/>
  <c r="N40" i="6"/>
  <c r="AB40" i="6"/>
  <c r="N41" i="6"/>
  <c r="AB41" i="6"/>
  <c r="AP41" i="6"/>
  <c r="U43" i="6"/>
  <c r="AI43" i="6"/>
  <c r="V44" i="6"/>
  <c r="L49" i="6"/>
  <c r="V51" i="6"/>
  <c r="Z51" i="6"/>
  <c r="AN51" i="6"/>
  <c r="AP53" i="6"/>
  <c r="AQ53" i="6" s="1"/>
  <c r="N56" i="6"/>
  <c r="O56" i="6" s="1"/>
  <c r="V56" i="6"/>
  <c r="H39" i="6"/>
  <c r="O23" i="6"/>
  <c r="AB24" i="6"/>
  <c r="AJ34" i="6"/>
  <c r="AB34" i="6"/>
  <c r="S39" i="6"/>
  <c r="AF59" i="6"/>
  <c r="AG59" i="6" s="1"/>
  <c r="R59" i="6"/>
  <c r="S59" i="6" s="1"/>
  <c r="H59" i="6"/>
  <c r="K59" i="6"/>
  <c r="L59" i="6" s="1"/>
  <c r="AM59" i="6"/>
  <c r="AN59" i="6" s="1"/>
  <c r="AP59" i="6" s="1"/>
  <c r="L39" i="6"/>
  <c r="AI23" i="6"/>
  <c r="U24" i="6"/>
  <c r="AQ27" i="6"/>
  <c r="AI27" i="6"/>
  <c r="U28" i="6"/>
  <c r="V30" i="6"/>
  <c r="N30" i="6"/>
  <c r="AC36" i="6"/>
  <c r="U36" i="6"/>
  <c r="AQ36" i="6"/>
  <c r="AI36" i="6"/>
  <c r="U37" i="6"/>
  <c r="AI37" i="6"/>
  <c r="V38" i="6"/>
  <c r="N38" i="6"/>
  <c r="AJ38" i="6"/>
  <c r="AB38" i="6"/>
  <c r="Z39" i="6"/>
  <c r="AC40" i="6"/>
  <c r="U40" i="6"/>
  <c r="V40" i="6" s="1"/>
  <c r="AQ40" i="6"/>
  <c r="AI40" i="6"/>
  <c r="N45" i="6"/>
  <c r="X46" i="6"/>
  <c r="S46" i="6"/>
  <c r="AQ48" i="6"/>
  <c r="AI48" i="6"/>
  <c r="G49" i="6"/>
  <c r="H49" i="6" s="1"/>
  <c r="V52" i="6"/>
  <c r="Z52" i="6"/>
  <c r="AN52" i="6"/>
  <c r="AP52" i="6" s="1"/>
  <c r="AC56" i="6"/>
  <c r="AI58" i="6"/>
  <c r="Y59" i="6"/>
  <c r="Z59" i="6" s="1"/>
  <c r="O44" i="6"/>
  <c r="R45" i="6"/>
  <c r="S45" i="6" s="1"/>
  <c r="Y45" i="6"/>
  <c r="Z45" i="6" s="1"/>
  <c r="AC53" i="6"/>
  <c r="U53" i="6"/>
  <c r="V53" i="6" s="1"/>
  <c r="AG54" i="6"/>
  <c r="V58" i="6"/>
  <c r="N58" i="6"/>
  <c r="AJ58" i="6"/>
  <c r="AB58" i="6"/>
  <c r="AC58" i="6" s="1"/>
  <c r="AP58" i="6"/>
  <c r="AQ58" i="6" s="1"/>
  <c r="Z48" i="6"/>
  <c r="S54" i="6"/>
  <c r="Z54" i="6"/>
  <c r="AN54" i="6"/>
  <c r="AP54" i="6" s="1"/>
  <c r="U56" i="6"/>
  <c r="AI56" i="6"/>
  <c r="AJ56" i="6" s="1"/>
  <c r="O58" i="6"/>
  <c r="AL74" i="6"/>
  <c r="AM45" i="6" s="1"/>
  <c r="AN45" i="6" s="1"/>
  <c r="AF45" i="6"/>
  <c r="AG45" i="6" s="1"/>
  <c r="AM55" i="6"/>
  <c r="AN55" i="6" s="1"/>
  <c r="AF55" i="6"/>
  <c r="AG55" i="6" s="1"/>
  <c r="Y55" i="6"/>
  <c r="Z55" i="6" s="1"/>
  <c r="R55" i="6"/>
  <c r="S55" i="6" s="1"/>
  <c r="K55" i="6"/>
  <c r="L55" i="6" s="1"/>
  <c r="AM57" i="6"/>
  <c r="AN57" i="6" s="1"/>
  <c r="AP57" i="6" s="1"/>
  <c r="AF57" i="6"/>
  <c r="AG57" i="6" s="1"/>
  <c r="Y57" i="6"/>
  <c r="Z57" i="6" s="1"/>
  <c r="R57" i="6"/>
  <c r="S57" i="6" s="1"/>
  <c r="K57" i="6"/>
  <c r="L57" i="6" s="1"/>
  <c r="AQ23" i="6" l="1"/>
  <c r="AI39" i="6"/>
  <c r="AJ39" i="6" s="1"/>
  <c r="F25" i="28"/>
  <c r="F26" i="28" s="1"/>
  <c r="E26" i="28"/>
  <c r="O29" i="6"/>
  <c r="I26" i="28"/>
  <c r="AJ23" i="6"/>
  <c r="H25" i="28"/>
  <c r="AC23" i="6"/>
  <c r="G25" i="28"/>
  <c r="AI49" i="6"/>
  <c r="AQ49" i="6"/>
  <c r="U49" i="6"/>
  <c r="N57" i="6"/>
  <c r="O57" i="6" s="1"/>
  <c r="AI55" i="6"/>
  <c r="AI54" i="6"/>
  <c r="AQ54" i="6"/>
  <c r="U46" i="6"/>
  <c r="AC46" i="6"/>
  <c r="O59" i="6"/>
  <c r="AB57" i="6"/>
  <c r="AJ57" i="6"/>
  <c r="U55" i="6"/>
  <c r="V55" i="6" s="1"/>
  <c r="AI45" i="6"/>
  <c r="U54" i="6"/>
  <c r="V54" i="6" s="1"/>
  <c r="AB59" i="6"/>
  <c r="AC59" i="6" s="1"/>
  <c r="AI59" i="6"/>
  <c r="AJ59" i="6" s="1"/>
  <c r="AQ59" i="6"/>
  <c r="AB51" i="6"/>
  <c r="AC51" i="6" s="1"/>
  <c r="V49" i="6"/>
  <c r="N49" i="6"/>
  <c r="O45" i="6"/>
  <c r="AQ57" i="6"/>
  <c r="AI57" i="6"/>
  <c r="AJ55" i="6"/>
  <c r="AB55" i="6"/>
  <c r="AC55" i="6" s="1"/>
  <c r="AP45" i="6"/>
  <c r="AQ45" i="6" s="1"/>
  <c r="AJ48" i="6"/>
  <c r="AB48" i="6"/>
  <c r="AC48" i="6" s="1"/>
  <c r="AJ45" i="6"/>
  <c r="AB45" i="6"/>
  <c r="N59" i="6"/>
  <c r="AP49" i="6"/>
  <c r="H51" i="6"/>
  <c r="G52" i="6"/>
  <c r="H52" i="6" s="1"/>
  <c r="U45" i="6"/>
  <c r="V45" i="6" s="1"/>
  <c r="AC45" i="6"/>
  <c r="O49" i="6"/>
  <c r="AB39" i="6"/>
  <c r="AC39" i="6" s="1"/>
  <c r="U39" i="6"/>
  <c r="S47" i="6"/>
  <c r="AP39" i="6"/>
  <c r="AQ39" i="6" s="1"/>
  <c r="AB49" i="6"/>
  <c r="AC49" i="6" s="1"/>
  <c r="AJ49" i="6"/>
  <c r="AI52" i="6"/>
  <c r="AJ52" i="6" s="1"/>
  <c r="AQ52" i="6"/>
  <c r="AC57" i="6"/>
  <c r="U57" i="6"/>
  <c r="V57" i="6" s="1"/>
  <c r="N55" i="6"/>
  <c r="O55" i="6" s="1"/>
  <c r="AP55" i="6"/>
  <c r="AQ55" i="6" s="1"/>
  <c r="AJ54" i="6"/>
  <c r="AB54" i="6"/>
  <c r="AC54" i="6" s="1"/>
  <c r="AB52" i="6"/>
  <c r="AC52" i="6" s="1"/>
  <c r="Z46" i="6"/>
  <c r="Z47" i="6" s="1"/>
  <c r="AE46" i="6"/>
  <c r="V39" i="6"/>
  <c r="L47" i="6"/>
  <c r="N39" i="6"/>
  <c r="O39" i="6" s="1"/>
  <c r="U59" i="6"/>
  <c r="V59" i="6" s="1"/>
  <c r="H47" i="6"/>
  <c r="AP51" i="6"/>
  <c r="AQ51" i="6" s="1"/>
  <c r="AI51" i="6"/>
  <c r="AJ51" i="6" s="1"/>
  <c r="H26" i="28" l="1"/>
  <c r="G26" i="28"/>
  <c r="Z50" i="6"/>
  <c r="AB47" i="6"/>
  <c r="AC47" i="6" s="1"/>
  <c r="H50" i="6"/>
  <c r="N47" i="6"/>
  <c r="O47" i="6" s="1"/>
  <c r="L50" i="6"/>
  <c r="S50" i="6"/>
  <c r="U47" i="6"/>
  <c r="V47" i="6" s="1"/>
  <c r="AG46" i="6"/>
  <c r="AL46" i="6"/>
  <c r="AN46" i="6" s="1"/>
  <c r="O52" i="6"/>
  <c r="N52" i="6"/>
  <c r="AB46" i="6"/>
  <c r="AJ46" i="6"/>
  <c r="O51" i="6"/>
  <c r="N51" i="6"/>
  <c r="AB50" i="6" l="1"/>
  <c r="AC50" i="6" s="1"/>
  <c r="Z67" i="6"/>
  <c r="Z61" i="6"/>
  <c r="Z77" i="6" s="1"/>
  <c r="AP46" i="6"/>
  <c r="AN47" i="6"/>
  <c r="U50" i="6"/>
  <c r="V50" i="6" s="1"/>
  <c r="S67" i="6"/>
  <c r="S61" i="6"/>
  <c r="S77" i="6" s="1"/>
  <c r="AI46" i="6"/>
  <c r="AQ46" i="6"/>
  <c r="AG47" i="6"/>
  <c r="N50" i="6"/>
  <c r="O50" i="6" s="1"/>
  <c r="L67" i="6"/>
  <c r="L61" i="6"/>
  <c r="L77" i="6" s="1"/>
  <c r="H67" i="6"/>
  <c r="H61" i="6"/>
  <c r="H77" i="6" s="1"/>
  <c r="Z78" i="6" l="1"/>
  <c r="Z79" i="6" s="1"/>
  <c r="S78" i="6"/>
  <c r="S79" i="6" s="1"/>
  <c r="AB77" i="6"/>
  <c r="AC77" i="6" s="1"/>
  <c r="U77" i="6"/>
  <c r="V77" i="6" s="1"/>
  <c r="L78" i="6"/>
  <c r="U78" i="6" s="1"/>
  <c r="V78" i="6" s="1"/>
  <c r="N77" i="6"/>
  <c r="O77" i="6" s="1"/>
  <c r="H78" i="6"/>
  <c r="H62" i="6"/>
  <c r="L68" i="6"/>
  <c r="L69" i="6" s="1"/>
  <c r="N67" i="6"/>
  <c r="O67" i="6" s="1"/>
  <c r="Z62" i="6"/>
  <c r="Z63" i="6" s="1"/>
  <c r="AB61" i="6"/>
  <c r="AC61" i="6" s="1"/>
  <c r="H68" i="6"/>
  <c r="H69" i="6" s="1"/>
  <c r="Z68" i="6"/>
  <c r="AB67" i="6"/>
  <c r="AC67" i="6" s="1"/>
  <c r="U61" i="6"/>
  <c r="V61" i="6" s="1"/>
  <c r="S62" i="6"/>
  <c r="AP47" i="6"/>
  <c r="AQ47" i="6" s="1"/>
  <c r="AN50" i="6"/>
  <c r="L62" i="6"/>
  <c r="N61" i="6"/>
  <c r="O61" i="6" s="1"/>
  <c r="AG50" i="6"/>
  <c r="AI47" i="6"/>
  <c r="AJ47" i="6" s="1"/>
  <c r="U67" i="6"/>
  <c r="V67" i="6" s="1"/>
  <c r="S68" i="6"/>
  <c r="Z80" i="6" l="1"/>
  <c r="Z81" i="6" s="1"/>
  <c r="S80" i="6"/>
  <c r="AB79" i="6"/>
  <c r="AC79" i="6" s="1"/>
  <c r="AB78" i="6"/>
  <c r="AC78" i="6" s="1"/>
  <c r="N78" i="6"/>
  <c r="O78" i="6" s="1"/>
  <c r="L79" i="6"/>
  <c r="H79" i="6"/>
  <c r="AP50" i="6"/>
  <c r="AN67" i="6"/>
  <c r="AN61" i="6"/>
  <c r="AN77" i="6" s="1"/>
  <c r="L70" i="6"/>
  <c r="L71" i="6" s="1"/>
  <c r="N69" i="6"/>
  <c r="O69" i="6" s="1"/>
  <c r="U68" i="6"/>
  <c r="V68" i="6" s="1"/>
  <c r="S69" i="6"/>
  <c r="AI50" i="6"/>
  <c r="AJ50" i="6" s="1"/>
  <c r="AQ50" i="6"/>
  <c r="AG67" i="6"/>
  <c r="AG61" i="6"/>
  <c r="AG77" i="6" s="1"/>
  <c r="N62" i="6"/>
  <c r="O62" i="6" s="1"/>
  <c r="U62" i="6"/>
  <c r="V62" i="6" s="1"/>
  <c r="H63" i="6"/>
  <c r="AB68" i="6"/>
  <c r="AC68" i="6" s="1"/>
  <c r="Z64" i="6"/>
  <c r="Z65" i="6" s="1"/>
  <c r="Z69" i="6"/>
  <c r="L63" i="6"/>
  <c r="S63" i="6"/>
  <c r="H70" i="6"/>
  <c r="O70" i="6" s="1"/>
  <c r="AB62" i="6"/>
  <c r="AC62" i="6" s="1"/>
  <c r="N68" i="6"/>
  <c r="O68" i="6" s="1"/>
  <c r="AN78" i="6" l="1"/>
  <c r="AN79" i="6" s="1"/>
  <c r="AP77" i="6"/>
  <c r="AQ77" i="6" s="1"/>
  <c r="AG78" i="6"/>
  <c r="AI77" i="6"/>
  <c r="AJ77" i="6" s="1"/>
  <c r="AB80" i="6"/>
  <c r="AC80" i="6" s="1"/>
  <c r="S81" i="6"/>
  <c r="AB81" i="6" s="1"/>
  <c r="AC81" i="6" s="1"/>
  <c r="G27" i="28" s="1"/>
  <c r="L80" i="6"/>
  <c r="U80" i="6" s="1"/>
  <c r="V80" i="6" s="1"/>
  <c r="U79" i="6"/>
  <c r="V79" i="6" s="1"/>
  <c r="H71" i="6"/>
  <c r="H80" i="6"/>
  <c r="H81" i="6" s="1"/>
  <c r="N79" i="6"/>
  <c r="O79" i="6" s="1"/>
  <c r="Z70" i="6"/>
  <c r="Z71" i="6" s="1"/>
  <c r="AB69" i="6"/>
  <c r="AC69" i="6" s="1"/>
  <c r="AN62" i="6"/>
  <c r="AN63" i="6" s="1"/>
  <c r="AP61" i="6"/>
  <c r="AQ61" i="6" s="1"/>
  <c r="U63" i="6"/>
  <c r="V63" i="6" s="1"/>
  <c r="S64" i="6"/>
  <c r="S65" i="6" s="1"/>
  <c r="AB63" i="6"/>
  <c r="AC63" i="6" s="1"/>
  <c r="AI67" i="6"/>
  <c r="AJ67" i="6" s="1"/>
  <c r="AG68" i="6"/>
  <c r="AN68" i="6"/>
  <c r="AP67" i="6"/>
  <c r="AQ67" i="6" s="1"/>
  <c r="AI61" i="6"/>
  <c r="AJ61" i="6" s="1"/>
  <c r="AG62" i="6"/>
  <c r="AG63" i="6" s="1"/>
  <c r="U69" i="6"/>
  <c r="V69" i="6" s="1"/>
  <c r="S70" i="6"/>
  <c r="L64" i="6"/>
  <c r="N63" i="6"/>
  <c r="O63" i="6" s="1"/>
  <c r="AJ64" i="6"/>
  <c r="H64" i="6"/>
  <c r="O64" i="6" s="1"/>
  <c r="N70" i="6"/>
  <c r="V70" i="6"/>
  <c r="H65" i="6" l="1"/>
  <c r="AN80" i="6"/>
  <c r="AN81" i="6" s="1"/>
  <c r="AP78" i="6"/>
  <c r="AQ78" i="6" s="1"/>
  <c r="AI78" i="6"/>
  <c r="AJ78" i="6" s="1"/>
  <c r="AG79" i="6"/>
  <c r="L81" i="6"/>
  <c r="N71" i="6"/>
  <c r="O71" i="6" s="1"/>
  <c r="N80" i="6"/>
  <c r="O80" i="6" s="1"/>
  <c r="AB65" i="6"/>
  <c r="AC65" i="6" s="1"/>
  <c r="G28" i="28" s="1"/>
  <c r="AI63" i="6"/>
  <c r="AJ63" i="6" s="1"/>
  <c r="AG64" i="6"/>
  <c r="AC70" i="6"/>
  <c r="U70" i="6"/>
  <c r="AI68" i="6"/>
  <c r="AJ68" i="6" s="1"/>
  <c r="AG69" i="6"/>
  <c r="N64" i="6"/>
  <c r="V64" i="6"/>
  <c r="AP68" i="6"/>
  <c r="AQ68" i="6" s="1"/>
  <c r="AP62" i="6"/>
  <c r="AQ62" i="6" s="1"/>
  <c r="AB70" i="6"/>
  <c r="AJ70" i="6"/>
  <c r="AI62" i="6"/>
  <c r="AJ62" i="6" s="1"/>
  <c r="S71" i="6"/>
  <c r="AC64" i="6"/>
  <c r="U64" i="6"/>
  <c r="AB64" i="6"/>
  <c r="L65" i="6"/>
  <c r="AN69" i="6"/>
  <c r="AN64" i="6"/>
  <c r="AP63" i="6"/>
  <c r="AQ63" i="6" s="1"/>
  <c r="AB71" i="6"/>
  <c r="AP64" i="6" l="1"/>
  <c r="AN65" i="6"/>
  <c r="AG80" i="6"/>
  <c r="AG81" i="6" s="1"/>
  <c r="AP79" i="6"/>
  <c r="AQ79" i="6" s="1"/>
  <c r="AI79" i="6"/>
  <c r="AJ79" i="6" s="1"/>
  <c r="U81" i="6"/>
  <c r="V81" i="6" s="1"/>
  <c r="F27" i="28" s="1"/>
  <c r="N81" i="6"/>
  <c r="O81" i="6" s="1"/>
  <c r="E27" i="28" s="1"/>
  <c r="AQ64" i="6"/>
  <c r="AI64" i="6"/>
  <c r="N65" i="6"/>
  <c r="O65" i="6" s="1"/>
  <c r="E28" i="28" s="1"/>
  <c r="AC71" i="6"/>
  <c r="U71" i="6"/>
  <c r="V71" i="6" s="1"/>
  <c r="AG65" i="6"/>
  <c r="U65" i="6"/>
  <c r="V65" i="6" s="1"/>
  <c r="F28" i="28" s="1"/>
  <c r="AN70" i="6"/>
  <c r="AN71" i="6" s="1"/>
  <c r="AP69" i="6"/>
  <c r="AQ69" i="6" s="1"/>
  <c r="AI69" i="6"/>
  <c r="AJ69" i="6" s="1"/>
  <c r="AG70" i="6"/>
  <c r="AP81" i="6" l="1"/>
  <c r="AQ81" i="6" s="1"/>
  <c r="I27" i="28" s="1"/>
  <c r="AI81" i="6"/>
  <c r="AJ81" i="6" s="1"/>
  <c r="H27" i="28" s="1"/>
  <c r="AP80" i="6"/>
  <c r="AQ80" i="6" s="1"/>
  <c r="AI80" i="6"/>
  <c r="AJ80" i="6" s="1"/>
  <c r="AQ70" i="6"/>
  <c r="AI70" i="6"/>
  <c r="AG71" i="6"/>
  <c r="AP70" i="6"/>
  <c r="AI65" i="6"/>
  <c r="AJ65" i="6" s="1"/>
  <c r="H28" i="28" s="1"/>
  <c r="AP65" i="6"/>
  <c r="AQ65" i="6" s="1"/>
  <c r="I28" i="28" s="1"/>
  <c r="AI71" i="6" l="1"/>
  <c r="AJ71" i="6" s="1"/>
  <c r="AP71" i="6"/>
  <c r="AQ71" i="6" s="1"/>
  <c r="Q74" i="5" l="1"/>
  <c r="X74" i="5" s="1"/>
  <c r="AE74" i="5" s="1"/>
  <c r="AL74" i="5" s="1"/>
  <c r="G59" i="5"/>
  <c r="AN58" i="5"/>
  <c r="AM58" i="5"/>
  <c r="AF58" i="5"/>
  <c r="AG58" i="5" s="1"/>
  <c r="Z58" i="5"/>
  <c r="Y58" i="5"/>
  <c r="S58" i="5"/>
  <c r="L58" i="5"/>
  <c r="K58" i="5"/>
  <c r="H58" i="5"/>
  <c r="G55" i="5"/>
  <c r="AM54" i="5"/>
  <c r="R54" i="5"/>
  <c r="J54" i="5"/>
  <c r="Q54" i="5" s="1"/>
  <c r="X54" i="5" s="1"/>
  <c r="AE54" i="5" s="1"/>
  <c r="AL54" i="5" s="1"/>
  <c r="G54" i="5"/>
  <c r="H54" i="5" s="1"/>
  <c r="AP53" i="5"/>
  <c r="AN53" i="5"/>
  <c r="AG53" i="5"/>
  <c r="AB53" i="5"/>
  <c r="Z53" i="5"/>
  <c r="S53" i="5"/>
  <c r="N53" i="5"/>
  <c r="L53" i="5"/>
  <c r="H53" i="5"/>
  <c r="AE52" i="5"/>
  <c r="AL52" i="5" s="1"/>
  <c r="Q52" i="5"/>
  <c r="X52" i="5" s="1"/>
  <c r="Q51" i="5"/>
  <c r="X51" i="5" s="1"/>
  <c r="AE51" i="5" s="1"/>
  <c r="AL51" i="5" s="1"/>
  <c r="AF49" i="5"/>
  <c r="Y49" i="5"/>
  <c r="R49" i="5"/>
  <c r="S49" i="5" s="1"/>
  <c r="U49" i="5" s="1"/>
  <c r="J49" i="5"/>
  <c r="Q49" i="5" s="1"/>
  <c r="G49" i="5"/>
  <c r="H49" i="5" s="1"/>
  <c r="AM48" i="5"/>
  <c r="AM49" i="5" s="1"/>
  <c r="AF48" i="5"/>
  <c r="AE48" i="5"/>
  <c r="AG48" i="5" s="1"/>
  <c r="Y48" i="5"/>
  <c r="X48" i="5"/>
  <c r="R48" i="5"/>
  <c r="Q48" i="5"/>
  <c r="S48" i="5" s="1"/>
  <c r="L48" i="5"/>
  <c r="K48" i="5"/>
  <c r="K49" i="5" s="1"/>
  <c r="L49" i="5" s="1"/>
  <c r="J48" i="5"/>
  <c r="AL48" i="5" s="1"/>
  <c r="AN48" i="5" s="1"/>
  <c r="AP48" i="5" s="1"/>
  <c r="G48" i="5"/>
  <c r="H48" i="5" s="1"/>
  <c r="V46" i="5"/>
  <c r="Q46" i="5"/>
  <c r="X46" i="5" s="1"/>
  <c r="L46" i="5"/>
  <c r="N46" i="5" s="1"/>
  <c r="J46" i="5"/>
  <c r="H46" i="5"/>
  <c r="O46" i="5" s="1"/>
  <c r="AL45" i="5"/>
  <c r="AE45" i="5"/>
  <c r="X45" i="5"/>
  <c r="Q45" i="5"/>
  <c r="J45" i="5"/>
  <c r="G45" i="5"/>
  <c r="H45" i="5" s="1"/>
  <c r="F45" i="5"/>
  <c r="AM44" i="5"/>
  <c r="AN44" i="5" s="1"/>
  <c r="AP44" i="5" s="1"/>
  <c r="AG44" i="5"/>
  <c r="AF44" i="5"/>
  <c r="Y44" i="5"/>
  <c r="Z44" i="5" s="1"/>
  <c r="S44" i="5"/>
  <c r="R44" i="5"/>
  <c r="K44" i="5"/>
  <c r="L44" i="5" s="1"/>
  <c r="G44" i="5"/>
  <c r="H44" i="5" s="1"/>
  <c r="AQ43" i="5"/>
  <c r="AM43" i="5"/>
  <c r="AN43" i="5" s="1"/>
  <c r="AP43" i="5" s="1"/>
  <c r="AF43" i="5"/>
  <c r="AG43" i="5" s="1"/>
  <c r="Y43" i="5"/>
  <c r="Z43" i="5" s="1"/>
  <c r="AJ43" i="5" s="1"/>
  <c r="K43" i="5"/>
  <c r="L43" i="5" s="1"/>
  <c r="G43" i="5"/>
  <c r="H43" i="5" s="1"/>
  <c r="O43" i="5" s="1"/>
  <c r="AF42" i="5"/>
  <c r="AG42" i="5" s="1"/>
  <c r="Z42" i="5"/>
  <c r="AJ42" i="5" s="1"/>
  <c r="Y42" i="5"/>
  <c r="R42" i="5"/>
  <c r="S42" i="5" s="1"/>
  <c r="AC42" i="5" s="1"/>
  <c r="G42" i="5"/>
  <c r="H42" i="5" s="1"/>
  <c r="O42" i="5" s="1"/>
  <c r="AF41" i="5"/>
  <c r="AG41" i="5" s="1"/>
  <c r="R41" i="5"/>
  <c r="S41" i="5" s="1"/>
  <c r="AC41" i="5" s="1"/>
  <c r="H41" i="5"/>
  <c r="O41" i="5" s="1"/>
  <c r="Y41" i="5"/>
  <c r="Z41" i="5" s="1"/>
  <c r="AP40" i="5"/>
  <c r="AM40" i="5"/>
  <c r="AN40" i="5" s="1"/>
  <c r="AG40" i="5"/>
  <c r="AF40" i="5"/>
  <c r="Y40" i="5"/>
  <c r="Z40" i="5" s="1"/>
  <c r="AJ40" i="5" s="1"/>
  <c r="S40" i="5"/>
  <c r="R40" i="5"/>
  <c r="L40" i="5"/>
  <c r="N40" i="5" s="1"/>
  <c r="G40" i="5"/>
  <c r="H40" i="5" s="1"/>
  <c r="O40" i="5" s="1"/>
  <c r="AM38" i="5"/>
  <c r="AN38" i="5" s="1"/>
  <c r="AC38" i="5"/>
  <c r="Y38" i="5"/>
  <c r="Z38" i="5" s="1"/>
  <c r="R38" i="5"/>
  <c r="S38" i="5" s="1"/>
  <c r="O38" i="5"/>
  <c r="K38" i="5"/>
  <c r="L38" i="5" s="1"/>
  <c r="U38" i="5" s="1"/>
  <c r="G38" i="5"/>
  <c r="H38" i="5" s="1"/>
  <c r="AN37" i="5"/>
  <c r="AP37" i="5" s="1"/>
  <c r="AM37" i="5"/>
  <c r="AF37" i="5"/>
  <c r="AG37" i="5" s="1"/>
  <c r="AQ37" i="5" s="1"/>
  <c r="U37" i="5"/>
  <c r="R37" i="5"/>
  <c r="S37" i="5" s="1"/>
  <c r="AC37" i="5" s="1"/>
  <c r="L37" i="5"/>
  <c r="K37" i="5"/>
  <c r="G37" i="5"/>
  <c r="H37" i="5" s="1"/>
  <c r="O37" i="5" s="1"/>
  <c r="AM36" i="5"/>
  <c r="AN36" i="5" s="1"/>
  <c r="AF36" i="5"/>
  <c r="AG36" i="5" s="1"/>
  <c r="V36" i="5"/>
  <c r="R36" i="5"/>
  <c r="S36" i="5" s="1"/>
  <c r="K36" i="5"/>
  <c r="L36" i="5" s="1"/>
  <c r="AM35" i="5"/>
  <c r="AN35" i="5" s="1"/>
  <c r="AP35" i="5" s="1"/>
  <c r="AG35" i="5"/>
  <c r="AF35" i="5"/>
  <c r="Y35" i="5"/>
  <c r="Z35" i="5" s="1"/>
  <c r="K35" i="5"/>
  <c r="L35" i="5" s="1"/>
  <c r="V35" i="5" s="1"/>
  <c r="AQ34" i="5"/>
  <c r="AM34" i="5"/>
  <c r="AN34" i="5" s="1"/>
  <c r="AP34" i="5" s="1"/>
  <c r="AF34" i="5"/>
  <c r="AG34" i="5" s="1"/>
  <c r="AI34" i="5" s="1"/>
  <c r="Y34" i="5"/>
  <c r="Z34" i="5" s="1"/>
  <c r="K34" i="5"/>
  <c r="L34" i="5" s="1"/>
  <c r="V34" i="5" s="1"/>
  <c r="G34" i="5"/>
  <c r="H34" i="5" s="1"/>
  <c r="O34" i="5" s="1"/>
  <c r="AG33" i="5"/>
  <c r="AF33" i="5"/>
  <c r="Y33" i="5"/>
  <c r="Z33" i="5" s="1"/>
  <c r="R33" i="5"/>
  <c r="S33" i="5" s="1"/>
  <c r="AC33" i="5" s="1"/>
  <c r="G33" i="5"/>
  <c r="H33" i="5" s="1"/>
  <c r="O33" i="5" s="1"/>
  <c r="AI32" i="5"/>
  <c r="AF32" i="5"/>
  <c r="AG32" i="5" s="1"/>
  <c r="AQ32" i="5" s="1"/>
  <c r="Y32" i="5"/>
  <c r="Z32" i="5" s="1"/>
  <c r="AJ32" i="5" s="1"/>
  <c r="R32" i="5"/>
  <c r="S32" i="5" s="1"/>
  <c r="H32" i="5"/>
  <c r="O32" i="5" s="1"/>
  <c r="G32" i="5"/>
  <c r="AM31" i="5"/>
  <c r="AN31" i="5" s="1"/>
  <c r="AG31" i="5"/>
  <c r="AQ31" i="5" s="1"/>
  <c r="AF31" i="5"/>
  <c r="Z31" i="5"/>
  <c r="Y31" i="5"/>
  <c r="R31" i="5"/>
  <c r="S31" i="5" s="1"/>
  <c r="K31" i="5"/>
  <c r="L31" i="5" s="1"/>
  <c r="N31" i="5" s="1"/>
  <c r="G31" i="5"/>
  <c r="H31" i="5" s="1"/>
  <c r="O31" i="5" s="1"/>
  <c r="AM30" i="5"/>
  <c r="AN30" i="5" s="1"/>
  <c r="Y30" i="5"/>
  <c r="Z30" i="5" s="1"/>
  <c r="AJ30" i="5" s="1"/>
  <c r="R30" i="5"/>
  <c r="S30" i="5" s="1"/>
  <c r="K30" i="5"/>
  <c r="L30" i="5" s="1"/>
  <c r="G30" i="5"/>
  <c r="H30" i="5" s="1"/>
  <c r="O30" i="5" s="1"/>
  <c r="AM29" i="5"/>
  <c r="AN29" i="5" s="1"/>
  <c r="AP29" i="5" s="1"/>
  <c r="AQ29" i="5" s="1"/>
  <c r="AF29" i="5"/>
  <c r="AG29" i="5" s="1"/>
  <c r="Y29" i="5"/>
  <c r="Z29" i="5" s="1"/>
  <c r="AI29" i="5" s="1"/>
  <c r="R29" i="5"/>
  <c r="S29" i="5" s="1"/>
  <c r="K29" i="5"/>
  <c r="L29" i="5" s="1"/>
  <c r="H29" i="5"/>
  <c r="G29" i="5"/>
  <c r="AN28" i="5"/>
  <c r="AP28" i="5" s="1"/>
  <c r="AG28" i="5"/>
  <c r="Z28" i="5"/>
  <c r="AJ28" i="5" s="1"/>
  <c r="S28" i="5"/>
  <c r="AB28" i="5" s="1"/>
  <c r="L28" i="5"/>
  <c r="V28" i="5" s="1"/>
  <c r="H28" i="5"/>
  <c r="O28" i="5" s="1"/>
  <c r="AN27" i="5"/>
  <c r="AJ27" i="5"/>
  <c r="AG27" i="5"/>
  <c r="Z27" i="5"/>
  <c r="S27" i="5"/>
  <c r="AB27" i="5" s="1"/>
  <c r="L27" i="5"/>
  <c r="V27" i="5" s="1"/>
  <c r="H27" i="5"/>
  <c r="O27" i="5" s="1"/>
  <c r="AN26" i="5"/>
  <c r="AJ26" i="5"/>
  <c r="AG26" i="5"/>
  <c r="Z26" i="5"/>
  <c r="S26" i="5"/>
  <c r="AB26" i="5" s="1"/>
  <c r="L26" i="5"/>
  <c r="V26" i="5" s="1"/>
  <c r="H26" i="5"/>
  <c r="O26" i="5" s="1"/>
  <c r="AN25" i="5"/>
  <c r="AJ25" i="5"/>
  <c r="AG25" i="5"/>
  <c r="AC25" i="5"/>
  <c r="Z25" i="5"/>
  <c r="V25" i="5"/>
  <c r="S25" i="5"/>
  <c r="AB25" i="5" s="1"/>
  <c r="L25" i="5"/>
  <c r="H25" i="5"/>
  <c r="O25" i="5" s="1"/>
  <c r="AN24" i="5"/>
  <c r="AJ24" i="5"/>
  <c r="AG24" i="5"/>
  <c r="Z24" i="5"/>
  <c r="S24" i="5"/>
  <c r="AC24" i="5" s="1"/>
  <c r="L24" i="5"/>
  <c r="V24" i="5" s="1"/>
  <c r="H24" i="5"/>
  <c r="O24" i="5" s="1"/>
  <c r="AN23" i="5"/>
  <c r="AG23" i="5"/>
  <c r="Z23" i="5"/>
  <c r="S23" i="5"/>
  <c r="L23" i="5"/>
  <c r="H23" i="5"/>
  <c r="F18" i="5"/>
  <c r="AB29" i="5" l="1"/>
  <c r="AC29" i="5" s="1"/>
  <c r="AB40" i="5"/>
  <c r="AP26" i="5"/>
  <c r="AI31" i="5"/>
  <c r="AP24" i="5"/>
  <c r="AP27" i="5"/>
  <c r="AP31" i="5"/>
  <c r="AJ29" i="5"/>
  <c r="AC26" i="5"/>
  <c r="U26" i="5"/>
  <c r="N24" i="5"/>
  <c r="N28" i="5"/>
  <c r="AQ25" i="5"/>
  <c r="AI25" i="5"/>
  <c r="AP25" i="5"/>
  <c r="AC30" i="5"/>
  <c r="U30" i="5"/>
  <c r="AJ33" i="5"/>
  <c r="AB33" i="5"/>
  <c r="AP23" i="5"/>
  <c r="AQ23" i="5" s="1"/>
  <c r="AJ31" i="5"/>
  <c r="AB31" i="5"/>
  <c r="AJ44" i="5"/>
  <c r="AB44" i="5"/>
  <c r="AB30" i="5"/>
  <c r="AQ33" i="5"/>
  <c r="AI33" i="5"/>
  <c r="Z46" i="5"/>
  <c r="AE46" i="5"/>
  <c r="U29" i="5"/>
  <c r="V29" i="5" s="1"/>
  <c r="U23" i="5"/>
  <c r="V23" i="5" s="1"/>
  <c r="AB23" i="5"/>
  <c r="AC23" i="5" s="1"/>
  <c r="U25" i="5"/>
  <c r="N25" i="5"/>
  <c r="U27" i="5"/>
  <c r="AC27" i="5"/>
  <c r="V30" i="5"/>
  <c r="N30" i="5"/>
  <c r="AC31" i="5"/>
  <c r="U31" i="5"/>
  <c r="V31" i="5" s="1"/>
  <c r="AJ35" i="5"/>
  <c r="AQ36" i="5"/>
  <c r="AI36" i="5"/>
  <c r="AP36" i="5"/>
  <c r="AB24" i="5"/>
  <c r="AJ41" i="5"/>
  <c r="AB41" i="5"/>
  <c r="V43" i="5"/>
  <c r="N43" i="5"/>
  <c r="V49" i="5"/>
  <c r="N49" i="5"/>
  <c r="O49" i="5" s="1"/>
  <c r="AN54" i="5"/>
  <c r="AI23" i="5"/>
  <c r="AJ23" i="5" s="1"/>
  <c r="U24" i="5"/>
  <c r="N26" i="5"/>
  <c r="AQ27" i="5"/>
  <c r="AI27" i="5"/>
  <c r="U28" i="5"/>
  <c r="AC28" i="5"/>
  <c r="N29" i="5"/>
  <c r="O29" i="5" s="1"/>
  <c r="AB32" i="5"/>
  <c r="N34" i="5"/>
  <c r="AJ34" i="5"/>
  <c r="AB34" i="5"/>
  <c r="V37" i="5"/>
  <c r="N37" i="5"/>
  <c r="AP38" i="5"/>
  <c r="AC40" i="5"/>
  <c r="U40" i="5"/>
  <c r="AQ40" i="5"/>
  <c r="AI40" i="5"/>
  <c r="AQ41" i="5"/>
  <c r="AI41" i="5"/>
  <c r="AQ42" i="5"/>
  <c r="AI42" i="5"/>
  <c r="V48" i="5"/>
  <c r="O53" i="5"/>
  <c r="AM55" i="5"/>
  <c r="AN55" i="5" s="1"/>
  <c r="AF55" i="5"/>
  <c r="AG55" i="5" s="1"/>
  <c r="Y55" i="5"/>
  <c r="Z55" i="5" s="1"/>
  <c r="R55" i="5"/>
  <c r="S55" i="5" s="1"/>
  <c r="K55" i="5"/>
  <c r="L55" i="5" s="1"/>
  <c r="H55" i="5"/>
  <c r="AQ26" i="5"/>
  <c r="AI26" i="5"/>
  <c r="AC36" i="5"/>
  <c r="U36" i="5"/>
  <c r="N44" i="5"/>
  <c r="N23" i="5"/>
  <c r="O23" i="5" s="1"/>
  <c r="AQ24" i="5"/>
  <c r="AI24" i="5"/>
  <c r="N27" i="5"/>
  <c r="AQ28" i="5"/>
  <c r="AI28" i="5"/>
  <c r="AC32" i="5"/>
  <c r="U32" i="5"/>
  <c r="AQ35" i="5"/>
  <c r="AI35" i="5"/>
  <c r="V38" i="5"/>
  <c r="N38" i="5"/>
  <c r="AJ38" i="5"/>
  <c r="AB38" i="5"/>
  <c r="V40" i="5"/>
  <c r="AC44" i="5"/>
  <c r="U44" i="5"/>
  <c r="V44" i="5" s="1"/>
  <c r="O48" i="5"/>
  <c r="U48" i="5"/>
  <c r="AQ48" i="5"/>
  <c r="AI48" i="5"/>
  <c r="AI43" i="5"/>
  <c r="AQ44" i="5"/>
  <c r="AC53" i="5"/>
  <c r="U53" i="5"/>
  <c r="V53" i="5" s="1"/>
  <c r="S54" i="5"/>
  <c r="AC58" i="5"/>
  <c r="AF59" i="5"/>
  <c r="AG59" i="5" s="1"/>
  <c r="R59" i="5"/>
  <c r="S59" i="5" s="1"/>
  <c r="H59" i="5"/>
  <c r="Y59" i="5"/>
  <c r="Z59" i="5" s="1"/>
  <c r="G56" i="5"/>
  <c r="Y54" i="5"/>
  <c r="Z54" i="5" s="1"/>
  <c r="G57" i="5"/>
  <c r="AM51" i="5"/>
  <c r="G51" i="5"/>
  <c r="AF45" i="5"/>
  <c r="AG45" i="5" s="1"/>
  <c r="AF30" i="5"/>
  <c r="AG30" i="5" s="1"/>
  <c r="K32" i="5"/>
  <c r="L32" i="5" s="1"/>
  <c r="L39" i="5" s="1"/>
  <c r="AM32" i="5"/>
  <c r="AN32" i="5" s="1"/>
  <c r="AP32" i="5" s="1"/>
  <c r="K33" i="5"/>
  <c r="L33" i="5" s="1"/>
  <c r="AM33" i="5"/>
  <c r="AN33" i="5" s="1"/>
  <c r="AP33" i="5" s="1"/>
  <c r="R34" i="5"/>
  <c r="S34" i="5" s="1"/>
  <c r="S39" i="5" s="1"/>
  <c r="G35" i="5"/>
  <c r="H35" i="5" s="1"/>
  <c r="O35" i="5" s="1"/>
  <c r="R35" i="5"/>
  <c r="S35" i="5" s="1"/>
  <c r="G36" i="5"/>
  <c r="H36" i="5" s="1"/>
  <c r="Y36" i="5"/>
  <c r="Z36" i="5" s="1"/>
  <c r="Y37" i="5"/>
  <c r="Z37" i="5" s="1"/>
  <c r="AF38" i="5"/>
  <c r="AG38" i="5" s="1"/>
  <c r="L41" i="5"/>
  <c r="AM41" i="5"/>
  <c r="AN41" i="5" s="1"/>
  <c r="AP41" i="5" s="1"/>
  <c r="L42" i="5"/>
  <c r="AB42" i="5"/>
  <c r="AM42" i="5"/>
  <c r="AN42" i="5" s="1"/>
  <c r="AP42" i="5" s="1"/>
  <c r="R43" i="5"/>
  <c r="S43" i="5" s="1"/>
  <c r="AB43" i="5"/>
  <c r="O44" i="5"/>
  <c r="AI44" i="5"/>
  <c r="K45" i="5"/>
  <c r="R45" i="5"/>
  <c r="Y45" i="5"/>
  <c r="Z45" i="5" s="1"/>
  <c r="AM45" i="5"/>
  <c r="AN45" i="5" s="1"/>
  <c r="S46" i="5"/>
  <c r="N48" i="5"/>
  <c r="K54" i="5"/>
  <c r="L54" i="5" s="1"/>
  <c r="AF54" i="5"/>
  <c r="AG54" i="5" s="1"/>
  <c r="U58" i="5"/>
  <c r="V58" i="5" s="1"/>
  <c r="AI58" i="5"/>
  <c r="K59" i="5"/>
  <c r="L59" i="5" s="1"/>
  <c r="Z48" i="5"/>
  <c r="X49" i="5"/>
  <c r="Z49" i="5" s="1"/>
  <c r="AE49" i="5"/>
  <c r="AG49" i="5" s="1"/>
  <c r="AL49" i="5"/>
  <c r="AN49" i="5" s="1"/>
  <c r="AQ53" i="5"/>
  <c r="AI53" i="5"/>
  <c r="AJ53" i="5" s="1"/>
  <c r="N58" i="5"/>
  <c r="O58" i="5" s="1"/>
  <c r="AJ58" i="5"/>
  <c r="AB58" i="5"/>
  <c r="AP58" i="5"/>
  <c r="AQ58" i="5" s="1"/>
  <c r="AM59" i="5"/>
  <c r="AN59" i="5" s="1"/>
  <c r="AP59" i="5" s="1"/>
  <c r="AI49" i="5" l="1"/>
  <c r="AJ49" i="5" s="1"/>
  <c r="AB49" i="5"/>
  <c r="AC49" i="5" s="1"/>
  <c r="U39" i="5"/>
  <c r="V39" i="5" s="1"/>
  <c r="L47" i="5"/>
  <c r="N54" i="5"/>
  <c r="O54" i="5" s="1"/>
  <c r="O36" i="5"/>
  <c r="N36" i="5"/>
  <c r="AI30" i="5"/>
  <c r="AQ30" i="5"/>
  <c r="AF56" i="5"/>
  <c r="AG56" i="5" s="1"/>
  <c r="AM56" i="5"/>
  <c r="AN56" i="5" s="1"/>
  <c r="H56" i="5"/>
  <c r="Y56" i="5"/>
  <c r="Z56" i="5" s="1"/>
  <c r="K56" i="5"/>
  <c r="L56" i="5" s="1"/>
  <c r="R56" i="5"/>
  <c r="S56" i="5" s="1"/>
  <c r="AQ38" i="5"/>
  <c r="AI38" i="5"/>
  <c r="V33" i="5"/>
  <c r="N33" i="5"/>
  <c r="U33" i="5"/>
  <c r="AM57" i="5"/>
  <c r="AN57" i="5" s="1"/>
  <c r="AF57" i="5"/>
  <c r="AG57" i="5" s="1"/>
  <c r="Y57" i="5"/>
  <c r="Z57" i="5" s="1"/>
  <c r="R57" i="5"/>
  <c r="S57" i="5" s="1"/>
  <c r="K57" i="5"/>
  <c r="L57" i="5" s="1"/>
  <c r="H57" i="5"/>
  <c r="AQ59" i="5"/>
  <c r="AI59" i="5"/>
  <c r="U54" i="5"/>
  <c r="V54" i="5" s="1"/>
  <c r="AC54" i="5"/>
  <c r="AG39" i="5"/>
  <c r="H39" i="5"/>
  <c r="N39" i="5" s="1"/>
  <c r="U46" i="5"/>
  <c r="AC46" i="5"/>
  <c r="U43" i="5"/>
  <c r="AC43" i="5"/>
  <c r="AJ37" i="5"/>
  <c r="AB37" i="5"/>
  <c r="H51" i="5"/>
  <c r="G52" i="5"/>
  <c r="H52" i="5" s="1"/>
  <c r="AF51" i="5"/>
  <c r="AJ59" i="5"/>
  <c r="AB59" i="5"/>
  <c r="AI37" i="5"/>
  <c r="O55" i="5"/>
  <c r="AI55" i="5"/>
  <c r="AJ55" i="5" s="1"/>
  <c r="AB46" i="5"/>
  <c r="AJ46" i="5"/>
  <c r="N41" i="5"/>
  <c r="AM52" i="5"/>
  <c r="AN52" i="5" s="1"/>
  <c r="AN51" i="5"/>
  <c r="U59" i="5"/>
  <c r="AC59" i="5"/>
  <c r="U55" i="5"/>
  <c r="AN39" i="5"/>
  <c r="R51" i="5"/>
  <c r="S45" i="5"/>
  <c r="S47" i="5" s="1"/>
  <c r="V42" i="5"/>
  <c r="N42" i="5"/>
  <c r="AC35" i="5"/>
  <c r="U35" i="5"/>
  <c r="AI45" i="5"/>
  <c r="AJ45" i="5" s="1"/>
  <c r="AB55" i="5"/>
  <c r="AC55" i="5" s="1"/>
  <c r="AG46" i="5"/>
  <c r="AL46" i="5"/>
  <c r="AN46" i="5" s="1"/>
  <c r="AP46" i="5" s="1"/>
  <c r="AB48" i="5"/>
  <c r="AC48" i="5" s="1"/>
  <c r="AJ48" i="5"/>
  <c r="K51" i="5"/>
  <c r="L45" i="5"/>
  <c r="AP49" i="5"/>
  <c r="AQ49" i="5" s="1"/>
  <c r="V59" i="5"/>
  <c r="N59" i="5"/>
  <c r="O59" i="5" s="1"/>
  <c r="AQ54" i="5"/>
  <c r="AI54" i="5"/>
  <c r="AP45" i="5"/>
  <c r="AQ45" i="5" s="1"/>
  <c r="U41" i="5"/>
  <c r="V41" i="5" s="1"/>
  <c r="AB36" i="5"/>
  <c r="AJ36" i="5"/>
  <c r="AC34" i="5"/>
  <c r="U34" i="5"/>
  <c r="N32" i="5"/>
  <c r="V32" i="5"/>
  <c r="Y51" i="5"/>
  <c r="AJ54" i="5"/>
  <c r="AB54" i="5"/>
  <c r="U42" i="5"/>
  <c r="V55" i="5"/>
  <c r="N55" i="5"/>
  <c r="AP55" i="5"/>
  <c r="AQ55" i="5" s="1"/>
  <c r="Z39" i="5"/>
  <c r="N35" i="5"/>
  <c r="AP54" i="5"/>
  <c r="AB35" i="5"/>
  <c r="AP30" i="5"/>
  <c r="S50" i="5" l="1"/>
  <c r="U47" i="5"/>
  <c r="V47" i="5" s="1"/>
  <c r="R52" i="5"/>
  <c r="S52" i="5" s="1"/>
  <c r="S51" i="5"/>
  <c r="O57" i="5"/>
  <c r="AI57" i="5"/>
  <c r="N56" i="5"/>
  <c r="V56" i="5"/>
  <c r="L50" i="5"/>
  <c r="AF52" i="5"/>
  <c r="AG52" i="5" s="1"/>
  <c r="AP52" i="5" s="1"/>
  <c r="AG51" i="5"/>
  <c r="N57" i="5"/>
  <c r="AP57" i="5"/>
  <c r="AQ57" i="5" s="1"/>
  <c r="AB56" i="5"/>
  <c r="AJ56" i="5"/>
  <c r="AP51" i="5"/>
  <c r="AB45" i="5"/>
  <c r="O39" i="5"/>
  <c r="H47" i="5"/>
  <c r="U57" i="5"/>
  <c r="V57" i="5" s="1"/>
  <c r="O56" i="5"/>
  <c r="Z47" i="5"/>
  <c r="AB39" i="5"/>
  <c r="AC39" i="5" s="1"/>
  <c r="K52" i="5"/>
  <c r="L52" i="5" s="1"/>
  <c r="L51" i="5"/>
  <c r="AI56" i="5"/>
  <c r="Y52" i="5"/>
  <c r="Z52" i="5" s="1"/>
  <c r="Z51" i="5"/>
  <c r="AI46" i="5"/>
  <c r="AQ46" i="5"/>
  <c r="AP39" i="5"/>
  <c r="AQ39" i="5" s="1"/>
  <c r="AN47" i="5"/>
  <c r="N45" i="5"/>
  <c r="O45" i="5" s="1"/>
  <c r="U45" i="5"/>
  <c r="V45" i="5" s="1"/>
  <c r="AC45" i="5"/>
  <c r="AG47" i="5"/>
  <c r="AI39" i="5"/>
  <c r="AJ39" i="5" s="1"/>
  <c r="AJ57" i="5"/>
  <c r="AB57" i="5"/>
  <c r="AC57" i="5" s="1"/>
  <c r="U56" i="5"/>
  <c r="AC56" i="5"/>
  <c r="AP56" i="5"/>
  <c r="AQ56" i="5" s="1"/>
  <c r="AB51" i="5" l="1"/>
  <c r="AC51" i="5" s="1"/>
  <c r="L61" i="5"/>
  <c r="N51" i="5"/>
  <c r="O51" i="5" s="1"/>
  <c r="H50" i="5"/>
  <c r="N47" i="5"/>
  <c r="O47" i="5" s="1"/>
  <c r="U52" i="5"/>
  <c r="AQ51" i="5"/>
  <c r="AI51" i="5"/>
  <c r="AJ51" i="5" s="1"/>
  <c r="AI47" i="5"/>
  <c r="AG50" i="5"/>
  <c r="AP47" i="5"/>
  <c r="AQ47" i="5" s="1"/>
  <c r="AN50" i="5"/>
  <c r="AJ47" i="5"/>
  <c r="Z50" i="5"/>
  <c r="AB47" i="5"/>
  <c r="AC47" i="5" s="1"/>
  <c r="AI52" i="5"/>
  <c r="AJ52" i="5" s="1"/>
  <c r="AQ52" i="5"/>
  <c r="AB52" i="5"/>
  <c r="AC52" i="5" s="1"/>
  <c r="V52" i="5"/>
  <c r="N52" i="5"/>
  <c r="O52" i="5" s="1"/>
  <c r="L67" i="5"/>
  <c r="U51" i="5"/>
  <c r="V51" i="5" s="1"/>
  <c r="S61" i="5"/>
  <c r="U50" i="5"/>
  <c r="V50" i="5" s="1"/>
  <c r="S67" i="5"/>
  <c r="L62" i="5" l="1"/>
  <c r="AP50" i="5"/>
  <c r="AQ50" i="5" s="1"/>
  <c r="AN67" i="5"/>
  <c r="AN61" i="5"/>
  <c r="H67" i="5"/>
  <c r="N67" i="5" s="1"/>
  <c r="H61" i="5"/>
  <c r="U61" i="5"/>
  <c r="V61" i="5" s="1"/>
  <c r="S62" i="5"/>
  <c r="S63" i="5" s="1"/>
  <c r="N50" i="5"/>
  <c r="O50" i="5" s="1"/>
  <c r="L68" i="5"/>
  <c r="L69" i="5" s="1"/>
  <c r="U67" i="5"/>
  <c r="V67" i="5" s="1"/>
  <c r="S68" i="5"/>
  <c r="S69" i="5" s="1"/>
  <c r="AB50" i="5"/>
  <c r="AC50" i="5" s="1"/>
  <c r="Z67" i="5"/>
  <c r="AI50" i="5"/>
  <c r="AJ50" i="5" s="1"/>
  <c r="AG67" i="5"/>
  <c r="AG61" i="5"/>
  <c r="Z61" i="5"/>
  <c r="AI61" i="5" l="1"/>
  <c r="AJ61" i="5" s="1"/>
  <c r="AG62" i="5"/>
  <c r="AG63" i="5" s="1"/>
  <c r="U69" i="5"/>
  <c r="V69" i="5" s="1"/>
  <c r="S70" i="5"/>
  <c r="S64" i="5"/>
  <c r="S65" i="5" s="1"/>
  <c r="H62" i="5"/>
  <c r="N62" i="5" s="1"/>
  <c r="L70" i="5"/>
  <c r="L71" i="5" s="1"/>
  <c r="N61" i="5"/>
  <c r="O61" i="5" s="1"/>
  <c r="AB61" i="5"/>
  <c r="AC61" i="5" s="1"/>
  <c r="Z62" i="5"/>
  <c r="Z63" i="5" s="1"/>
  <c r="U68" i="5"/>
  <c r="V68" i="5" s="1"/>
  <c r="AN62" i="5"/>
  <c r="AP61" i="5"/>
  <c r="AQ61" i="5" s="1"/>
  <c r="Z68" i="5"/>
  <c r="Z69" i="5" s="1"/>
  <c r="AB67" i="5"/>
  <c r="AC67" i="5" s="1"/>
  <c r="AN68" i="5"/>
  <c r="AN69" i="5" s="1"/>
  <c r="AP67" i="5"/>
  <c r="AQ67" i="5" s="1"/>
  <c r="AI67" i="5"/>
  <c r="AJ67" i="5" s="1"/>
  <c r="AG68" i="5"/>
  <c r="U62" i="5"/>
  <c r="V62" i="5" s="1"/>
  <c r="O67" i="5"/>
  <c r="H68" i="5"/>
  <c r="N68" i="5" s="1"/>
  <c r="L63" i="5"/>
  <c r="AP62" i="5" l="1"/>
  <c r="AQ62" i="5" s="1"/>
  <c r="H69" i="5"/>
  <c r="H70" i="5" s="1"/>
  <c r="H63" i="5"/>
  <c r="H64" i="5" s="1"/>
  <c r="O64" i="5" s="1"/>
  <c r="L64" i="5"/>
  <c r="U64" i="5" s="1"/>
  <c r="AN70" i="5"/>
  <c r="AN71" i="5" s="1"/>
  <c r="Z70" i="5"/>
  <c r="AB69" i="5"/>
  <c r="AC69" i="5" s="1"/>
  <c r="AB63" i="5"/>
  <c r="AC63" i="5" s="1"/>
  <c r="Z64" i="5"/>
  <c r="Z65" i="5" s="1"/>
  <c r="AC70" i="5"/>
  <c r="U70" i="5"/>
  <c r="AI62" i="5"/>
  <c r="AJ62" i="5" s="1"/>
  <c r="V70" i="5"/>
  <c r="O62" i="5"/>
  <c r="AC64" i="5"/>
  <c r="S71" i="5"/>
  <c r="AI68" i="5"/>
  <c r="AJ68" i="5" s="1"/>
  <c r="U63" i="5"/>
  <c r="V63" i="5" s="1"/>
  <c r="AI63" i="5"/>
  <c r="AJ63" i="5" s="1"/>
  <c r="AG64" i="5"/>
  <c r="O68" i="5"/>
  <c r="AG69" i="5"/>
  <c r="AP69" i="5" s="1"/>
  <c r="AP68" i="5"/>
  <c r="AQ68" i="5" s="1"/>
  <c r="AB68" i="5"/>
  <c r="AC68" i="5" s="1"/>
  <c r="AN63" i="5"/>
  <c r="AB62" i="5"/>
  <c r="AC62" i="5" s="1"/>
  <c r="N63" i="5" l="1"/>
  <c r="O63" i="5" s="1"/>
  <c r="O70" i="5"/>
  <c r="N70" i="5"/>
  <c r="H71" i="5"/>
  <c r="N71" i="5" s="1"/>
  <c r="N69" i="5"/>
  <c r="O69" i="5" s="1"/>
  <c r="AB65" i="5"/>
  <c r="AC65" i="5" s="1"/>
  <c r="AB70" i="5"/>
  <c r="AJ70" i="5"/>
  <c r="U71" i="5"/>
  <c r="V71" i="5" s="1"/>
  <c r="Z71" i="5"/>
  <c r="AI64" i="5"/>
  <c r="AQ64" i="5"/>
  <c r="V64" i="5"/>
  <c r="N64" i="5"/>
  <c r="AN64" i="5"/>
  <c r="AP64" i="5" s="1"/>
  <c r="AP63" i="5"/>
  <c r="AQ63" i="5" s="1"/>
  <c r="AQ69" i="5"/>
  <c r="AI69" i="5"/>
  <c r="AJ69" i="5" s="1"/>
  <c r="AG70" i="5"/>
  <c r="AG65" i="5"/>
  <c r="H65" i="5"/>
  <c r="AB64" i="5"/>
  <c r="AJ64" i="5"/>
  <c r="L65" i="5"/>
  <c r="O71" i="5" l="1"/>
  <c r="AQ70" i="5"/>
  <c r="AI70" i="5"/>
  <c r="AB71" i="5"/>
  <c r="AC71" i="5" s="1"/>
  <c r="N65" i="5"/>
  <c r="O65" i="5" s="1"/>
  <c r="U65" i="5"/>
  <c r="V65" i="5" s="1"/>
  <c r="AN65" i="5"/>
  <c r="AP65" i="5" s="1"/>
  <c r="AQ65" i="5" s="1"/>
  <c r="AG71" i="5"/>
  <c r="AP70" i="5"/>
  <c r="AI65" i="5"/>
  <c r="AJ65" i="5" s="1"/>
  <c r="AI71" i="5" l="1"/>
  <c r="AJ71" i="5" s="1"/>
  <c r="AP71" i="5"/>
  <c r="AQ71" i="5" s="1"/>
  <c r="Q74" i="4" l="1"/>
  <c r="G59" i="4"/>
  <c r="AM58" i="4"/>
  <c r="AN58" i="4" s="1"/>
  <c r="AF58" i="4"/>
  <c r="AG58" i="4" s="1"/>
  <c r="Y58" i="4"/>
  <c r="Z58" i="4" s="1"/>
  <c r="S58" i="4"/>
  <c r="K58" i="4"/>
  <c r="L58" i="4" s="1"/>
  <c r="H58" i="4"/>
  <c r="H57" i="4"/>
  <c r="G57" i="4"/>
  <c r="R56" i="4"/>
  <c r="S56" i="4" s="1"/>
  <c r="G56" i="4"/>
  <c r="AF56" i="4" s="1"/>
  <c r="AG56" i="4" s="1"/>
  <c r="H55" i="4"/>
  <c r="G55" i="4"/>
  <c r="AM54" i="4"/>
  <c r="AF54" i="4"/>
  <c r="Y54" i="4"/>
  <c r="R54" i="4"/>
  <c r="K54" i="4"/>
  <c r="J54" i="4"/>
  <c r="Q54" i="4" s="1"/>
  <c r="X54" i="4" s="1"/>
  <c r="G54" i="4"/>
  <c r="H54" i="4" s="1"/>
  <c r="AN53" i="4"/>
  <c r="AP53" i="4" s="1"/>
  <c r="AG53" i="4"/>
  <c r="Z53" i="4"/>
  <c r="AB53" i="4" s="1"/>
  <c r="S53" i="4"/>
  <c r="L53" i="4"/>
  <c r="H53" i="4"/>
  <c r="Q52" i="4"/>
  <c r="X52" i="4" s="1"/>
  <c r="AE52" i="4" s="1"/>
  <c r="AL52" i="4" s="1"/>
  <c r="Q51" i="4"/>
  <c r="X51" i="4" s="1"/>
  <c r="AE51" i="4" s="1"/>
  <c r="AL51" i="4" s="1"/>
  <c r="AL49" i="4"/>
  <c r="X49" i="4"/>
  <c r="J49" i="4"/>
  <c r="AE49" i="4" s="1"/>
  <c r="AM48" i="4"/>
  <c r="AF48" i="4"/>
  <c r="AF49" i="4" s="1"/>
  <c r="AG49" i="4" s="1"/>
  <c r="Y48" i="4"/>
  <c r="Y49" i="4" s="1"/>
  <c r="R48" i="4"/>
  <c r="R49" i="4" s="1"/>
  <c r="K48" i="4"/>
  <c r="J48" i="4"/>
  <c r="X48" i="4" s="1"/>
  <c r="G48" i="4"/>
  <c r="H48" i="4" s="1"/>
  <c r="J46" i="4"/>
  <c r="Q46" i="4" s="1"/>
  <c r="X46" i="4" s="1"/>
  <c r="AE46" i="4" s="1"/>
  <c r="AL46" i="4" s="1"/>
  <c r="AN46" i="4" s="1"/>
  <c r="H46" i="4"/>
  <c r="O46" i="4" s="1"/>
  <c r="AL45" i="4"/>
  <c r="AE45" i="4"/>
  <c r="X45" i="4"/>
  <c r="Q45" i="4"/>
  <c r="K45" i="4"/>
  <c r="J45" i="4"/>
  <c r="G45" i="4"/>
  <c r="G51" i="4" s="1"/>
  <c r="F45" i="4"/>
  <c r="AM44" i="4"/>
  <c r="AN44" i="4" s="1"/>
  <c r="AF44" i="4"/>
  <c r="AG44" i="4" s="1"/>
  <c r="Y44" i="4"/>
  <c r="Z44" i="4" s="1"/>
  <c r="R44" i="4"/>
  <c r="S44" i="4" s="1"/>
  <c r="K44" i="4"/>
  <c r="L44" i="4" s="1"/>
  <c r="G44" i="4"/>
  <c r="H44" i="4" s="1"/>
  <c r="AM43" i="4"/>
  <c r="AN43" i="4" s="1"/>
  <c r="AG43" i="4"/>
  <c r="AF43" i="4"/>
  <c r="Y43" i="4"/>
  <c r="Z43" i="4" s="1"/>
  <c r="R43" i="4"/>
  <c r="S43" i="4" s="1"/>
  <c r="K43" i="4"/>
  <c r="L43" i="4" s="1"/>
  <c r="G43" i="4"/>
  <c r="H43" i="4" s="1"/>
  <c r="O43" i="4" s="1"/>
  <c r="AQ42" i="4"/>
  <c r="AM42" i="4"/>
  <c r="AN42" i="4" s="1"/>
  <c r="AP42" i="4" s="1"/>
  <c r="AF42" i="4"/>
  <c r="AG42" i="4" s="1"/>
  <c r="Y42" i="4"/>
  <c r="Z42" i="4" s="1"/>
  <c r="AI42" i="4" s="1"/>
  <c r="R42" i="4"/>
  <c r="S42" i="4" s="1"/>
  <c r="L42" i="4"/>
  <c r="G42" i="4"/>
  <c r="H42" i="4" s="1"/>
  <c r="O42" i="4" s="1"/>
  <c r="R41" i="4"/>
  <c r="S41" i="4" s="1"/>
  <c r="AM40" i="4"/>
  <c r="AN40" i="4" s="1"/>
  <c r="AF40" i="4"/>
  <c r="AG40" i="4" s="1"/>
  <c r="Y40" i="4"/>
  <c r="Z40" i="4" s="1"/>
  <c r="AJ40" i="4" s="1"/>
  <c r="R40" i="4"/>
  <c r="S40" i="4" s="1"/>
  <c r="L40" i="4"/>
  <c r="G40" i="4"/>
  <c r="AN38" i="4"/>
  <c r="AM38" i="4"/>
  <c r="AF38" i="4"/>
  <c r="AG38" i="4" s="1"/>
  <c r="Y38" i="4"/>
  <c r="Z38" i="4" s="1"/>
  <c r="AJ38" i="4" s="1"/>
  <c r="R38" i="4"/>
  <c r="S38" i="4" s="1"/>
  <c r="AC38" i="4" s="1"/>
  <c r="K38" i="4"/>
  <c r="L38" i="4" s="1"/>
  <c r="G38" i="4"/>
  <c r="H38" i="4" s="1"/>
  <c r="O38" i="4" s="1"/>
  <c r="AM37" i="4"/>
  <c r="AN37" i="4" s="1"/>
  <c r="AF37" i="4"/>
  <c r="AG37" i="4" s="1"/>
  <c r="AQ37" i="4" s="1"/>
  <c r="AC37" i="4"/>
  <c r="Y37" i="4"/>
  <c r="Z37" i="4" s="1"/>
  <c r="R37" i="4"/>
  <c r="S37" i="4" s="1"/>
  <c r="O37" i="4"/>
  <c r="K37" i="4"/>
  <c r="L37" i="4" s="1"/>
  <c r="G37" i="4"/>
  <c r="H37" i="4" s="1"/>
  <c r="AN36" i="4"/>
  <c r="AM36" i="4"/>
  <c r="AF36" i="4"/>
  <c r="AG36" i="4" s="1"/>
  <c r="Y36" i="4"/>
  <c r="Z36" i="4" s="1"/>
  <c r="R36" i="4"/>
  <c r="S36" i="4" s="1"/>
  <c r="K36" i="4"/>
  <c r="L36" i="4" s="1"/>
  <c r="V36" i="4" s="1"/>
  <c r="G36" i="4"/>
  <c r="H36" i="4" s="1"/>
  <c r="AM35" i="4"/>
  <c r="AN35" i="4" s="1"/>
  <c r="AJ35" i="4"/>
  <c r="AF35" i="4"/>
  <c r="AG35" i="4" s="1"/>
  <c r="AP35" i="4" s="1"/>
  <c r="Y35" i="4"/>
  <c r="Z35" i="4" s="1"/>
  <c r="R35" i="4"/>
  <c r="S35" i="4" s="1"/>
  <c r="K35" i="4"/>
  <c r="L35" i="4" s="1"/>
  <c r="V35" i="4" s="1"/>
  <c r="G35" i="4"/>
  <c r="H35" i="4" s="1"/>
  <c r="O35" i="4" s="1"/>
  <c r="AM34" i="4"/>
  <c r="AN34" i="4" s="1"/>
  <c r="AP34" i="4" s="1"/>
  <c r="AG34" i="4"/>
  <c r="AQ34" i="4" s="1"/>
  <c r="AF34" i="4"/>
  <c r="Y34" i="4"/>
  <c r="Z34" i="4" s="1"/>
  <c r="R34" i="4"/>
  <c r="S34" i="4" s="1"/>
  <c r="K34" i="4"/>
  <c r="L34" i="4" s="1"/>
  <c r="V34" i="4" s="1"/>
  <c r="G34" i="4"/>
  <c r="H34" i="4" s="1"/>
  <c r="O34" i="4" s="1"/>
  <c r="AQ33" i="4"/>
  <c r="AM33" i="4"/>
  <c r="AN33" i="4" s="1"/>
  <c r="AP33" i="4" s="1"/>
  <c r="AF33" i="4"/>
  <c r="AG33" i="4" s="1"/>
  <c r="AI33" i="4" s="1"/>
  <c r="Y33" i="4"/>
  <c r="Z33" i="4" s="1"/>
  <c r="R33" i="4"/>
  <c r="S33" i="4" s="1"/>
  <c r="AC33" i="4" s="1"/>
  <c r="K33" i="4"/>
  <c r="L33" i="4" s="1"/>
  <c r="G33" i="4"/>
  <c r="H33" i="4" s="1"/>
  <c r="O33" i="4" s="1"/>
  <c r="AM32" i="4"/>
  <c r="AN32" i="4" s="1"/>
  <c r="AF32" i="4"/>
  <c r="AG32" i="4" s="1"/>
  <c r="Y32" i="4"/>
  <c r="Z32" i="4" s="1"/>
  <c r="AJ32" i="4" s="1"/>
  <c r="R32" i="4"/>
  <c r="S32" i="4" s="1"/>
  <c r="AB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S30" i="4"/>
  <c r="AC30" i="4" s="1"/>
  <c r="R30" i="4"/>
  <c r="K30" i="4"/>
  <c r="L30" i="4" s="1"/>
  <c r="G30" i="4"/>
  <c r="H30" i="4" s="1"/>
  <c r="O30" i="4" s="1"/>
  <c r="AM29" i="4"/>
  <c r="AN29" i="4" s="1"/>
  <c r="AF29" i="4"/>
  <c r="AG29" i="4" s="1"/>
  <c r="Y29" i="4"/>
  <c r="Z29" i="4" s="1"/>
  <c r="R29" i="4"/>
  <c r="S29" i="4" s="1"/>
  <c r="K29" i="4"/>
  <c r="L29" i="4" s="1"/>
  <c r="G29" i="4"/>
  <c r="H29" i="4" s="1"/>
  <c r="AN28" i="4"/>
  <c r="AP28" i="4" s="1"/>
  <c r="AG28" i="4"/>
  <c r="Z28" i="4"/>
  <c r="AJ28" i="4" s="1"/>
  <c r="S28" i="4"/>
  <c r="AC28" i="4" s="1"/>
  <c r="L28" i="4"/>
  <c r="H28" i="4"/>
  <c r="O28" i="4" s="1"/>
  <c r="AN27" i="4"/>
  <c r="AJ27" i="4"/>
  <c r="AG27" i="4"/>
  <c r="AQ27" i="4" s="1"/>
  <c r="Z27" i="4"/>
  <c r="S27" i="4"/>
  <c r="L27" i="4"/>
  <c r="V27" i="4" s="1"/>
  <c r="H27" i="4"/>
  <c r="O27" i="4" s="1"/>
  <c r="AN26" i="4"/>
  <c r="AJ26" i="4"/>
  <c r="AG26" i="4"/>
  <c r="AQ26" i="4" s="1"/>
  <c r="Z26" i="4"/>
  <c r="S26" i="4"/>
  <c r="L26" i="4"/>
  <c r="V26" i="4" s="1"/>
  <c r="H26" i="4"/>
  <c r="O26" i="4" s="1"/>
  <c r="AN25" i="4"/>
  <c r="AP25" i="4" s="1"/>
  <c r="AG25" i="4"/>
  <c r="AQ25" i="4" s="1"/>
  <c r="Z25" i="4"/>
  <c r="AI25" i="4" s="1"/>
  <c r="S25" i="4"/>
  <c r="AB25" i="4" s="1"/>
  <c r="L25" i="4"/>
  <c r="V25" i="4" s="1"/>
  <c r="H25" i="4"/>
  <c r="O25" i="4" s="1"/>
  <c r="AQ24" i="4"/>
  <c r="AN24" i="4"/>
  <c r="AG24" i="4"/>
  <c r="Z24" i="4"/>
  <c r="S24" i="4"/>
  <c r="L24" i="4"/>
  <c r="V24" i="4" s="1"/>
  <c r="H24" i="4"/>
  <c r="O24" i="4" s="1"/>
  <c r="AN23" i="4"/>
  <c r="AG23" i="4"/>
  <c r="Z23" i="4"/>
  <c r="S23" i="4"/>
  <c r="L23" i="4"/>
  <c r="H23" i="4"/>
  <c r="D19" i="28" s="1"/>
  <c r="H19" i="28" l="1"/>
  <c r="F19" i="28"/>
  <c r="I19" i="28"/>
  <c r="AP26" i="4"/>
  <c r="AP24" i="4"/>
  <c r="AI26" i="4"/>
  <c r="AP23" i="4"/>
  <c r="AI24" i="4"/>
  <c r="AB23" i="4"/>
  <c r="G19" i="28"/>
  <c r="E19" i="28"/>
  <c r="H51" i="4"/>
  <c r="G52" i="4"/>
  <c r="H52" i="4" s="1"/>
  <c r="AB24" i="4"/>
  <c r="AB38" i="4"/>
  <c r="AB42" i="4"/>
  <c r="Z49" i="4"/>
  <c r="AB26" i="4"/>
  <c r="AI27" i="4"/>
  <c r="AP27" i="4"/>
  <c r="AB28" i="4"/>
  <c r="U37" i="4"/>
  <c r="V37" i="4"/>
  <c r="AI37" i="4"/>
  <c r="H45" i="4"/>
  <c r="Z46" i="4"/>
  <c r="AJ46" i="4" s="1"/>
  <c r="L48" i="4"/>
  <c r="AE48" i="4"/>
  <c r="L54" i="4"/>
  <c r="H56" i="4"/>
  <c r="N56" i="4" s="1"/>
  <c r="O56" i="4" s="1"/>
  <c r="Y56" i="4"/>
  <c r="Z56" i="4" s="1"/>
  <c r="U30" i="4"/>
  <c r="AB44" i="4"/>
  <c r="G49" i="4"/>
  <c r="H49" i="4" s="1"/>
  <c r="AM56" i="4"/>
  <c r="AN56" i="4" s="1"/>
  <c r="AP56" i="4" s="1"/>
  <c r="AQ56" i="4" s="1"/>
  <c r="AJ24" i="4"/>
  <c r="AJ25" i="4"/>
  <c r="AB27" i="4"/>
  <c r="U28" i="4"/>
  <c r="AP29" i="4"/>
  <c r="AQ29" i="4" s="1"/>
  <c r="AP32" i="4"/>
  <c r="AQ35" i="4"/>
  <c r="N37" i="4"/>
  <c r="AP37" i="4"/>
  <c r="AB40" i="4"/>
  <c r="U42" i="4"/>
  <c r="V42" i="4" s="1"/>
  <c r="AJ42" i="4"/>
  <c r="L46" i="4"/>
  <c r="Q48" i="4"/>
  <c r="S48" i="4" s="1"/>
  <c r="Q49" i="4"/>
  <c r="K56" i="4"/>
  <c r="L56" i="4" s="1"/>
  <c r="N48" i="4"/>
  <c r="O48" i="4" s="1"/>
  <c r="N29" i="4"/>
  <c r="AB31" i="4"/>
  <c r="AP31" i="4"/>
  <c r="AP40" i="4"/>
  <c r="U29" i="4"/>
  <c r="V29" i="4" s="1"/>
  <c r="N40" i="4"/>
  <c r="O40" i="4" s="1"/>
  <c r="AC40" i="4"/>
  <c r="N44" i="4"/>
  <c r="AC31" i="4"/>
  <c r="U31" i="4"/>
  <c r="V31" i="4" s="1"/>
  <c r="U40" i="4"/>
  <c r="V40" i="4" s="1"/>
  <c r="O44" i="4"/>
  <c r="AC26" i="4"/>
  <c r="U26" i="4"/>
  <c r="AI29" i="4"/>
  <c r="AP30" i="4"/>
  <c r="V32" i="4"/>
  <c r="N32" i="4"/>
  <c r="AI35" i="4"/>
  <c r="AB35" i="4"/>
  <c r="AC36" i="4"/>
  <c r="U36" i="4"/>
  <c r="AC41" i="4"/>
  <c r="L39" i="4"/>
  <c r="AC27" i="4"/>
  <c r="U27" i="4"/>
  <c r="N28" i="4"/>
  <c r="V30" i="4"/>
  <c r="N30" i="4"/>
  <c r="AJ30" i="4"/>
  <c r="AB30" i="4"/>
  <c r="AJ33" i="4"/>
  <c r="AB33" i="4"/>
  <c r="AC34" i="4"/>
  <c r="U34" i="4"/>
  <c r="N35" i="4"/>
  <c r="O36" i="4"/>
  <c r="N36" i="4"/>
  <c r="AP36" i="4"/>
  <c r="AP38" i="4"/>
  <c r="AJ43" i="4"/>
  <c r="AB43" i="4"/>
  <c r="U48" i="4"/>
  <c r="V48" i="4" s="1"/>
  <c r="AI49" i="4"/>
  <c r="AJ49" i="4" s="1"/>
  <c r="AC25" i="4"/>
  <c r="U25" i="4"/>
  <c r="AJ29" i="4"/>
  <c r="N31" i="4"/>
  <c r="AQ36" i="4"/>
  <c r="AI36" i="4"/>
  <c r="AQ38" i="4"/>
  <c r="AI38" i="4"/>
  <c r="AQ43" i="4"/>
  <c r="AP43" i="4"/>
  <c r="AI43" i="4"/>
  <c r="H39" i="4"/>
  <c r="AC23" i="4"/>
  <c r="U23" i="4"/>
  <c r="AC24" i="4"/>
  <c r="U24" i="4"/>
  <c r="O29" i="4"/>
  <c r="AQ30" i="4"/>
  <c r="AI30" i="4"/>
  <c r="AC32" i="4"/>
  <c r="U32" i="4"/>
  <c r="AQ32" i="4"/>
  <c r="AI32" i="4"/>
  <c r="V33" i="4"/>
  <c r="N33" i="4"/>
  <c r="U33" i="4"/>
  <c r="AJ34" i="4"/>
  <c r="AB34" i="4"/>
  <c r="V38" i="4"/>
  <c r="N38" i="4"/>
  <c r="S39" i="4"/>
  <c r="V43" i="4"/>
  <c r="N43" i="4"/>
  <c r="AB58" i="4"/>
  <c r="H59" i="4"/>
  <c r="R59" i="4"/>
  <c r="S59" i="4" s="1"/>
  <c r="AM59" i="4"/>
  <c r="AN59" i="4" s="1"/>
  <c r="K59" i="4"/>
  <c r="L59" i="4" s="1"/>
  <c r="V28" i="4"/>
  <c r="AQ28" i="4"/>
  <c r="AI28" i="4"/>
  <c r="AJ37" i="4"/>
  <c r="AB37" i="4"/>
  <c r="AN39" i="4"/>
  <c r="AQ40" i="4"/>
  <c r="AI40" i="4"/>
  <c r="H41" i="4"/>
  <c r="O41" i="4" s="1"/>
  <c r="Y41" i="4"/>
  <c r="Z41" i="4" s="1"/>
  <c r="AF41" i="4"/>
  <c r="AG41" i="4" s="1"/>
  <c r="AC42" i="4"/>
  <c r="AC44" i="4"/>
  <c r="U44" i="4"/>
  <c r="V44" i="4" s="1"/>
  <c r="AP44" i="4"/>
  <c r="AQ44" i="4" s="1"/>
  <c r="AG48" i="4"/>
  <c r="V58" i="4"/>
  <c r="N58" i="4"/>
  <c r="AI58" i="4"/>
  <c r="AJ58" i="4" s="1"/>
  <c r="Y59" i="4"/>
  <c r="Z59" i="4" s="1"/>
  <c r="N23" i="4"/>
  <c r="AG39" i="4"/>
  <c r="N24" i="4"/>
  <c r="N25" i="4"/>
  <c r="N26" i="4"/>
  <c r="N27" i="4"/>
  <c r="AB29" i="4"/>
  <c r="AC29" i="4" s="1"/>
  <c r="AI31" i="4"/>
  <c r="N34" i="4"/>
  <c r="AI34" i="4"/>
  <c r="AC35" i="4"/>
  <c r="U35" i="4"/>
  <c r="U38" i="4"/>
  <c r="L41" i="4"/>
  <c r="AI44" i="4"/>
  <c r="AJ44" i="4" s="1"/>
  <c r="S46" i="4"/>
  <c r="AG46" i="4"/>
  <c r="Z48" i="4"/>
  <c r="AL48" i="4"/>
  <c r="S49" i="4"/>
  <c r="AQ53" i="4"/>
  <c r="AI53" i="4"/>
  <c r="S54" i="4"/>
  <c r="AC58" i="4"/>
  <c r="U58" i="4"/>
  <c r="AF59" i="4"/>
  <c r="AG59" i="4" s="1"/>
  <c r="Z39" i="4"/>
  <c r="AI23" i="4"/>
  <c r="AJ36" i="4"/>
  <c r="AB36" i="4"/>
  <c r="AM41" i="4"/>
  <c r="AN41" i="4" s="1"/>
  <c r="N42" i="4"/>
  <c r="AC43" i="4"/>
  <c r="U43" i="4"/>
  <c r="K51" i="4"/>
  <c r="L45" i="4"/>
  <c r="AM49" i="4"/>
  <c r="AN49" i="4" s="1"/>
  <c r="AP49" i="4" s="1"/>
  <c r="AQ49" i="4" s="1"/>
  <c r="AN48" i="4"/>
  <c r="K49" i="4"/>
  <c r="L49" i="4" s="1"/>
  <c r="N53" i="4"/>
  <c r="O53" i="4" s="1"/>
  <c r="AJ53" i="4"/>
  <c r="AE54" i="4"/>
  <c r="AL54" i="4" s="1"/>
  <c r="Z54" i="4"/>
  <c r="AP58" i="4"/>
  <c r="AQ58" i="4" s="1"/>
  <c r="AC53" i="4"/>
  <c r="U53" i="4"/>
  <c r="V53" i="4" s="1"/>
  <c r="N54" i="4"/>
  <c r="O54" i="4" s="1"/>
  <c r="AN54" i="4"/>
  <c r="U56" i="4"/>
  <c r="V56" i="4" s="1"/>
  <c r="AI56" i="4"/>
  <c r="O58" i="4"/>
  <c r="AB56" i="4"/>
  <c r="AC56" i="4" s="1"/>
  <c r="AJ56" i="4"/>
  <c r="X74" i="4"/>
  <c r="R45" i="4"/>
  <c r="AM57" i="4"/>
  <c r="AN57" i="4" s="1"/>
  <c r="AF57" i="4"/>
  <c r="AG57" i="4" s="1"/>
  <c r="Y57" i="4"/>
  <c r="Z57" i="4" s="1"/>
  <c r="R57" i="4"/>
  <c r="S57" i="4" s="1"/>
  <c r="K57" i="4"/>
  <c r="L57" i="4" s="1"/>
  <c r="AM55" i="4"/>
  <c r="AN55" i="4" s="1"/>
  <c r="AF55" i="4"/>
  <c r="AG55" i="4" s="1"/>
  <c r="Y55" i="4"/>
  <c r="Z55" i="4" s="1"/>
  <c r="R55" i="4"/>
  <c r="S55" i="4" s="1"/>
  <c r="K55" i="4"/>
  <c r="L55" i="4" s="1"/>
  <c r="AQ23" i="4" l="1"/>
  <c r="I20" i="28"/>
  <c r="AJ23" i="4"/>
  <c r="H20" i="28"/>
  <c r="G20" i="28"/>
  <c r="V23" i="4"/>
  <c r="F20" i="28"/>
  <c r="O23" i="4"/>
  <c r="E20" i="28"/>
  <c r="V46" i="4"/>
  <c r="N46" i="4"/>
  <c r="AP48" i="4"/>
  <c r="AP41" i="4"/>
  <c r="AP59" i="4"/>
  <c r="AB57" i="4"/>
  <c r="AC57" i="4" s="1"/>
  <c r="AE74" i="4"/>
  <c r="Y45" i="4"/>
  <c r="N49" i="4"/>
  <c r="O49" i="4" s="1"/>
  <c r="N41" i="4"/>
  <c r="AI39" i="4"/>
  <c r="AJ39" i="4" s="1"/>
  <c r="AJ41" i="4"/>
  <c r="AB41" i="4"/>
  <c r="L47" i="4"/>
  <c r="N39" i="4"/>
  <c r="O39" i="4" s="1"/>
  <c r="AP55" i="4"/>
  <c r="AG54" i="4"/>
  <c r="AI48" i="4"/>
  <c r="AQ48" i="4"/>
  <c r="AP39" i="4"/>
  <c r="AQ39" i="4" s="1"/>
  <c r="U59" i="4"/>
  <c r="U39" i="4"/>
  <c r="V39" i="4" s="1"/>
  <c r="U55" i="4"/>
  <c r="V55" i="4" s="1"/>
  <c r="N57" i="4"/>
  <c r="O57" i="4" s="1"/>
  <c r="AP57" i="4"/>
  <c r="AQ59" i="4"/>
  <c r="AI59" i="4"/>
  <c r="U54" i="4"/>
  <c r="V54" i="4" s="1"/>
  <c r="U49" i="4"/>
  <c r="V49" i="4" s="1"/>
  <c r="AC46" i="4"/>
  <c r="U46" i="4"/>
  <c r="AB46" i="4"/>
  <c r="AB55" i="4"/>
  <c r="AC55" i="4" s="1"/>
  <c r="U57" i="4"/>
  <c r="V57" i="4" s="1"/>
  <c r="S45" i="4"/>
  <c r="S47" i="4" s="1"/>
  <c r="R51" i="4"/>
  <c r="N45" i="4"/>
  <c r="O45" i="4" s="1"/>
  <c r="AJ59" i="4"/>
  <c r="AB59" i="4"/>
  <c r="AC59" i="4" s="1"/>
  <c r="AQ41" i="4"/>
  <c r="AI41" i="4"/>
  <c r="V59" i="4"/>
  <c r="N59" i="4"/>
  <c r="O59" i="4" s="1"/>
  <c r="AB49" i="4"/>
  <c r="AC49" i="4" s="1"/>
  <c r="AQ55" i="4"/>
  <c r="AI55" i="4"/>
  <c r="AJ55" i="4" s="1"/>
  <c r="AB54" i="4"/>
  <c r="AC54" i="4" s="1"/>
  <c r="L51" i="4"/>
  <c r="K52" i="4"/>
  <c r="L52" i="4" s="1"/>
  <c r="AJ48" i="4"/>
  <c r="AB48" i="4"/>
  <c r="AC48" i="4" s="1"/>
  <c r="N55" i="4"/>
  <c r="O55" i="4" s="1"/>
  <c r="AQ57" i="4"/>
  <c r="AI57" i="4"/>
  <c r="AJ57" i="4" s="1"/>
  <c r="AB39" i="4"/>
  <c r="AC39" i="4" s="1"/>
  <c r="AI46" i="4"/>
  <c r="AQ46" i="4"/>
  <c r="AP46" i="4"/>
  <c r="H47" i="4"/>
  <c r="U41" i="4"/>
  <c r="V41" i="4" s="1"/>
  <c r="I21" i="28" l="1"/>
  <c r="H21" i="28"/>
  <c r="G21" i="28"/>
  <c r="F21" i="28"/>
  <c r="E21" i="28"/>
  <c r="S50" i="4"/>
  <c r="U47" i="4"/>
  <c r="V47" i="4" s="1"/>
  <c r="R52" i="4"/>
  <c r="S52" i="4" s="1"/>
  <c r="S51" i="4"/>
  <c r="AI54" i="4"/>
  <c r="AJ54" i="4" s="1"/>
  <c r="AL74" i="4"/>
  <c r="AM45" i="4" s="1"/>
  <c r="AF45" i="4"/>
  <c r="N51" i="4"/>
  <c r="O51" i="4" s="1"/>
  <c r="AP54" i="4"/>
  <c r="AQ54" i="4" s="1"/>
  <c r="N47" i="4"/>
  <c r="O47" i="4" s="1"/>
  <c r="L50" i="4"/>
  <c r="H50" i="4"/>
  <c r="Z45" i="4"/>
  <c r="Y51" i="4"/>
  <c r="N52" i="4"/>
  <c r="O52" i="4" s="1"/>
  <c r="U45" i="4"/>
  <c r="V45" i="4" s="1"/>
  <c r="H61" i="4" l="1"/>
  <c r="H77" i="4" s="1"/>
  <c r="H67" i="4"/>
  <c r="AF51" i="4"/>
  <c r="AG45" i="4"/>
  <c r="U51" i="4"/>
  <c r="V51" i="4" s="1"/>
  <c r="S61" i="4"/>
  <c r="S77" i="4" s="1"/>
  <c r="U50" i="4"/>
  <c r="V50" i="4" s="1"/>
  <c r="S67" i="4"/>
  <c r="Z51" i="4"/>
  <c r="Y52" i="4"/>
  <c r="Z52" i="4" s="1"/>
  <c r="AM51" i="4"/>
  <c r="AN45" i="4"/>
  <c r="U52" i="4"/>
  <c r="V52" i="4" s="1"/>
  <c r="AB45" i="4"/>
  <c r="AC45" i="4" s="1"/>
  <c r="Z47" i="4"/>
  <c r="N50" i="4"/>
  <c r="O50" i="4" s="1"/>
  <c r="L67" i="4"/>
  <c r="L61" i="4"/>
  <c r="L77" i="4" s="1"/>
  <c r="S78" i="4" l="1"/>
  <c r="S79" i="4" s="1"/>
  <c r="L78" i="4"/>
  <c r="U77" i="4"/>
  <c r="V77" i="4" s="1"/>
  <c r="N77" i="4"/>
  <c r="O77" i="4" s="1"/>
  <c r="H78" i="4"/>
  <c r="L62" i="4"/>
  <c r="N61" i="4"/>
  <c r="O61" i="4" s="1"/>
  <c r="L68" i="4"/>
  <c r="N67" i="4"/>
  <c r="O67" i="4" s="1"/>
  <c r="AP45" i="4"/>
  <c r="AN47" i="4"/>
  <c r="U67" i="4"/>
  <c r="V67" i="4" s="1"/>
  <c r="S68" i="4"/>
  <c r="S69" i="4" s="1"/>
  <c r="H68" i="4"/>
  <c r="AM52" i="4"/>
  <c r="AN52" i="4" s="1"/>
  <c r="AN51" i="4"/>
  <c r="H62" i="4"/>
  <c r="AB47" i="4"/>
  <c r="AC47" i="4" s="1"/>
  <c r="Z50" i="4"/>
  <c r="Z61" i="4" s="1"/>
  <c r="Z77" i="4" s="1"/>
  <c r="AB51" i="4"/>
  <c r="AC51" i="4" s="1"/>
  <c r="AF52" i="4"/>
  <c r="AG52" i="4" s="1"/>
  <c r="AG51" i="4"/>
  <c r="U61" i="4"/>
  <c r="V61" i="4" s="1"/>
  <c r="S62" i="4"/>
  <c r="AB52" i="4"/>
  <c r="AC52" i="4" s="1"/>
  <c r="AI45" i="4"/>
  <c r="AJ45" i="4" s="1"/>
  <c r="AQ45" i="4"/>
  <c r="AG47" i="4"/>
  <c r="Z78" i="4" l="1"/>
  <c r="AB78" i="4" s="1"/>
  <c r="AC78" i="4" s="1"/>
  <c r="AB77" i="4"/>
  <c r="AC77" i="4" s="1"/>
  <c r="S80" i="4"/>
  <c r="S81" i="4" s="1"/>
  <c r="U78" i="4"/>
  <c r="V78" i="4" s="1"/>
  <c r="L79" i="4"/>
  <c r="H79" i="4"/>
  <c r="N78" i="4"/>
  <c r="O78" i="4" s="1"/>
  <c r="AP52" i="4"/>
  <c r="U62" i="4"/>
  <c r="V62" i="4" s="1"/>
  <c r="AI51" i="4"/>
  <c r="AJ51" i="4" s="1"/>
  <c r="Z62" i="4"/>
  <c r="Z63" i="4" s="1"/>
  <c r="AB61" i="4"/>
  <c r="AC61" i="4" s="1"/>
  <c r="S70" i="4"/>
  <c r="S71" i="4" s="1"/>
  <c r="AN50" i="4"/>
  <c r="AP47" i="4"/>
  <c r="AQ47" i="4" s="1"/>
  <c r="N68" i="4"/>
  <c r="O68" i="4" s="1"/>
  <c r="N62" i="4"/>
  <c r="O62" i="4" s="1"/>
  <c r="S63" i="4"/>
  <c r="AI52" i="4"/>
  <c r="AJ52" i="4" s="1"/>
  <c r="AQ52" i="4"/>
  <c r="AB50" i="4"/>
  <c r="AC50" i="4" s="1"/>
  <c r="Z67" i="4"/>
  <c r="H63" i="4"/>
  <c r="U68" i="4"/>
  <c r="V68" i="4" s="1"/>
  <c r="L69" i="4"/>
  <c r="U69" i="4" s="1"/>
  <c r="L63" i="4"/>
  <c r="H69" i="4"/>
  <c r="AG50" i="4"/>
  <c r="AI47" i="4"/>
  <c r="AJ47" i="4" s="1"/>
  <c r="AN61" i="4"/>
  <c r="AN77" i="4" s="1"/>
  <c r="AP51" i="4"/>
  <c r="AQ51" i="4" s="1"/>
  <c r="AN78" i="4" l="1"/>
  <c r="AN79" i="4" s="1"/>
  <c r="Z79" i="4"/>
  <c r="U79" i="4"/>
  <c r="V79" i="4" s="1"/>
  <c r="L80" i="4"/>
  <c r="U80" i="4" s="1"/>
  <c r="V80" i="4" s="1"/>
  <c r="H80" i="4"/>
  <c r="N79" i="4"/>
  <c r="O79" i="4" s="1"/>
  <c r="AI50" i="4"/>
  <c r="AJ50" i="4" s="1"/>
  <c r="AG67" i="4"/>
  <c r="Z68" i="4"/>
  <c r="Z69" i="4" s="1"/>
  <c r="AB67" i="4"/>
  <c r="AC67" i="4" s="1"/>
  <c r="Z64" i="4"/>
  <c r="AB63" i="4"/>
  <c r="AC63" i="4" s="1"/>
  <c r="AN62" i="4"/>
  <c r="AN63" i="4" s="1"/>
  <c r="H70" i="4"/>
  <c r="O70" i="4" s="1"/>
  <c r="U63" i="4"/>
  <c r="V63" i="4" s="1"/>
  <c r="S64" i="4"/>
  <c r="AC70" i="4"/>
  <c r="L64" i="4"/>
  <c r="N63" i="4"/>
  <c r="O63" i="4" s="1"/>
  <c r="AG61" i="4"/>
  <c r="AG77" i="4" s="1"/>
  <c r="L70" i="4"/>
  <c r="N69" i="4"/>
  <c r="O69" i="4" s="1"/>
  <c r="V69" i="4"/>
  <c r="H64" i="4"/>
  <c r="O64" i="4" s="1"/>
  <c r="AP50" i="4"/>
  <c r="AQ50" i="4" s="1"/>
  <c r="AN67" i="4"/>
  <c r="AB62" i="4"/>
  <c r="AC62" i="4" s="1"/>
  <c r="L81" i="4" l="1"/>
  <c r="U81" i="4" s="1"/>
  <c r="V81" i="4" s="1"/>
  <c r="F22" i="28" s="1"/>
  <c r="AN80" i="4"/>
  <c r="AN81" i="4" s="1"/>
  <c r="AP61" i="4"/>
  <c r="AQ61" i="4" s="1"/>
  <c r="Z80" i="4"/>
  <c r="Z81" i="4" s="1"/>
  <c r="AB79" i="4"/>
  <c r="AC79" i="4" s="1"/>
  <c r="H81" i="4"/>
  <c r="N80" i="4"/>
  <c r="O80" i="4" s="1"/>
  <c r="H65" i="4"/>
  <c r="AN64" i="4"/>
  <c r="AN65" i="4" s="1"/>
  <c r="Z70" i="4"/>
  <c r="Z71" i="4" s="1"/>
  <c r="AB69" i="4"/>
  <c r="AC69" i="4" s="1"/>
  <c r="N64" i="4"/>
  <c r="V64" i="4"/>
  <c r="AC64" i="4"/>
  <c r="U64" i="4"/>
  <c r="AJ64" i="4"/>
  <c r="AB64" i="4"/>
  <c r="AI67" i="4"/>
  <c r="AJ67" i="4" s="1"/>
  <c r="AG68" i="4"/>
  <c r="AI61" i="4"/>
  <c r="AJ61" i="4" s="1"/>
  <c r="AG62" i="4"/>
  <c r="AP62" i="4" s="1"/>
  <c r="L65" i="4"/>
  <c r="S65" i="4"/>
  <c r="H71" i="4"/>
  <c r="Z65" i="4"/>
  <c r="N70" i="4"/>
  <c r="V70" i="4"/>
  <c r="AN68" i="4"/>
  <c r="AP67" i="4"/>
  <c r="AQ67" i="4" s="1"/>
  <c r="L71" i="4"/>
  <c r="U70" i="4"/>
  <c r="AB68" i="4"/>
  <c r="AC68" i="4" s="1"/>
  <c r="N81" i="4" l="1"/>
  <c r="O81" i="4" s="1"/>
  <c r="E22" i="28" s="1"/>
  <c r="AG78" i="4"/>
  <c r="AG79" i="4" s="1"/>
  <c r="AP77" i="4"/>
  <c r="AQ77" i="4" s="1"/>
  <c r="AI77" i="4"/>
  <c r="AJ77" i="4" s="1"/>
  <c r="AB81" i="4"/>
  <c r="AC81" i="4" s="1"/>
  <c r="G22" i="28" s="1"/>
  <c r="AB80" i="4"/>
  <c r="AC80" i="4" s="1"/>
  <c r="AP68" i="4"/>
  <c r="AQ68" i="4" s="1"/>
  <c r="N71" i="4"/>
  <c r="O71" i="4" s="1"/>
  <c r="U71" i="4"/>
  <c r="V71" i="4" s="1"/>
  <c r="U65" i="4"/>
  <c r="V65" i="4" s="1"/>
  <c r="F23" i="28" s="1"/>
  <c r="N65" i="4"/>
  <c r="O65" i="4" s="1"/>
  <c r="E23" i="28" s="1"/>
  <c r="AB65" i="4"/>
  <c r="AC65" i="4" s="1"/>
  <c r="G23" i="28" s="1"/>
  <c r="AQ62" i="4"/>
  <c r="AI62" i="4"/>
  <c r="AJ62" i="4" s="1"/>
  <c r="AI68" i="4"/>
  <c r="AJ68" i="4" s="1"/>
  <c r="AJ70" i="4"/>
  <c r="AB70" i="4"/>
  <c r="AN69" i="4"/>
  <c r="AG63" i="4"/>
  <c r="AG69" i="4"/>
  <c r="AB71" i="4"/>
  <c r="AC71" i="4" s="1"/>
  <c r="AP79" i="4" l="1"/>
  <c r="AQ79" i="4" s="1"/>
  <c r="AG80" i="4"/>
  <c r="AG81" i="4" s="1"/>
  <c r="AI79" i="4"/>
  <c r="AJ79" i="4" s="1"/>
  <c r="AP78" i="4"/>
  <c r="AQ78" i="4" s="1"/>
  <c r="AI78" i="4"/>
  <c r="AJ78" i="4" s="1"/>
  <c r="AI63" i="4"/>
  <c r="AJ63" i="4" s="1"/>
  <c r="AG64" i="4"/>
  <c r="AP63" i="4"/>
  <c r="AQ63" i="4" s="1"/>
  <c r="AI69" i="4"/>
  <c r="AJ69" i="4" s="1"/>
  <c r="AG70" i="4"/>
  <c r="AG71" i="4" s="1"/>
  <c r="AN70" i="4"/>
  <c r="AP69" i="4"/>
  <c r="AQ69" i="4" s="1"/>
  <c r="AP81" i="4" l="1"/>
  <c r="AQ81" i="4" s="1"/>
  <c r="I22" i="28" s="1"/>
  <c r="AI81" i="4"/>
  <c r="AJ81" i="4" s="1"/>
  <c r="H22" i="28" s="1"/>
  <c r="AP80" i="4"/>
  <c r="AQ80" i="4" s="1"/>
  <c r="AI80" i="4"/>
  <c r="AJ80" i="4" s="1"/>
  <c r="AP70" i="4"/>
  <c r="AI71" i="4"/>
  <c r="AJ71" i="4" s="1"/>
  <c r="AN71" i="4"/>
  <c r="AP71" i="4" s="1"/>
  <c r="AQ71" i="4" s="1"/>
  <c r="AQ64" i="4"/>
  <c r="AI64" i="4"/>
  <c r="AP64" i="4"/>
  <c r="AG65" i="4"/>
  <c r="AQ70" i="4"/>
  <c r="AI70" i="4"/>
  <c r="AI65" i="4" l="1"/>
  <c r="AJ65" i="4" s="1"/>
  <c r="H23" i="28" s="1"/>
  <c r="AP65" i="4"/>
  <c r="AQ65" i="4" s="1"/>
  <c r="I23" i="28" s="1"/>
  <c r="X74" i="3" l="1"/>
  <c r="AE74" i="3" s="1"/>
  <c r="AL74" i="3" s="1"/>
  <c r="Q74" i="3"/>
  <c r="AM58" i="3"/>
  <c r="AN58" i="3" s="1"/>
  <c r="AG58" i="3"/>
  <c r="AF58" i="3"/>
  <c r="Y58" i="3"/>
  <c r="Z58" i="3" s="1"/>
  <c r="S58" i="3"/>
  <c r="K58" i="3"/>
  <c r="L58" i="3" s="1"/>
  <c r="H58" i="3"/>
  <c r="AL54" i="3"/>
  <c r="Q54" i="3"/>
  <c r="X54" i="3" s="1"/>
  <c r="AE54" i="3" s="1"/>
  <c r="J54" i="3"/>
  <c r="AN53" i="3"/>
  <c r="AP53" i="3" s="1"/>
  <c r="AG53" i="3"/>
  <c r="Z53" i="3"/>
  <c r="V53" i="3"/>
  <c r="S53" i="3"/>
  <c r="N53" i="3"/>
  <c r="O53" i="3" s="1"/>
  <c r="L53" i="3"/>
  <c r="U53" i="3" s="1"/>
  <c r="H53" i="3"/>
  <c r="X52" i="3"/>
  <c r="AE52" i="3" s="1"/>
  <c r="AL52" i="3" s="1"/>
  <c r="Q52" i="3"/>
  <c r="AL51" i="3"/>
  <c r="Q51" i="3"/>
  <c r="X51" i="3" s="1"/>
  <c r="AE51" i="3" s="1"/>
  <c r="AE49" i="3"/>
  <c r="X49" i="3"/>
  <c r="J49" i="3"/>
  <c r="Q49" i="3" s="1"/>
  <c r="AE48" i="3"/>
  <c r="X48" i="3"/>
  <c r="Q48" i="3"/>
  <c r="J48" i="3"/>
  <c r="AL48" i="3" s="1"/>
  <c r="J46" i="3"/>
  <c r="L46" i="3" s="1"/>
  <c r="H46" i="3"/>
  <c r="O46" i="3" s="1"/>
  <c r="AM45" i="3"/>
  <c r="AN45" i="3" s="1"/>
  <c r="AL45" i="3"/>
  <c r="AE45" i="3"/>
  <c r="X45" i="3"/>
  <c r="Q45" i="3"/>
  <c r="K45" i="3"/>
  <c r="L45" i="3" s="1"/>
  <c r="J45" i="3"/>
  <c r="F45" i="3"/>
  <c r="AM44" i="3"/>
  <c r="AN44" i="3" s="1"/>
  <c r="Y44" i="3"/>
  <c r="Z44" i="3" s="1"/>
  <c r="K44" i="3"/>
  <c r="L44" i="3" s="1"/>
  <c r="G43" i="3"/>
  <c r="H43" i="3" s="1"/>
  <c r="O43" i="3" s="1"/>
  <c r="AF42" i="3"/>
  <c r="AG42" i="3" s="1"/>
  <c r="R42" i="3"/>
  <c r="S42" i="3" s="1"/>
  <c r="AM40" i="3"/>
  <c r="AN40" i="3" s="1"/>
  <c r="Y40" i="3"/>
  <c r="Z40" i="3" s="1"/>
  <c r="AJ40" i="3" s="1"/>
  <c r="K40" i="3"/>
  <c r="L40" i="3" s="1"/>
  <c r="AM37" i="3"/>
  <c r="AN37" i="3" s="1"/>
  <c r="K37" i="3"/>
  <c r="L37" i="3" s="1"/>
  <c r="AF35" i="3"/>
  <c r="AG35" i="3" s="1"/>
  <c r="Y33" i="3"/>
  <c r="Z33" i="3" s="1"/>
  <c r="G32" i="3"/>
  <c r="H32" i="3" s="1"/>
  <c r="O32" i="3" s="1"/>
  <c r="AM31" i="3"/>
  <c r="AN31" i="3" s="1"/>
  <c r="R31" i="3"/>
  <c r="S31" i="3" s="1"/>
  <c r="K31" i="3"/>
  <c r="L31" i="3" s="1"/>
  <c r="AM29" i="3"/>
  <c r="AN29" i="3" s="1"/>
  <c r="AF29" i="3"/>
  <c r="AG29" i="3" s="1"/>
  <c r="K29" i="3"/>
  <c r="L29" i="3" s="1"/>
  <c r="AN28" i="3"/>
  <c r="AP28" i="3" s="1"/>
  <c r="AG28" i="3"/>
  <c r="AQ28" i="3" s="1"/>
  <c r="AC28" i="3"/>
  <c r="Z28" i="3"/>
  <c r="S28" i="3"/>
  <c r="O28" i="3"/>
  <c r="L28" i="3"/>
  <c r="U28" i="3" s="1"/>
  <c r="H28" i="3"/>
  <c r="AN27" i="3"/>
  <c r="AP27" i="3" s="1"/>
  <c r="AG27" i="3"/>
  <c r="AI27" i="3" s="1"/>
  <c r="AC27" i="3"/>
  <c r="Z27" i="3"/>
  <c r="S27" i="3"/>
  <c r="O27" i="3"/>
  <c r="L27" i="3"/>
  <c r="V27" i="3" s="1"/>
  <c r="H27" i="3"/>
  <c r="AN26" i="3"/>
  <c r="AP26" i="3" s="1"/>
  <c r="AG26" i="3"/>
  <c r="AQ26" i="3" s="1"/>
  <c r="AC26" i="3"/>
  <c r="Z26" i="3"/>
  <c r="S26" i="3"/>
  <c r="O26" i="3"/>
  <c r="L26" i="3"/>
  <c r="V26" i="3" s="1"/>
  <c r="H26" i="3"/>
  <c r="AN25" i="3"/>
  <c r="AP25" i="3" s="1"/>
  <c r="AG25" i="3"/>
  <c r="AI25" i="3" s="1"/>
  <c r="AC25" i="3"/>
  <c r="Z25" i="3"/>
  <c r="S25" i="3"/>
  <c r="O25" i="3"/>
  <c r="L25" i="3"/>
  <c r="U25" i="3" s="1"/>
  <c r="H25" i="3"/>
  <c r="AN24" i="3"/>
  <c r="AP24" i="3" s="1"/>
  <c r="AG24" i="3"/>
  <c r="AQ24" i="3" s="1"/>
  <c r="AC24" i="3"/>
  <c r="Z24" i="3"/>
  <c r="S24" i="3"/>
  <c r="O24" i="3"/>
  <c r="L24" i="3"/>
  <c r="V24" i="3" s="1"/>
  <c r="H24" i="3"/>
  <c r="AN23" i="3"/>
  <c r="AG23" i="3"/>
  <c r="Z23" i="3"/>
  <c r="S23" i="3"/>
  <c r="L23" i="3"/>
  <c r="N23" i="3" s="1"/>
  <c r="O23" i="3" s="1"/>
  <c r="H23" i="3"/>
  <c r="F18" i="3"/>
  <c r="G57" i="3" s="1"/>
  <c r="AP23" i="3" l="1"/>
  <c r="AI23" i="3"/>
  <c r="V37" i="3"/>
  <c r="AB33" i="3"/>
  <c r="AJ33" i="3"/>
  <c r="AB58" i="3"/>
  <c r="AC58" i="3" s="1"/>
  <c r="AJ58" i="3"/>
  <c r="AP29" i="3"/>
  <c r="AQ29" i="3" s="1"/>
  <c r="H57" i="3"/>
  <c r="AF57" i="3"/>
  <c r="AG57" i="3" s="1"/>
  <c r="AM57" i="3"/>
  <c r="AN57" i="3" s="1"/>
  <c r="AP57" i="3" s="1"/>
  <c r="K57" i="3"/>
  <c r="L57" i="3" s="1"/>
  <c r="R57" i="3"/>
  <c r="S57" i="3" s="1"/>
  <c r="Y57" i="3"/>
  <c r="Z57" i="3" s="1"/>
  <c r="U31" i="3"/>
  <c r="V31" i="3" s="1"/>
  <c r="AC31" i="3"/>
  <c r="AI35" i="3"/>
  <c r="AQ35" i="3"/>
  <c r="U23" i="3"/>
  <c r="AQ25" i="3"/>
  <c r="AJ26" i="3"/>
  <c r="AB26" i="3"/>
  <c r="AJ28" i="3"/>
  <c r="AB28" i="3"/>
  <c r="N45" i="3"/>
  <c r="K51" i="3"/>
  <c r="N58" i="3"/>
  <c r="V23" i="3"/>
  <c r="N25" i="3"/>
  <c r="V25" i="3"/>
  <c r="N27" i="3"/>
  <c r="G34" i="3"/>
  <c r="H34" i="3" s="1"/>
  <c r="O34" i="3" s="1"/>
  <c r="Y35" i="3"/>
  <c r="Z35" i="3" s="1"/>
  <c r="AF37" i="3"/>
  <c r="AG37" i="3" s="1"/>
  <c r="AF45" i="3"/>
  <c r="AG45" i="3" s="1"/>
  <c r="AF54" i="3"/>
  <c r="AG54" i="3" s="1"/>
  <c r="AF48" i="3"/>
  <c r="Y48" i="3"/>
  <c r="AM48" i="3"/>
  <c r="R48" i="3"/>
  <c r="K48" i="3"/>
  <c r="G44" i="3"/>
  <c r="H44" i="3" s="1"/>
  <c r="G40" i="3"/>
  <c r="H40" i="3" s="1"/>
  <c r="O40" i="3" s="1"/>
  <c r="G31" i="3"/>
  <c r="H31" i="3" s="1"/>
  <c r="O31" i="3" s="1"/>
  <c r="G29" i="3"/>
  <c r="H29" i="3" s="1"/>
  <c r="N29" i="3" s="1"/>
  <c r="AJ23" i="3"/>
  <c r="AB23" i="3"/>
  <c r="AC23" i="3" s="1"/>
  <c r="U24" i="3"/>
  <c r="U26" i="3"/>
  <c r="AJ27" i="3"/>
  <c r="AB27" i="3"/>
  <c r="Y29" i="3"/>
  <c r="Z29" i="3" s="1"/>
  <c r="AF31" i="3"/>
  <c r="AG31" i="3" s="1"/>
  <c r="K33" i="3"/>
  <c r="L33" i="3" s="1"/>
  <c r="AM33" i="3"/>
  <c r="AN33" i="3" s="1"/>
  <c r="R35" i="3"/>
  <c r="S35" i="3" s="1"/>
  <c r="G36" i="3"/>
  <c r="H36" i="3" s="1"/>
  <c r="O36" i="3" s="1"/>
  <c r="Y37" i="3"/>
  <c r="Z37" i="3" s="1"/>
  <c r="N24" i="3"/>
  <c r="AI24" i="3"/>
  <c r="N26" i="3"/>
  <c r="AI26" i="3"/>
  <c r="N28" i="3"/>
  <c r="V28" i="3"/>
  <c r="AI28" i="3"/>
  <c r="R29" i="3"/>
  <c r="S29" i="3" s="1"/>
  <c r="S39" i="3" s="1"/>
  <c r="G30" i="3"/>
  <c r="H30" i="3" s="1"/>
  <c r="O30" i="3" s="1"/>
  <c r="Y31" i="3"/>
  <c r="Z31" i="3" s="1"/>
  <c r="AF33" i="3"/>
  <c r="AG33" i="3" s="1"/>
  <c r="K35" i="3"/>
  <c r="L35" i="3" s="1"/>
  <c r="AM35" i="3"/>
  <c r="AN35" i="3" s="1"/>
  <c r="AP35" i="3" s="1"/>
  <c r="R37" i="3"/>
  <c r="S37" i="3" s="1"/>
  <c r="G38" i="3"/>
  <c r="H38" i="3" s="1"/>
  <c r="O38" i="3" s="1"/>
  <c r="AC42" i="3"/>
  <c r="AQ42" i="3"/>
  <c r="Q46" i="3"/>
  <c r="G48" i="3"/>
  <c r="O58" i="3"/>
  <c r="AP58" i="3"/>
  <c r="AQ58" i="3" s="1"/>
  <c r="AQ23" i="3"/>
  <c r="AJ24" i="3"/>
  <c r="AB24" i="3"/>
  <c r="U27" i="3"/>
  <c r="AQ27" i="3"/>
  <c r="AG39" i="3"/>
  <c r="AP45" i="3"/>
  <c r="R54" i="3"/>
  <c r="S54" i="3" s="1"/>
  <c r="G54" i="3"/>
  <c r="H54" i="3" s="1"/>
  <c r="G51" i="3"/>
  <c r="K54" i="3"/>
  <c r="L54" i="3" s="1"/>
  <c r="AM51" i="3"/>
  <c r="AF51" i="3"/>
  <c r="R51" i="3"/>
  <c r="AM54" i="3"/>
  <c r="AN54" i="3" s="1"/>
  <c r="AP54" i="3" s="1"/>
  <c r="Y54" i="3"/>
  <c r="Z54" i="3" s="1"/>
  <c r="G45" i="3"/>
  <c r="H45" i="3" s="1"/>
  <c r="G59" i="3"/>
  <c r="G56" i="3"/>
  <c r="G55" i="3"/>
  <c r="Y45" i="3"/>
  <c r="Z45" i="3" s="1"/>
  <c r="AM43" i="3"/>
  <c r="AN43" i="3" s="1"/>
  <c r="AP43" i="3" s="1"/>
  <c r="AF43" i="3"/>
  <c r="AG43" i="3" s="1"/>
  <c r="Y43" i="3"/>
  <c r="Z43" i="3" s="1"/>
  <c r="R43" i="3"/>
  <c r="S43" i="3" s="1"/>
  <c r="K43" i="3"/>
  <c r="L43" i="3" s="1"/>
  <c r="G42" i="3"/>
  <c r="H42" i="3" s="1"/>
  <c r="O42" i="3" s="1"/>
  <c r="AM38" i="3"/>
  <c r="AN38" i="3" s="1"/>
  <c r="AF38" i="3"/>
  <c r="AG38" i="3" s="1"/>
  <c r="Y38" i="3"/>
  <c r="Z38" i="3" s="1"/>
  <c r="R38" i="3"/>
  <c r="S38" i="3" s="1"/>
  <c r="K38" i="3"/>
  <c r="L38" i="3" s="1"/>
  <c r="G37" i="3"/>
  <c r="H37" i="3" s="1"/>
  <c r="O37" i="3" s="1"/>
  <c r="AM36" i="3"/>
  <c r="AN36" i="3" s="1"/>
  <c r="AP36" i="3" s="1"/>
  <c r="AF36" i="3"/>
  <c r="AG36" i="3" s="1"/>
  <c r="Y36" i="3"/>
  <c r="Z36" i="3" s="1"/>
  <c r="R36" i="3"/>
  <c r="S36" i="3" s="1"/>
  <c r="K36" i="3"/>
  <c r="L36" i="3" s="1"/>
  <c r="G35" i="3"/>
  <c r="H35" i="3" s="1"/>
  <c r="O35" i="3" s="1"/>
  <c r="AM34" i="3"/>
  <c r="AN34" i="3" s="1"/>
  <c r="AF34" i="3"/>
  <c r="AG34" i="3" s="1"/>
  <c r="Y34" i="3"/>
  <c r="Z34" i="3" s="1"/>
  <c r="R34" i="3"/>
  <c r="S34" i="3" s="1"/>
  <c r="K34" i="3"/>
  <c r="L34" i="3" s="1"/>
  <c r="G33" i="3"/>
  <c r="H33" i="3" s="1"/>
  <c r="O33" i="3" s="1"/>
  <c r="AM32" i="3"/>
  <c r="AN32" i="3" s="1"/>
  <c r="AP32" i="3" s="1"/>
  <c r="AF32" i="3"/>
  <c r="AG32" i="3" s="1"/>
  <c r="Y32" i="3"/>
  <c r="Z32" i="3" s="1"/>
  <c r="R32" i="3"/>
  <c r="S32" i="3" s="1"/>
  <c r="K32" i="3"/>
  <c r="L32" i="3" s="1"/>
  <c r="AM30" i="3"/>
  <c r="AN30" i="3" s="1"/>
  <c r="AF30" i="3"/>
  <c r="AG30" i="3" s="1"/>
  <c r="Y30" i="3"/>
  <c r="Z30" i="3" s="1"/>
  <c r="R30" i="3"/>
  <c r="S30" i="3" s="1"/>
  <c r="K30" i="3"/>
  <c r="L30" i="3" s="1"/>
  <c r="R45" i="3"/>
  <c r="S45" i="3" s="1"/>
  <c r="R33" i="3"/>
  <c r="S33" i="3" s="1"/>
  <c r="AJ25" i="3"/>
  <c r="AB25" i="3"/>
  <c r="R40" i="3"/>
  <c r="S40" i="3" s="1"/>
  <c r="AB40" i="3" s="1"/>
  <c r="AF40" i="3"/>
  <c r="AG40" i="3" s="1"/>
  <c r="AP40" i="3" s="1"/>
  <c r="K42" i="3"/>
  <c r="L42" i="3" s="1"/>
  <c r="Y42" i="3"/>
  <c r="Z42" i="3" s="1"/>
  <c r="AM42" i="3"/>
  <c r="AN42" i="3" s="1"/>
  <c r="AP42" i="3" s="1"/>
  <c r="R44" i="3"/>
  <c r="S44" i="3" s="1"/>
  <c r="AF44" i="3"/>
  <c r="AG44" i="3" s="1"/>
  <c r="AP44" i="3" s="1"/>
  <c r="N46" i="3"/>
  <c r="V46" i="3"/>
  <c r="AJ53" i="3"/>
  <c r="AB53" i="3"/>
  <c r="AC53" i="3" s="1"/>
  <c r="AI53" i="3"/>
  <c r="U58" i="3"/>
  <c r="V58" i="3" s="1"/>
  <c r="AI58" i="3"/>
  <c r="AQ53" i="3"/>
  <c r="AL49" i="3"/>
  <c r="N40" i="3" l="1"/>
  <c r="U44" i="3"/>
  <c r="V44" i="3" s="1"/>
  <c r="H41" i="3"/>
  <c r="O41" i="3" s="1"/>
  <c r="AM41" i="3"/>
  <c r="AN41" i="3" s="1"/>
  <c r="AP41" i="3" s="1"/>
  <c r="AF41" i="3"/>
  <c r="AG41" i="3" s="1"/>
  <c r="Y41" i="3"/>
  <c r="Z41" i="3" s="1"/>
  <c r="R41" i="3"/>
  <c r="S41" i="3" s="1"/>
  <c r="K41" i="3"/>
  <c r="L41" i="3" s="1"/>
  <c r="AC30" i="3"/>
  <c r="U30" i="3"/>
  <c r="V32" i="3"/>
  <c r="N32" i="3"/>
  <c r="AB34" i="3"/>
  <c r="AJ34" i="3"/>
  <c r="R52" i="3"/>
  <c r="S52" i="3" s="1"/>
  <c r="S51" i="3"/>
  <c r="X46" i="3"/>
  <c r="S46" i="3"/>
  <c r="AI31" i="3"/>
  <c r="AQ31" i="3"/>
  <c r="O44" i="3"/>
  <c r="AN39" i="3"/>
  <c r="AI40" i="3"/>
  <c r="AQ40" i="3"/>
  <c r="AJ30" i="3"/>
  <c r="AB30" i="3"/>
  <c r="AC32" i="3"/>
  <c r="U32" i="3"/>
  <c r="AI34" i="3"/>
  <c r="AQ34" i="3"/>
  <c r="U36" i="3"/>
  <c r="AC36" i="3"/>
  <c r="AQ38" i="3"/>
  <c r="AI38" i="3"/>
  <c r="O45" i="3"/>
  <c r="L39" i="3"/>
  <c r="N35" i="3"/>
  <c r="V35" i="3"/>
  <c r="AB29" i="3"/>
  <c r="AC29" i="3" s="1"/>
  <c r="K49" i="3"/>
  <c r="L49" i="3" s="1"/>
  <c r="L48" i="3"/>
  <c r="AI37" i="3"/>
  <c r="AQ37" i="3"/>
  <c r="AB44" i="3"/>
  <c r="AC44" i="3" s="1"/>
  <c r="N37" i="3"/>
  <c r="AI44" i="3"/>
  <c r="AJ44" i="3" s="1"/>
  <c r="AQ44" i="3"/>
  <c r="N42" i="3"/>
  <c r="N30" i="3"/>
  <c r="V30" i="3"/>
  <c r="AP30" i="3"/>
  <c r="AI32" i="3"/>
  <c r="AQ32" i="3"/>
  <c r="AC34" i="3"/>
  <c r="U34" i="3"/>
  <c r="AQ36" i="3"/>
  <c r="AI36" i="3"/>
  <c r="AC38" i="3"/>
  <c r="U38" i="3"/>
  <c r="AQ43" i="3"/>
  <c r="AI43" i="3"/>
  <c r="AF56" i="3"/>
  <c r="AG56" i="3" s="1"/>
  <c r="AM56" i="3"/>
  <c r="AN56" i="3" s="1"/>
  <c r="AP56" i="3" s="1"/>
  <c r="K56" i="3"/>
  <c r="L56" i="3" s="1"/>
  <c r="R56" i="3"/>
  <c r="S56" i="3" s="1"/>
  <c r="Y56" i="3"/>
  <c r="Z56" i="3" s="1"/>
  <c r="H56" i="3"/>
  <c r="N54" i="3"/>
  <c r="U54" i="3"/>
  <c r="V54" i="3" s="1"/>
  <c r="G49" i="3"/>
  <c r="H49" i="3" s="1"/>
  <c r="H48" i="3"/>
  <c r="U37" i="3"/>
  <c r="AC37" i="3"/>
  <c r="AB31" i="3"/>
  <c r="AJ31" i="3"/>
  <c r="AB37" i="3"/>
  <c r="AJ37" i="3"/>
  <c r="N33" i="3"/>
  <c r="V33" i="3"/>
  <c r="AM49" i="3"/>
  <c r="AN49" i="3" s="1"/>
  <c r="AP49" i="3" s="1"/>
  <c r="AN48" i="3"/>
  <c r="AP48" i="3" s="1"/>
  <c r="AQ45" i="3"/>
  <c r="AI45" i="3"/>
  <c r="U42" i="3"/>
  <c r="V42" i="3" s="1"/>
  <c r="AC57" i="3"/>
  <c r="U57" i="3"/>
  <c r="AI29" i="3"/>
  <c r="AJ29" i="3" s="1"/>
  <c r="AP37" i="3"/>
  <c r="N36" i="3"/>
  <c r="V36" i="3"/>
  <c r="AJ38" i="3"/>
  <c r="AB38" i="3"/>
  <c r="V43" i="3"/>
  <c r="N43" i="3"/>
  <c r="AM59" i="3"/>
  <c r="AN59" i="3" s="1"/>
  <c r="AF59" i="3"/>
  <c r="AG59" i="3" s="1"/>
  <c r="Y59" i="3"/>
  <c r="Z59" i="3" s="1"/>
  <c r="R59" i="3"/>
  <c r="S59" i="3" s="1"/>
  <c r="K59" i="3"/>
  <c r="L59" i="3" s="1"/>
  <c r="H59" i="3"/>
  <c r="G52" i="3"/>
  <c r="H52" i="3" s="1"/>
  <c r="H51" i="3"/>
  <c r="Z39" i="3"/>
  <c r="Z48" i="3"/>
  <c r="Y49" i="3"/>
  <c r="Z49" i="3" s="1"/>
  <c r="V57" i="3"/>
  <c r="N57" i="3"/>
  <c r="O57" i="3" s="1"/>
  <c r="U33" i="3"/>
  <c r="AC33" i="3"/>
  <c r="AC43" i="3"/>
  <c r="U43" i="3"/>
  <c r="AJ45" i="3"/>
  <c r="AB45" i="3"/>
  <c r="AF52" i="3"/>
  <c r="AG52" i="3" s="1"/>
  <c r="AG51" i="3"/>
  <c r="Y51" i="3"/>
  <c r="U29" i="3"/>
  <c r="V29" i="3" s="1"/>
  <c r="U35" i="3"/>
  <c r="AC35" i="3"/>
  <c r="O29" i="3"/>
  <c r="AF49" i="3"/>
  <c r="AG49" i="3" s="1"/>
  <c r="AG48" i="3"/>
  <c r="AB42" i="3"/>
  <c r="AJ42" i="3"/>
  <c r="U40" i="3"/>
  <c r="V40" i="3" s="1"/>
  <c r="AC40" i="3"/>
  <c r="AC45" i="3"/>
  <c r="U45" i="3"/>
  <c r="V45" i="3" s="1"/>
  <c r="AQ30" i="3"/>
  <c r="AI30" i="3"/>
  <c r="AJ32" i="3"/>
  <c r="AB32" i="3"/>
  <c r="V34" i="3"/>
  <c r="N34" i="3"/>
  <c r="AP34" i="3"/>
  <c r="AJ36" i="3"/>
  <c r="AB36" i="3"/>
  <c r="V38" i="3"/>
  <c r="N38" i="3"/>
  <c r="AP38" i="3"/>
  <c r="AJ43" i="3"/>
  <c r="AB43" i="3"/>
  <c r="H55" i="3"/>
  <c r="Y55" i="3"/>
  <c r="Z55" i="3" s="1"/>
  <c r="AF55" i="3"/>
  <c r="AG55" i="3" s="1"/>
  <c r="AM55" i="3"/>
  <c r="AN55" i="3" s="1"/>
  <c r="AP55" i="3" s="1"/>
  <c r="R55" i="3"/>
  <c r="S55" i="3" s="1"/>
  <c r="K55" i="3"/>
  <c r="L55" i="3" s="1"/>
  <c r="AB54" i="3"/>
  <c r="AC54" i="3" s="1"/>
  <c r="AM52" i="3"/>
  <c r="AN52" i="3" s="1"/>
  <c r="AP52" i="3" s="1"/>
  <c r="AN51" i="3"/>
  <c r="O54" i="3"/>
  <c r="N44" i="3"/>
  <c r="AI33" i="3"/>
  <c r="AQ33" i="3"/>
  <c r="H39" i="3"/>
  <c r="AP33" i="3"/>
  <c r="S48" i="3"/>
  <c r="R49" i="3"/>
  <c r="S49" i="3" s="1"/>
  <c r="AI54" i="3"/>
  <c r="AJ54" i="3" s="1"/>
  <c r="AQ54" i="3"/>
  <c r="AB35" i="3"/>
  <c r="AJ35" i="3"/>
  <c r="K52" i="3"/>
  <c r="L52" i="3" s="1"/>
  <c r="L51" i="3"/>
  <c r="AI42" i="3"/>
  <c r="AB57" i="3"/>
  <c r="AQ57" i="3"/>
  <c r="AI57" i="3"/>
  <c r="AJ57" i="3" s="1"/>
  <c r="N31" i="3"/>
  <c r="AP31" i="3"/>
  <c r="U55" i="3" l="1"/>
  <c r="Y52" i="3"/>
  <c r="Z52" i="3" s="1"/>
  <c r="Z51" i="3"/>
  <c r="AE46" i="3"/>
  <c r="Z46" i="3"/>
  <c r="Z47" i="3" s="1"/>
  <c r="U51" i="3"/>
  <c r="N41" i="3"/>
  <c r="N51" i="3"/>
  <c r="O51" i="3" s="1"/>
  <c r="V51" i="3"/>
  <c r="AB39" i="3"/>
  <c r="AC39" i="3" s="1"/>
  <c r="N59" i="3"/>
  <c r="O59" i="3" s="1"/>
  <c r="AB56" i="3"/>
  <c r="L47" i="3"/>
  <c r="N39" i="3"/>
  <c r="O39" i="3" s="1"/>
  <c r="U52" i="3"/>
  <c r="AC41" i="3"/>
  <c r="U41" i="3"/>
  <c r="V41" i="3" s="1"/>
  <c r="U39" i="3"/>
  <c r="V39" i="3" s="1"/>
  <c r="V52" i="3"/>
  <c r="N52" i="3"/>
  <c r="O52" i="3" s="1"/>
  <c r="H47" i="3"/>
  <c r="AQ55" i="3"/>
  <c r="AI55" i="3"/>
  <c r="AJ55" i="3" s="1"/>
  <c r="U59" i="3"/>
  <c r="V59" i="3" s="1"/>
  <c r="U49" i="3"/>
  <c r="V49" i="3" s="1"/>
  <c r="AP51" i="3"/>
  <c r="V55" i="3"/>
  <c r="N55" i="3"/>
  <c r="AB55" i="3"/>
  <c r="AC55" i="3" s="1"/>
  <c r="AB49" i="3"/>
  <c r="AC49" i="3" s="1"/>
  <c r="AB59" i="3"/>
  <c r="AC59" i="3" s="1"/>
  <c r="V56" i="3"/>
  <c r="N56" i="3"/>
  <c r="O56" i="3" s="1"/>
  <c r="N48" i="3"/>
  <c r="AP39" i="3"/>
  <c r="AQ39" i="3" s="1"/>
  <c r="U46" i="3"/>
  <c r="AC46" i="3"/>
  <c r="AQ41" i="3"/>
  <c r="AI41" i="3"/>
  <c r="U48" i="3"/>
  <c r="V48" i="3" s="1"/>
  <c r="O55" i="3"/>
  <c r="AB48" i="3"/>
  <c r="AC48" i="3" s="1"/>
  <c r="AI59" i="3"/>
  <c r="AJ59" i="3" s="1"/>
  <c r="N49" i="3"/>
  <c r="O49" i="3" s="1"/>
  <c r="AQ48" i="3"/>
  <c r="AI48" i="3"/>
  <c r="AJ48" i="3" s="1"/>
  <c r="AI51" i="3"/>
  <c r="AQ51" i="3"/>
  <c r="AP59" i="3"/>
  <c r="AQ59" i="3" s="1"/>
  <c r="AQ56" i="3"/>
  <c r="AI56" i="3"/>
  <c r="AJ56" i="3" s="1"/>
  <c r="AI39" i="3"/>
  <c r="AJ39" i="3" s="1"/>
  <c r="AQ49" i="3"/>
  <c r="AI49" i="3"/>
  <c r="AJ49" i="3" s="1"/>
  <c r="AQ52" i="3"/>
  <c r="AI52" i="3"/>
  <c r="O48" i="3"/>
  <c r="AC56" i="3"/>
  <c r="U56" i="3"/>
  <c r="AJ41" i="3"/>
  <c r="AB41" i="3"/>
  <c r="S47" i="3"/>
  <c r="Z50" i="3" l="1"/>
  <c r="Z61" i="3" s="1"/>
  <c r="AB47" i="3"/>
  <c r="AC47" i="3" s="1"/>
  <c r="S50" i="3"/>
  <c r="U47" i="3"/>
  <c r="V47" i="3" s="1"/>
  <c r="AB52" i="3"/>
  <c r="AC52" i="3" s="1"/>
  <c r="AJ52" i="3"/>
  <c r="N47" i="3"/>
  <c r="O47" i="3" s="1"/>
  <c r="L50" i="3"/>
  <c r="AG46" i="3"/>
  <c r="AL46" i="3"/>
  <c r="AN46" i="3" s="1"/>
  <c r="AJ51" i="3"/>
  <c r="AB51" i="3"/>
  <c r="AC51" i="3" s="1"/>
  <c r="H50" i="3"/>
  <c r="AB46" i="3"/>
  <c r="AJ46" i="3"/>
  <c r="Z62" i="3" l="1"/>
  <c r="N50" i="3"/>
  <c r="O50" i="3" s="1"/>
  <c r="L67" i="3"/>
  <c r="L61" i="3"/>
  <c r="H61" i="3"/>
  <c r="H67" i="3"/>
  <c r="AP46" i="3"/>
  <c r="AN47" i="3"/>
  <c r="AB50" i="3"/>
  <c r="AC50" i="3" s="1"/>
  <c r="Z67" i="3"/>
  <c r="AI46" i="3"/>
  <c r="AQ46" i="3"/>
  <c r="AG47" i="3"/>
  <c r="U50" i="3"/>
  <c r="V50" i="3" s="1"/>
  <c r="S61" i="3"/>
  <c r="AB61" i="3" s="1"/>
  <c r="S67" i="3"/>
  <c r="AG50" i="3" l="1"/>
  <c r="AI47" i="3"/>
  <c r="AJ47" i="3" s="1"/>
  <c r="H68" i="3"/>
  <c r="H62" i="3"/>
  <c r="H63" i="3" s="1"/>
  <c r="Z68" i="3"/>
  <c r="Z69" i="3" s="1"/>
  <c r="AB67" i="3"/>
  <c r="AC67" i="3" s="1"/>
  <c r="N61" i="3"/>
  <c r="O61" i="3" s="1"/>
  <c r="L62" i="3"/>
  <c r="L63" i="3" s="1"/>
  <c r="S68" i="3"/>
  <c r="U67" i="3"/>
  <c r="V67" i="3" s="1"/>
  <c r="N67" i="3"/>
  <c r="O67" i="3" s="1"/>
  <c r="L68" i="3"/>
  <c r="L69" i="3" s="1"/>
  <c r="S62" i="3"/>
  <c r="AB62" i="3" s="1"/>
  <c r="AC61" i="3"/>
  <c r="U61" i="3"/>
  <c r="V61" i="3" s="1"/>
  <c r="AP47" i="3"/>
  <c r="AQ47" i="3" s="1"/>
  <c r="AN50" i="3"/>
  <c r="Z63" i="3"/>
  <c r="Z70" i="3" l="1"/>
  <c r="L70" i="3"/>
  <c r="AI50" i="3"/>
  <c r="AJ50" i="3" s="1"/>
  <c r="AG67" i="3"/>
  <c r="AG61" i="3"/>
  <c r="N62" i="3"/>
  <c r="O62" i="3" s="1"/>
  <c r="U62" i="3"/>
  <c r="V62" i="3" s="1"/>
  <c r="AC62" i="3"/>
  <c r="U68" i="3"/>
  <c r="V68" i="3" s="1"/>
  <c r="AB68" i="3"/>
  <c r="AC68" i="3" s="1"/>
  <c r="H64" i="3"/>
  <c r="O64" i="3" s="1"/>
  <c r="Z64" i="3"/>
  <c r="S63" i="3"/>
  <c r="S69" i="3"/>
  <c r="AP50" i="3"/>
  <c r="AQ50" i="3" s="1"/>
  <c r="AN61" i="3"/>
  <c r="AN67" i="3"/>
  <c r="N68" i="3"/>
  <c r="O68" i="3" s="1"/>
  <c r="N63" i="3"/>
  <c r="O63" i="3" s="1"/>
  <c r="L64" i="3"/>
  <c r="H69" i="3"/>
  <c r="H65" i="3" l="1"/>
  <c r="N64" i="3"/>
  <c r="V64" i="3"/>
  <c r="AI67" i="3"/>
  <c r="AJ67" i="3" s="1"/>
  <c r="AG68" i="3"/>
  <c r="V70" i="3"/>
  <c r="AN68" i="3"/>
  <c r="AP67" i="3"/>
  <c r="AQ67" i="3" s="1"/>
  <c r="S70" i="3"/>
  <c r="AB70" i="3" s="1"/>
  <c r="U69" i="3"/>
  <c r="V69" i="3" s="1"/>
  <c r="AJ64" i="3"/>
  <c r="AJ70" i="3"/>
  <c r="H70" i="3"/>
  <c r="O70" i="3" s="1"/>
  <c r="AN62" i="3"/>
  <c r="AN63" i="3" s="1"/>
  <c r="AP61" i="3"/>
  <c r="AQ61" i="3" s="1"/>
  <c r="S64" i="3"/>
  <c r="U63" i="3"/>
  <c r="V63" i="3" s="1"/>
  <c r="Z65" i="3"/>
  <c r="N69" i="3"/>
  <c r="O69" i="3" s="1"/>
  <c r="Z71" i="3"/>
  <c r="L65" i="3"/>
  <c r="AB63" i="3"/>
  <c r="AC63" i="3" s="1"/>
  <c r="AG62" i="3"/>
  <c r="AI61" i="3"/>
  <c r="AJ61" i="3" s="1"/>
  <c r="L71" i="3"/>
  <c r="AB69" i="3"/>
  <c r="AC69" i="3" s="1"/>
  <c r="N70" i="3" l="1"/>
  <c r="AP68" i="3"/>
  <c r="AQ68" i="3" s="1"/>
  <c r="U64" i="3"/>
  <c r="AC64" i="3"/>
  <c r="AI68" i="3"/>
  <c r="AJ68" i="3" s="1"/>
  <c r="AI62" i="3"/>
  <c r="AJ62" i="3" s="1"/>
  <c r="H71" i="3"/>
  <c r="AB64" i="3"/>
  <c r="U70" i="3"/>
  <c r="AC70" i="3"/>
  <c r="AN69" i="3"/>
  <c r="AG69" i="3"/>
  <c r="AN64" i="3"/>
  <c r="AN65" i="3" s="1"/>
  <c r="S65" i="3"/>
  <c r="N65" i="3"/>
  <c r="O65" i="3" s="1"/>
  <c r="AG63" i="3"/>
  <c r="AP62" i="3"/>
  <c r="AQ62" i="3" s="1"/>
  <c r="S71" i="3"/>
  <c r="U65" i="3" l="1"/>
  <c r="V65" i="3" s="1"/>
  <c r="U71" i="3"/>
  <c r="V71" i="3" s="1"/>
  <c r="AI69" i="3"/>
  <c r="AJ69" i="3" s="1"/>
  <c r="AG70" i="3"/>
  <c r="AI63" i="3"/>
  <c r="AJ63" i="3" s="1"/>
  <c r="AG64" i="3"/>
  <c r="AB65" i="3"/>
  <c r="AC65" i="3" s="1"/>
  <c r="AN70" i="3"/>
  <c r="AN71" i="3" s="1"/>
  <c r="AP69" i="3"/>
  <c r="AQ69" i="3" s="1"/>
  <c r="AB71" i="3"/>
  <c r="AC71" i="3" s="1"/>
  <c r="AP63" i="3"/>
  <c r="AQ63" i="3" s="1"/>
  <c r="N71" i="3"/>
  <c r="O71" i="3" s="1"/>
  <c r="AP70" i="3" l="1"/>
  <c r="AQ64" i="3"/>
  <c r="AI64" i="3"/>
  <c r="AQ70" i="3"/>
  <c r="AI70" i="3"/>
  <c r="AP64" i="3"/>
  <c r="AG65" i="3"/>
  <c r="AG71" i="3"/>
  <c r="AI71" i="3" l="1"/>
  <c r="AJ71" i="3" s="1"/>
  <c r="AP71" i="3"/>
  <c r="AQ71" i="3" s="1"/>
  <c r="AI65" i="3"/>
  <c r="AJ65" i="3" s="1"/>
  <c r="AP65" i="3"/>
  <c r="AQ65" i="3" s="1"/>
  <c r="Q74" i="2" l="1"/>
  <c r="X74" i="2" s="1"/>
  <c r="AE74" i="2" s="1"/>
  <c r="AM59" i="2"/>
  <c r="AN59" i="2" s="1"/>
  <c r="K59" i="2"/>
  <c r="L59" i="2" s="1"/>
  <c r="G59" i="2"/>
  <c r="R59" i="2" s="1"/>
  <c r="S59" i="2" s="1"/>
  <c r="AN58" i="2"/>
  <c r="AM58" i="2"/>
  <c r="AG58" i="2"/>
  <c r="AF58" i="2"/>
  <c r="Y58" i="2"/>
  <c r="Z58" i="2" s="1"/>
  <c r="S58" i="2"/>
  <c r="L58" i="2"/>
  <c r="K58" i="2"/>
  <c r="H58" i="2"/>
  <c r="G57" i="2"/>
  <c r="AM56" i="2"/>
  <c r="AN56" i="2" s="1"/>
  <c r="AF56" i="2"/>
  <c r="AG56" i="2" s="1"/>
  <c r="R56" i="2"/>
  <c r="S56" i="2" s="1"/>
  <c r="K56" i="2"/>
  <c r="L56" i="2" s="1"/>
  <c r="H56" i="2"/>
  <c r="G56" i="2"/>
  <c r="Y56" i="2" s="1"/>
  <c r="Z56" i="2" s="1"/>
  <c r="H55" i="2"/>
  <c r="G55" i="2"/>
  <c r="AM54" i="2"/>
  <c r="AN54" i="2" s="1"/>
  <c r="AP54" i="2" s="1"/>
  <c r="AF54" i="2"/>
  <c r="AG54" i="2" s="1"/>
  <c r="Y54" i="2"/>
  <c r="R54" i="2"/>
  <c r="S54" i="2" s="1"/>
  <c r="K54" i="2"/>
  <c r="L54" i="2" s="1"/>
  <c r="J54" i="2"/>
  <c r="Q54" i="2" s="1"/>
  <c r="X54" i="2" s="1"/>
  <c r="AE54" i="2" s="1"/>
  <c r="AL54" i="2" s="1"/>
  <c r="G54" i="2"/>
  <c r="H54" i="2" s="1"/>
  <c r="AP53" i="2"/>
  <c r="AN53" i="2"/>
  <c r="AI53" i="2"/>
  <c r="AG53" i="2"/>
  <c r="AQ53" i="2" s="1"/>
  <c r="Z53" i="2"/>
  <c r="S53" i="2"/>
  <c r="L53" i="2"/>
  <c r="H53" i="2"/>
  <c r="AL52" i="2"/>
  <c r="AE52" i="2"/>
  <c r="Q52" i="2"/>
  <c r="X52" i="2" s="1"/>
  <c r="Q51" i="2"/>
  <c r="X51" i="2" s="1"/>
  <c r="AE51" i="2" s="1"/>
  <c r="AL51" i="2" s="1"/>
  <c r="X49" i="2"/>
  <c r="AE49" i="2" s="1"/>
  <c r="AL49" i="2" s="1"/>
  <c r="R49" i="2"/>
  <c r="J49" i="2"/>
  <c r="Q49" i="2" s="1"/>
  <c r="Y48" i="2"/>
  <c r="Y49" i="2" s="1"/>
  <c r="Y52" i="2" s="1"/>
  <c r="Z52" i="2" s="1"/>
  <c r="R48" i="2"/>
  <c r="Q48" i="2"/>
  <c r="X48" i="2" s="1"/>
  <c r="AE48" i="2" s="1"/>
  <c r="AL48" i="2" s="1"/>
  <c r="K48" i="2"/>
  <c r="K49" i="2" s="1"/>
  <c r="K52" i="2" s="1"/>
  <c r="L52" i="2" s="1"/>
  <c r="J48" i="2"/>
  <c r="G48" i="2"/>
  <c r="AN46" i="2"/>
  <c r="AP46" i="2" s="1"/>
  <c r="AQ46" i="2" s="1"/>
  <c r="AI46" i="2"/>
  <c r="AG46" i="2"/>
  <c r="Z46" i="2"/>
  <c r="S46" i="2"/>
  <c r="L46" i="2"/>
  <c r="H46" i="2"/>
  <c r="AL45" i="2"/>
  <c r="AF45" i="2"/>
  <c r="AG45" i="2" s="1"/>
  <c r="AE45" i="2"/>
  <c r="Y45" i="2"/>
  <c r="X45" i="2"/>
  <c r="R45" i="2"/>
  <c r="Q45" i="2"/>
  <c r="K45" i="2"/>
  <c r="J45" i="2"/>
  <c r="G45" i="2"/>
  <c r="F45" i="2"/>
  <c r="AF44" i="2"/>
  <c r="Y44" i="2"/>
  <c r="X44" i="2"/>
  <c r="R44" i="2"/>
  <c r="S44" i="2" s="1"/>
  <c r="Q44" i="2"/>
  <c r="K44" i="2"/>
  <c r="L44" i="2" s="1"/>
  <c r="G44" i="2"/>
  <c r="H44" i="2" s="1"/>
  <c r="AN43" i="2"/>
  <c r="AM43" i="2"/>
  <c r="AF43" i="2"/>
  <c r="AG43" i="2" s="1"/>
  <c r="Z43" i="2"/>
  <c r="Y43" i="2"/>
  <c r="R43" i="2"/>
  <c r="S43" i="2" s="1"/>
  <c r="L43" i="2"/>
  <c r="N43" i="2" s="1"/>
  <c r="K43" i="2"/>
  <c r="H43" i="2"/>
  <c r="O43" i="2" s="1"/>
  <c r="G43" i="2"/>
  <c r="AN42" i="2"/>
  <c r="AP42" i="2" s="1"/>
  <c r="AM42" i="2"/>
  <c r="AG42" i="2"/>
  <c r="AF42" i="2"/>
  <c r="Z42" i="2"/>
  <c r="Y42" i="2"/>
  <c r="S42" i="2"/>
  <c r="R42" i="2"/>
  <c r="L42" i="2"/>
  <c r="K42" i="2"/>
  <c r="H42" i="2"/>
  <c r="O42" i="2" s="1"/>
  <c r="G42" i="2"/>
  <c r="AM41" i="2"/>
  <c r="AN41" i="2" s="1"/>
  <c r="AP41" i="2" s="1"/>
  <c r="AG41" i="2"/>
  <c r="AF41" i="2"/>
  <c r="Y41" i="2"/>
  <c r="Z41" i="2" s="1"/>
  <c r="S41" i="2"/>
  <c r="R41" i="2"/>
  <c r="K41" i="2"/>
  <c r="L41" i="2" s="1"/>
  <c r="G41" i="2"/>
  <c r="H41" i="2" s="1"/>
  <c r="O41" i="2" s="1"/>
  <c r="AM40" i="2"/>
  <c r="AN40" i="2" s="1"/>
  <c r="AF40" i="2"/>
  <c r="AG40" i="2" s="1"/>
  <c r="Y40" i="2"/>
  <c r="Z40" i="2" s="1"/>
  <c r="R40" i="2"/>
  <c r="S40" i="2" s="1"/>
  <c r="K40" i="2"/>
  <c r="L40" i="2" s="1"/>
  <c r="G40" i="2"/>
  <c r="H40" i="2" s="1"/>
  <c r="O40" i="2" s="1"/>
  <c r="AN38" i="2"/>
  <c r="AM38" i="2"/>
  <c r="AF38" i="2"/>
  <c r="AG38" i="2" s="1"/>
  <c r="Z38" i="2"/>
  <c r="Y38" i="2"/>
  <c r="R38" i="2"/>
  <c r="S38" i="2" s="1"/>
  <c r="K38" i="2"/>
  <c r="L38" i="2" s="1"/>
  <c r="V38" i="2" s="1"/>
  <c r="G38" i="2"/>
  <c r="H38" i="2" s="1"/>
  <c r="O38" i="2" s="1"/>
  <c r="AM37" i="2"/>
  <c r="AN37" i="2" s="1"/>
  <c r="AF37" i="2"/>
  <c r="AG37" i="2" s="1"/>
  <c r="Y37" i="2"/>
  <c r="Z37" i="2" s="1"/>
  <c r="R37" i="2"/>
  <c r="S37" i="2" s="1"/>
  <c r="K37" i="2"/>
  <c r="L37" i="2" s="1"/>
  <c r="G37" i="2"/>
  <c r="H37" i="2" s="1"/>
  <c r="O37" i="2" s="1"/>
  <c r="AN36" i="2"/>
  <c r="AM36" i="2"/>
  <c r="AF36" i="2"/>
  <c r="AG36" i="2" s="1"/>
  <c r="Z36" i="2"/>
  <c r="Y36" i="2"/>
  <c r="R36" i="2"/>
  <c r="S36" i="2" s="1"/>
  <c r="K36" i="2"/>
  <c r="L36" i="2" s="1"/>
  <c r="G36" i="2"/>
  <c r="H36" i="2" s="1"/>
  <c r="O36" i="2" s="1"/>
  <c r="AM35" i="2"/>
  <c r="AN35" i="2" s="1"/>
  <c r="AP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P33" i="2" s="1"/>
  <c r="AF33" i="2"/>
  <c r="AG33" i="2" s="1"/>
  <c r="Y33" i="2"/>
  <c r="Z33" i="2" s="1"/>
  <c r="R33" i="2"/>
  <c r="S33" i="2" s="1"/>
  <c r="L33" i="2"/>
  <c r="N33" i="2" s="1"/>
  <c r="K33" i="2"/>
  <c r="H33" i="2"/>
  <c r="O33" i="2" s="1"/>
  <c r="G33" i="2"/>
  <c r="AN32" i="2"/>
  <c r="AM32" i="2"/>
  <c r="AG32" i="2"/>
  <c r="AF32" i="2"/>
  <c r="Z32" i="2"/>
  <c r="AB32" i="2" s="1"/>
  <c r="Y32" i="2"/>
  <c r="S32" i="2"/>
  <c r="R32" i="2"/>
  <c r="K32" i="2"/>
  <c r="L32" i="2" s="1"/>
  <c r="G32" i="2"/>
  <c r="H32" i="2" s="1"/>
  <c r="O32" i="2" s="1"/>
  <c r="AM31" i="2"/>
  <c r="AN31" i="2" s="1"/>
  <c r="AF31" i="2"/>
  <c r="AG31" i="2" s="1"/>
  <c r="Y31" i="2"/>
  <c r="Z31" i="2" s="1"/>
  <c r="AB31" i="2" s="1"/>
  <c r="R31" i="2"/>
  <c r="S31" i="2" s="1"/>
  <c r="K31" i="2"/>
  <c r="L31" i="2" s="1"/>
  <c r="G31" i="2"/>
  <c r="H31" i="2" s="1"/>
  <c r="O31" i="2" s="1"/>
  <c r="AM30" i="2"/>
  <c r="AN30" i="2" s="1"/>
  <c r="AP30" i="2" s="1"/>
  <c r="AF30" i="2"/>
  <c r="AG30" i="2" s="1"/>
  <c r="Y30" i="2"/>
  <c r="Z30" i="2" s="1"/>
  <c r="R30" i="2"/>
  <c r="S30" i="2" s="1"/>
  <c r="K30" i="2"/>
  <c r="L30" i="2" s="1"/>
  <c r="N30" i="2" s="1"/>
  <c r="G30" i="2"/>
  <c r="H30" i="2" s="1"/>
  <c r="O30" i="2" s="1"/>
  <c r="AM29" i="2"/>
  <c r="AN29" i="2" s="1"/>
  <c r="AF29" i="2"/>
  <c r="AG29" i="2" s="1"/>
  <c r="Y29" i="2"/>
  <c r="Z29" i="2" s="1"/>
  <c r="R29" i="2"/>
  <c r="S29" i="2" s="1"/>
  <c r="K29" i="2"/>
  <c r="L29" i="2" s="1"/>
  <c r="G29" i="2"/>
  <c r="H29" i="2" s="1"/>
  <c r="AQ28" i="2"/>
  <c r="AN28" i="2"/>
  <c r="AP28" i="2" s="1"/>
  <c r="AG28" i="2"/>
  <c r="AC28" i="2"/>
  <c r="Z28" i="2"/>
  <c r="AI28" i="2" s="1"/>
  <c r="S28" i="2"/>
  <c r="O28" i="2"/>
  <c r="L28" i="2"/>
  <c r="U28" i="2" s="1"/>
  <c r="H28" i="2"/>
  <c r="AQ27" i="2"/>
  <c r="AN27" i="2"/>
  <c r="AP27" i="2" s="1"/>
  <c r="AG27" i="2"/>
  <c r="AC27" i="2"/>
  <c r="Z27" i="2"/>
  <c r="S27" i="2"/>
  <c r="O27" i="2"/>
  <c r="L27" i="2"/>
  <c r="H27" i="2"/>
  <c r="AQ26" i="2"/>
  <c r="AN26" i="2"/>
  <c r="AP26" i="2" s="1"/>
  <c r="AI26" i="2"/>
  <c r="AG26" i="2"/>
  <c r="AC26" i="2"/>
  <c r="Z26" i="2"/>
  <c r="U26" i="2"/>
  <c r="S26" i="2"/>
  <c r="O26" i="2"/>
  <c r="L26" i="2"/>
  <c r="H26" i="2"/>
  <c r="AQ25" i="2"/>
  <c r="AN25" i="2"/>
  <c r="AP25" i="2" s="1"/>
  <c r="AI25" i="2"/>
  <c r="AG25" i="2"/>
  <c r="AC25" i="2"/>
  <c r="Z25" i="2"/>
  <c r="U25" i="2"/>
  <c r="S25" i="2"/>
  <c r="O25" i="2"/>
  <c r="L25" i="2"/>
  <c r="H25" i="2"/>
  <c r="AQ24" i="2"/>
  <c r="AN24" i="2"/>
  <c r="AP24" i="2" s="1"/>
  <c r="AI24" i="2"/>
  <c r="AG24" i="2"/>
  <c r="AC24" i="2"/>
  <c r="Z24" i="2"/>
  <c r="U24" i="2"/>
  <c r="S24" i="2"/>
  <c r="O24" i="2"/>
  <c r="L24" i="2"/>
  <c r="H24" i="2"/>
  <c r="AN23" i="2"/>
  <c r="AG23" i="2"/>
  <c r="Z23" i="2"/>
  <c r="S23" i="2"/>
  <c r="L23" i="2"/>
  <c r="H23" i="2"/>
  <c r="AB29" i="2" l="1"/>
  <c r="AB23" i="2"/>
  <c r="AC23" i="2" s="1"/>
  <c r="AI38" i="2"/>
  <c r="AQ38" i="2"/>
  <c r="AI43" i="2"/>
  <c r="AQ43" i="2"/>
  <c r="AI29" i="2"/>
  <c r="AJ29" i="2" s="1"/>
  <c r="N29" i="2"/>
  <c r="O29" i="2" s="1"/>
  <c r="AP29" i="2"/>
  <c r="AQ29" i="2" s="1"/>
  <c r="N34" i="2"/>
  <c r="AP34" i="2"/>
  <c r="N36" i="2"/>
  <c r="V36" i="2"/>
  <c r="AI36" i="2"/>
  <c r="AQ36" i="2"/>
  <c r="AI30" i="2"/>
  <c r="U31" i="2"/>
  <c r="AI33" i="2"/>
  <c r="U34" i="2"/>
  <c r="U36" i="2"/>
  <c r="AC36" i="2"/>
  <c r="U30" i="2"/>
  <c r="U35" i="2"/>
  <c r="U38" i="2"/>
  <c r="AC38" i="2"/>
  <c r="AB41" i="2"/>
  <c r="AJ41" i="2"/>
  <c r="U43" i="2"/>
  <c r="AC43" i="2"/>
  <c r="AI32" i="2"/>
  <c r="AB36" i="2"/>
  <c r="AJ36" i="2"/>
  <c r="AB38" i="2"/>
  <c r="AJ38" i="2"/>
  <c r="AI41" i="2"/>
  <c r="AQ41" i="2"/>
  <c r="V43" i="2"/>
  <c r="AP43" i="2"/>
  <c r="L45" i="2"/>
  <c r="Z45" i="2"/>
  <c r="AI45" i="2" s="1"/>
  <c r="AJ45" i="2" s="1"/>
  <c r="AF59" i="2"/>
  <c r="AG59" i="2" s="1"/>
  <c r="AP36" i="2"/>
  <c r="AP38" i="2"/>
  <c r="U41" i="2"/>
  <c r="V41" i="2" s="1"/>
  <c r="AC41" i="2"/>
  <c r="AB43" i="2"/>
  <c r="AJ43" i="2"/>
  <c r="U59" i="2"/>
  <c r="V59" i="2" s="1"/>
  <c r="V27" i="2"/>
  <c r="N27" i="2"/>
  <c r="AC34" i="2"/>
  <c r="AB35" i="2"/>
  <c r="AJ35" i="2"/>
  <c r="U37" i="2"/>
  <c r="AC37" i="2"/>
  <c r="N42" i="2"/>
  <c r="V42" i="2"/>
  <c r="U53" i="2"/>
  <c r="V53" i="2" s="1"/>
  <c r="N54" i="2"/>
  <c r="O54" i="2" s="1"/>
  <c r="V58" i="2"/>
  <c r="N58" i="2"/>
  <c r="S39" i="2"/>
  <c r="V26" i="2"/>
  <c r="N26" i="2"/>
  <c r="AJ26" i="2"/>
  <c r="AB26" i="2"/>
  <c r="V30" i="2"/>
  <c r="AJ32" i="2"/>
  <c r="AQ33" i="2"/>
  <c r="AI40" i="2"/>
  <c r="AQ40" i="2"/>
  <c r="N44" i="2"/>
  <c r="O44" i="2" s="1"/>
  <c r="H39" i="2"/>
  <c r="U23" i="2"/>
  <c r="V23" i="2" s="1"/>
  <c r="AG39" i="2"/>
  <c r="V25" i="2"/>
  <c r="N25" i="2"/>
  <c r="AJ25" i="2"/>
  <c r="AB25" i="2"/>
  <c r="AQ30" i="2"/>
  <c r="N31" i="2"/>
  <c r="V31" i="2"/>
  <c r="AP31" i="2"/>
  <c r="U32" i="2"/>
  <c r="AC32" i="2"/>
  <c r="AB33" i="2"/>
  <c r="AJ33" i="2"/>
  <c r="AI34" i="2"/>
  <c r="AQ34" i="2"/>
  <c r="N35" i="2"/>
  <c r="V35" i="2"/>
  <c r="N37" i="2"/>
  <c r="V37" i="2"/>
  <c r="AB37" i="2"/>
  <c r="AJ37" i="2"/>
  <c r="AP37" i="2"/>
  <c r="N38" i="2"/>
  <c r="U42" i="2"/>
  <c r="AC42" i="2"/>
  <c r="AI42" i="2"/>
  <c r="AQ42" i="2"/>
  <c r="AC46" i="2"/>
  <c r="U46" i="2"/>
  <c r="V46" i="2" s="1"/>
  <c r="AB46" i="2"/>
  <c r="Z48" i="2"/>
  <c r="R52" i="2"/>
  <c r="S52" i="2" s="1"/>
  <c r="R51" i="2"/>
  <c r="S51" i="2" s="1"/>
  <c r="S49" i="2"/>
  <c r="AB56" i="2"/>
  <c r="AJ58" i="2"/>
  <c r="AB58" i="2"/>
  <c r="AP58" i="2"/>
  <c r="AP59" i="2"/>
  <c r="AQ59" i="2" s="1"/>
  <c r="AP23" i="2"/>
  <c r="AQ23" i="2" s="1"/>
  <c r="AN39" i="2"/>
  <c r="AJ27" i="2"/>
  <c r="AB27" i="2"/>
  <c r="AC30" i="2"/>
  <c r="AJ31" i="2"/>
  <c r="AQ32" i="2"/>
  <c r="V33" i="2"/>
  <c r="AI37" i="2"/>
  <c r="AQ37" i="2"/>
  <c r="AB42" i="2"/>
  <c r="AJ42" i="2"/>
  <c r="AE44" i="2"/>
  <c r="AL44" i="2" s="1"/>
  <c r="Z44" i="2"/>
  <c r="AC31" i="2"/>
  <c r="V34" i="2"/>
  <c r="AC35" i="2"/>
  <c r="Z39" i="2"/>
  <c r="U40" i="2"/>
  <c r="V40" i="2" s="1"/>
  <c r="AC40" i="2"/>
  <c r="H48" i="2"/>
  <c r="G49" i="2"/>
  <c r="U54" i="2"/>
  <c r="V54" i="2" s="1"/>
  <c r="N23" i="2"/>
  <c r="O23" i="2" s="1"/>
  <c r="L39" i="2"/>
  <c r="AI23" i="2"/>
  <c r="AJ23" i="2" s="1"/>
  <c r="V24" i="2"/>
  <c r="N24" i="2"/>
  <c r="AJ24" i="2"/>
  <c r="AB24" i="2"/>
  <c r="U27" i="2"/>
  <c r="AI27" i="2"/>
  <c r="V28" i="2"/>
  <c r="N28" i="2"/>
  <c r="AJ28" i="2"/>
  <c r="AB28" i="2"/>
  <c r="U29" i="2"/>
  <c r="V29" i="2" s="1"/>
  <c r="AC29" i="2"/>
  <c r="AB30" i="2"/>
  <c r="AJ30" i="2"/>
  <c r="AI31" i="2"/>
  <c r="AQ31" i="2"/>
  <c r="N32" i="2"/>
  <c r="V32" i="2"/>
  <c r="AP32" i="2"/>
  <c r="U33" i="2"/>
  <c r="AC33" i="2"/>
  <c r="AB34" i="2"/>
  <c r="AJ34" i="2"/>
  <c r="AI35" i="2"/>
  <c r="AQ35" i="2"/>
  <c r="N40" i="2"/>
  <c r="AB40" i="2"/>
  <c r="AJ40" i="2"/>
  <c r="AP40" i="2"/>
  <c r="N41" i="2"/>
  <c r="U44" i="2"/>
  <c r="V44" i="2" s="1"/>
  <c r="AG44" i="2"/>
  <c r="AJ46" i="2"/>
  <c r="AQ54" i="2"/>
  <c r="N46" i="2"/>
  <c r="O46" i="2" s="1"/>
  <c r="L49" i="2"/>
  <c r="N53" i="2"/>
  <c r="O53" i="2" s="1"/>
  <c r="AB53" i="2"/>
  <c r="AC53" i="2" s="1"/>
  <c r="AC58" i="2"/>
  <c r="AQ58" i="2"/>
  <c r="AI58" i="2"/>
  <c r="H45" i="2"/>
  <c r="L48" i="2"/>
  <c r="Y51" i="2"/>
  <c r="Z51" i="2" s="1"/>
  <c r="Z49" i="2"/>
  <c r="K51" i="2"/>
  <c r="L51" i="2" s="1"/>
  <c r="Z54" i="2"/>
  <c r="AI54" i="2" s="1"/>
  <c r="N56" i="2"/>
  <c r="O56" i="2" s="1"/>
  <c r="AP56" i="2"/>
  <c r="AQ56" i="2" s="1"/>
  <c r="U58" i="2"/>
  <c r="S45" i="2"/>
  <c r="S48" i="2"/>
  <c r="AB52" i="2"/>
  <c r="U56" i="2"/>
  <c r="V56" i="2" s="1"/>
  <c r="AC56" i="2"/>
  <c r="AI56" i="2"/>
  <c r="AJ56" i="2" s="1"/>
  <c r="AM57" i="2"/>
  <c r="AN57" i="2" s="1"/>
  <c r="AF57" i="2"/>
  <c r="AG57" i="2" s="1"/>
  <c r="Y57" i="2"/>
  <c r="Z57" i="2" s="1"/>
  <c r="R57" i="2"/>
  <c r="S57" i="2" s="1"/>
  <c r="K57" i="2"/>
  <c r="L57" i="2" s="1"/>
  <c r="H57" i="2"/>
  <c r="AL74" i="2"/>
  <c r="AF48" i="2"/>
  <c r="AJ53" i="2"/>
  <c r="O58" i="2"/>
  <c r="Y59" i="2"/>
  <c r="Z59" i="2" s="1"/>
  <c r="AM55" i="2"/>
  <c r="AN55" i="2" s="1"/>
  <c r="AF55" i="2"/>
  <c r="AG55" i="2" s="1"/>
  <c r="Y55" i="2"/>
  <c r="Z55" i="2" s="1"/>
  <c r="R55" i="2"/>
  <c r="S55" i="2" s="1"/>
  <c r="K55" i="2"/>
  <c r="L55" i="2" s="1"/>
  <c r="H59" i="2"/>
  <c r="U55" i="2" l="1"/>
  <c r="V55" i="2" s="1"/>
  <c r="AB59" i="2"/>
  <c r="AC59" i="2" s="1"/>
  <c r="AB51" i="2"/>
  <c r="AC51" i="2" s="1"/>
  <c r="N59" i="2"/>
  <c r="O59" i="2" s="1"/>
  <c r="AI55" i="2"/>
  <c r="AI57" i="2"/>
  <c r="U48" i="2"/>
  <c r="V48" i="2" s="1"/>
  <c r="G51" i="2"/>
  <c r="H51" i="2" s="1"/>
  <c r="G52" i="2"/>
  <c r="H52" i="2" s="1"/>
  <c r="H49" i="2"/>
  <c r="AB39" i="2"/>
  <c r="AC39" i="2" s="1"/>
  <c r="Z47" i="2"/>
  <c r="AJ44" i="2"/>
  <c r="AB44" i="2"/>
  <c r="AC44" i="2" s="1"/>
  <c r="AP39" i="2"/>
  <c r="AQ39" i="2" s="1"/>
  <c r="AB48" i="2"/>
  <c r="AC48" i="2" s="1"/>
  <c r="S47" i="2"/>
  <c r="U39" i="2"/>
  <c r="V39" i="2" s="1"/>
  <c r="N45" i="2"/>
  <c r="O45" i="2" s="1"/>
  <c r="N55" i="2"/>
  <c r="O55" i="2" s="1"/>
  <c r="AP55" i="2"/>
  <c r="AQ55" i="2" s="1"/>
  <c r="AF49" i="2"/>
  <c r="AG48" i="2"/>
  <c r="N57" i="2"/>
  <c r="O57" i="2" s="1"/>
  <c r="V57" i="2"/>
  <c r="AP57" i="2"/>
  <c r="AQ57" i="2" s="1"/>
  <c r="U45" i="2"/>
  <c r="V45" i="2" s="1"/>
  <c r="AB49" i="2"/>
  <c r="AC49" i="2" s="1"/>
  <c r="U49" i="2"/>
  <c r="V49" i="2" s="1"/>
  <c r="H47" i="2"/>
  <c r="AB45" i="2"/>
  <c r="AC45" i="2" s="1"/>
  <c r="AM48" i="2"/>
  <c r="AM44" i="2"/>
  <c r="AN44" i="2" s="1"/>
  <c r="AP44" i="2" s="1"/>
  <c r="AQ44" i="2" s="1"/>
  <c r="AM45" i="2"/>
  <c r="AN45" i="2" s="1"/>
  <c r="AP45" i="2" s="1"/>
  <c r="AQ45" i="2" s="1"/>
  <c r="U57" i="2"/>
  <c r="U51" i="2"/>
  <c r="V51" i="2" s="1"/>
  <c r="AB55" i="2"/>
  <c r="AC55" i="2" s="1"/>
  <c r="AJ55" i="2"/>
  <c r="AJ57" i="2"/>
  <c r="AB57" i="2"/>
  <c r="AC57" i="2" s="1"/>
  <c r="AJ54" i="2"/>
  <c r="AB54" i="2"/>
  <c r="AC54" i="2" s="1"/>
  <c r="N48" i="2"/>
  <c r="O48" i="2" s="1"/>
  <c r="AI44" i="2"/>
  <c r="L47" i="2"/>
  <c r="N39" i="2"/>
  <c r="O39" i="2" s="1"/>
  <c r="AI59" i="2"/>
  <c r="AJ59" i="2" s="1"/>
  <c r="AC52" i="2"/>
  <c r="U52" i="2"/>
  <c r="V52" i="2" s="1"/>
  <c r="AG47" i="2"/>
  <c r="AI39" i="2"/>
  <c r="AJ39" i="2" s="1"/>
  <c r="H50" i="2" l="1"/>
  <c r="AI48" i="2"/>
  <c r="AJ48" i="2" s="1"/>
  <c r="S50" i="2"/>
  <c r="U47" i="2"/>
  <c r="V47" i="2" s="1"/>
  <c r="AN47" i="2"/>
  <c r="H61" i="2"/>
  <c r="AI47" i="2"/>
  <c r="AJ47" i="2" s="1"/>
  <c r="AM49" i="2"/>
  <c r="AN48" i="2"/>
  <c r="AP48" i="2" s="1"/>
  <c r="AQ48" i="2" s="1"/>
  <c r="AF51" i="2"/>
  <c r="AG51" i="2" s="1"/>
  <c r="AG49" i="2"/>
  <c r="AF52" i="2"/>
  <c r="AG52" i="2" s="1"/>
  <c r="N49" i="2"/>
  <c r="O49" i="2" s="1"/>
  <c r="N51" i="2"/>
  <c r="O51" i="2" s="1"/>
  <c r="N47" i="2"/>
  <c r="O47" i="2" s="1"/>
  <c r="L50" i="2"/>
  <c r="Z50" i="2"/>
  <c r="AB47" i="2"/>
  <c r="AC47" i="2" s="1"/>
  <c r="N52" i="2"/>
  <c r="O52" i="2" s="1"/>
  <c r="N50" i="2" l="1"/>
  <c r="O50" i="2" s="1"/>
  <c r="L67" i="2"/>
  <c r="L61" i="2"/>
  <c r="AI52" i="2"/>
  <c r="AJ52" i="2" s="1"/>
  <c r="AM52" i="2"/>
  <c r="AN52" i="2" s="1"/>
  <c r="AP52" i="2" s="1"/>
  <c r="AQ52" i="2" s="1"/>
  <c r="AM51" i="2"/>
  <c r="AN51" i="2" s="1"/>
  <c r="AN49" i="2"/>
  <c r="AP49" i="2" s="1"/>
  <c r="AQ49" i="2"/>
  <c r="AI49" i="2"/>
  <c r="AJ49" i="2" s="1"/>
  <c r="H62" i="2"/>
  <c r="H63" i="2" s="1"/>
  <c r="U50" i="2"/>
  <c r="V50" i="2" s="1"/>
  <c r="S67" i="2"/>
  <c r="S61" i="2"/>
  <c r="H67" i="2"/>
  <c r="AB50" i="2"/>
  <c r="AC50" i="2" s="1"/>
  <c r="Z67" i="2"/>
  <c r="Z61" i="2"/>
  <c r="AI51" i="2"/>
  <c r="AJ51" i="2" s="1"/>
  <c r="AG50" i="2"/>
  <c r="AP47" i="2"/>
  <c r="AQ47" i="2" s="1"/>
  <c r="AN50" i="2" l="1"/>
  <c r="AN61" i="2" s="1"/>
  <c r="AI50" i="2"/>
  <c r="AJ50" i="2" s="1"/>
  <c r="AG67" i="2"/>
  <c r="Z62" i="2"/>
  <c r="Z63" i="2" s="1"/>
  <c r="AB61" i="2"/>
  <c r="AC61" i="2" s="1"/>
  <c r="H68" i="2"/>
  <c r="H64" i="2"/>
  <c r="H65" i="2" s="1"/>
  <c r="AP51" i="2"/>
  <c r="AQ51" i="2" s="1"/>
  <c r="L62" i="2"/>
  <c r="L63" i="2" s="1"/>
  <c r="N61" i="2"/>
  <c r="O61" i="2" s="1"/>
  <c r="AG61" i="2"/>
  <c r="Z68" i="2"/>
  <c r="AB67" i="2"/>
  <c r="AC67" i="2" s="1"/>
  <c r="L68" i="2"/>
  <c r="N67" i="2"/>
  <c r="O67" i="2" s="1"/>
  <c r="U61" i="2"/>
  <c r="V61" i="2" s="1"/>
  <c r="S62" i="2"/>
  <c r="U67" i="2"/>
  <c r="V67" i="2" s="1"/>
  <c r="S68" i="2"/>
  <c r="AN67" i="2" l="1"/>
  <c r="AN68" i="2" s="1"/>
  <c r="AN69" i="2" s="1"/>
  <c r="AP50" i="2"/>
  <c r="AQ50" i="2" s="1"/>
  <c r="AG62" i="2"/>
  <c r="AG63" i="2" s="1"/>
  <c r="AI61" i="2"/>
  <c r="AJ61" i="2" s="1"/>
  <c r="L64" i="2"/>
  <c r="N63" i="2"/>
  <c r="O63" i="2" s="1"/>
  <c r="Z64" i="2"/>
  <c r="Z65" i="2" s="1"/>
  <c r="AI67" i="2"/>
  <c r="AJ67" i="2" s="1"/>
  <c r="AG68" i="2"/>
  <c r="AG69" i="2" s="1"/>
  <c r="U68" i="2"/>
  <c r="V68" i="2" s="1"/>
  <c r="U62" i="2"/>
  <c r="V62" i="2" s="1"/>
  <c r="N68" i="2"/>
  <c r="AB68" i="2"/>
  <c r="AC68" i="2" s="1"/>
  <c r="AN62" i="2"/>
  <c r="AP61" i="2"/>
  <c r="AQ61" i="2" s="1"/>
  <c r="O68" i="2"/>
  <c r="S69" i="2"/>
  <c r="S63" i="2"/>
  <c r="AB63" i="2" s="1"/>
  <c r="L69" i="2"/>
  <c r="Z69" i="2"/>
  <c r="N62" i="2"/>
  <c r="O62" i="2" s="1"/>
  <c r="H69" i="2"/>
  <c r="AB62" i="2"/>
  <c r="AC62" i="2" s="1"/>
  <c r="AP67" i="2" l="1"/>
  <c r="AQ67" i="2" s="1"/>
  <c r="AP62" i="2"/>
  <c r="AQ62" i="2" s="1"/>
  <c r="AP68" i="2"/>
  <c r="AQ68" i="2" s="1"/>
  <c r="H71" i="2"/>
  <c r="H70" i="2"/>
  <c r="Z70" i="2"/>
  <c r="Z71" i="2" s="1"/>
  <c r="AB69" i="2"/>
  <c r="AC69" i="2" s="1"/>
  <c r="AI69" i="2"/>
  <c r="AJ69" i="2" s="1"/>
  <c r="AG70" i="2"/>
  <c r="AG71" i="2" s="1"/>
  <c r="L70" i="2"/>
  <c r="L71" i="2" s="1"/>
  <c r="N69" i="2"/>
  <c r="O69" i="2" s="1"/>
  <c r="AI62" i="2"/>
  <c r="AJ62" i="2" s="1"/>
  <c r="AC63" i="2"/>
  <c r="U63" i="2"/>
  <c r="V63" i="2" s="1"/>
  <c r="S64" i="2"/>
  <c r="AB64" i="2" s="1"/>
  <c r="AN70" i="2"/>
  <c r="AP69" i="2"/>
  <c r="AQ69" i="2" s="1"/>
  <c r="N64" i="2"/>
  <c r="O64" i="2" s="1"/>
  <c r="AI63" i="2"/>
  <c r="AJ63" i="2" s="1"/>
  <c r="AG64" i="2"/>
  <c r="U69" i="2"/>
  <c r="V69" i="2" s="1"/>
  <c r="S70" i="2"/>
  <c r="AN63" i="2"/>
  <c r="AI68" i="2"/>
  <c r="AJ68" i="2" s="1"/>
  <c r="L65" i="2"/>
  <c r="AP70" i="2" l="1"/>
  <c r="S65" i="2"/>
  <c r="AB65" i="2" s="1"/>
  <c r="AN71" i="2"/>
  <c r="AP71" i="2" s="1"/>
  <c r="AQ71" i="2" s="1"/>
  <c r="N71" i="2"/>
  <c r="O71" i="2" s="1"/>
  <c r="AN64" i="2"/>
  <c r="AP64" i="2" s="1"/>
  <c r="AQ64" i="2" s="1"/>
  <c r="AP63" i="2"/>
  <c r="AQ63" i="2" s="1"/>
  <c r="AC64" i="2"/>
  <c r="U64" i="2"/>
  <c r="V64" i="2" s="1"/>
  <c r="AQ70" i="2"/>
  <c r="AI70" i="2"/>
  <c r="AJ70" i="2" s="1"/>
  <c r="N65" i="2"/>
  <c r="O65" i="2" s="1"/>
  <c r="U70" i="2"/>
  <c r="V70" i="2" s="1"/>
  <c r="AI64" i="2"/>
  <c r="AJ64" i="2" s="1"/>
  <c r="AC65" i="2"/>
  <c r="AI71" i="2"/>
  <c r="AJ71" i="2" s="1"/>
  <c r="S71" i="2"/>
  <c r="AG65" i="2"/>
  <c r="N70" i="2"/>
  <c r="O70" i="2" s="1"/>
  <c r="AB70" i="2"/>
  <c r="AC70" i="2" s="1"/>
  <c r="U65" i="2" l="1"/>
  <c r="V65" i="2" s="1"/>
  <c r="U71" i="2"/>
  <c r="V71" i="2" s="1"/>
  <c r="AB71" i="2"/>
  <c r="AC71" i="2" s="1"/>
  <c r="AI65" i="2"/>
  <c r="AJ65" i="2" s="1"/>
  <c r="AN65" i="2"/>
  <c r="AP65" i="2" s="1"/>
  <c r="AQ65" i="2" s="1"/>
  <c r="Q74" i="1" l="1"/>
  <c r="X74" i="1" s="1"/>
  <c r="AE74" i="1" s="1"/>
  <c r="AL74" i="1" s="1"/>
  <c r="G59" i="1"/>
  <c r="AM58" i="1"/>
  <c r="AN58" i="1" s="1"/>
  <c r="AG58" i="1"/>
  <c r="AF58" i="1"/>
  <c r="Z58" i="1"/>
  <c r="Y58" i="1"/>
  <c r="S58" i="1"/>
  <c r="L58" i="1"/>
  <c r="K58" i="1"/>
  <c r="H58" i="1"/>
  <c r="G58" i="1"/>
  <c r="H57" i="1"/>
  <c r="G57" i="1"/>
  <c r="AM56" i="1"/>
  <c r="AN56" i="1" s="1"/>
  <c r="AF56" i="1"/>
  <c r="AG56" i="1" s="1"/>
  <c r="Z56" i="1"/>
  <c r="Y56" i="1"/>
  <c r="V56" i="1"/>
  <c r="S56" i="1"/>
  <c r="U56" i="1" s="1"/>
  <c r="R56" i="1"/>
  <c r="K56" i="1"/>
  <c r="L56" i="1" s="1"/>
  <c r="N56" i="1" s="1"/>
  <c r="H56" i="1"/>
  <c r="O56" i="1" s="1"/>
  <c r="G56" i="1"/>
  <c r="G55" i="1"/>
  <c r="AM54" i="1"/>
  <c r="AF54" i="1"/>
  <c r="Y54" i="1"/>
  <c r="X54" i="1"/>
  <c r="R54" i="1"/>
  <c r="Q54" i="1"/>
  <c r="K54" i="1"/>
  <c r="J54" i="1"/>
  <c r="L54" i="1" s="1"/>
  <c r="G54" i="1"/>
  <c r="H54" i="1" s="1"/>
  <c r="AN53" i="1"/>
  <c r="AG53" i="1"/>
  <c r="AP53" i="1" s="1"/>
  <c r="AQ53" i="1" s="1"/>
  <c r="Z53" i="1"/>
  <c r="S53" i="1"/>
  <c r="N53" i="1"/>
  <c r="O53" i="1" s="1"/>
  <c r="L53" i="1"/>
  <c r="H53" i="1"/>
  <c r="Q52" i="1"/>
  <c r="X52" i="1" s="1"/>
  <c r="AE52" i="1" s="1"/>
  <c r="AL52" i="1" s="1"/>
  <c r="Q51" i="1"/>
  <c r="X51" i="1" s="1"/>
  <c r="AE51" i="1" s="1"/>
  <c r="AL51" i="1" s="1"/>
  <c r="AF49" i="1"/>
  <c r="AE49" i="1"/>
  <c r="AL49" i="1" s="1"/>
  <c r="Y49" i="1"/>
  <c r="Y52" i="1" s="1"/>
  <c r="Z52" i="1" s="1"/>
  <c r="X49" i="1"/>
  <c r="Q49" i="1"/>
  <c r="G49" i="1"/>
  <c r="AM48" i="1"/>
  <c r="AM49" i="1" s="1"/>
  <c r="AF48" i="1"/>
  <c r="Y48" i="1"/>
  <c r="X48" i="1"/>
  <c r="R48" i="1"/>
  <c r="Q48" i="1"/>
  <c r="K48" i="1"/>
  <c r="K49" i="1" s="1"/>
  <c r="H48" i="1"/>
  <c r="G48" i="1"/>
  <c r="AP46" i="1"/>
  <c r="AQ46" i="1" s="1"/>
  <c r="AN46" i="1"/>
  <c r="AG46" i="1"/>
  <c r="Z46" i="1"/>
  <c r="S46" i="1"/>
  <c r="O46" i="1"/>
  <c r="N46" i="1"/>
  <c r="L46" i="1"/>
  <c r="U46" i="1" s="1"/>
  <c r="V46" i="1" s="1"/>
  <c r="H46" i="1"/>
  <c r="AM45" i="1"/>
  <c r="AL45" i="1"/>
  <c r="AN45" i="1" s="1"/>
  <c r="AF45" i="1"/>
  <c r="AG45" i="1" s="1"/>
  <c r="AE45" i="1"/>
  <c r="Y45" i="1"/>
  <c r="Z45" i="1" s="1"/>
  <c r="AB45" i="1" s="1"/>
  <c r="X45" i="1"/>
  <c r="S45" i="1"/>
  <c r="R45" i="1"/>
  <c r="Q45" i="1"/>
  <c r="K45" i="1"/>
  <c r="J45" i="1"/>
  <c r="L45" i="1" s="1"/>
  <c r="H45" i="1"/>
  <c r="G45" i="1"/>
  <c r="F45" i="1"/>
  <c r="AM44" i="1"/>
  <c r="AF44" i="1"/>
  <c r="Y44" i="1"/>
  <c r="R44" i="1"/>
  <c r="Q44" i="1"/>
  <c r="K44" i="1"/>
  <c r="L44" i="1" s="1"/>
  <c r="H44" i="1"/>
  <c r="G44" i="1"/>
  <c r="AM43" i="1"/>
  <c r="AN43" i="1" s="1"/>
  <c r="AP43" i="1" s="1"/>
  <c r="AF43" i="1"/>
  <c r="AG43" i="1" s="1"/>
  <c r="Y43" i="1"/>
  <c r="Z43" i="1" s="1"/>
  <c r="AJ43" i="1" s="1"/>
  <c r="S43" i="1"/>
  <c r="AC43" i="1" s="1"/>
  <c r="R43" i="1"/>
  <c r="L43" i="1"/>
  <c r="K43" i="1"/>
  <c r="G43" i="1"/>
  <c r="H43" i="1" s="1"/>
  <c r="O43" i="1" s="1"/>
  <c r="AM42" i="1"/>
  <c r="AN42" i="1" s="1"/>
  <c r="AP42" i="1" s="1"/>
  <c r="AF42" i="1"/>
  <c r="AG42" i="1" s="1"/>
  <c r="AC42" i="1"/>
  <c r="Y42" i="1"/>
  <c r="Z42" i="1" s="1"/>
  <c r="AJ42" i="1" s="1"/>
  <c r="R42" i="1"/>
  <c r="S42" i="1" s="1"/>
  <c r="K42" i="1"/>
  <c r="L42" i="1" s="1"/>
  <c r="V42" i="1" s="1"/>
  <c r="G42" i="1"/>
  <c r="H42" i="1" s="1"/>
  <c r="O42" i="1" s="1"/>
  <c r="AN41" i="1"/>
  <c r="AM41" i="1"/>
  <c r="AF41" i="1"/>
  <c r="AG41" i="1" s="1"/>
  <c r="Y41" i="1"/>
  <c r="Z41" i="1" s="1"/>
  <c r="R41" i="1"/>
  <c r="S41" i="1" s="1"/>
  <c r="AC41" i="1" s="1"/>
  <c r="L41" i="1"/>
  <c r="N41" i="1" s="1"/>
  <c r="G41" i="1"/>
  <c r="H41" i="1" s="1"/>
  <c r="O41" i="1" s="1"/>
  <c r="AQ40" i="1"/>
  <c r="AM40" i="1"/>
  <c r="AN40" i="1" s="1"/>
  <c r="AP40" i="1" s="1"/>
  <c r="AF40" i="1"/>
  <c r="AG40" i="1" s="1"/>
  <c r="Y40" i="1"/>
  <c r="Z40" i="1" s="1"/>
  <c r="AI40" i="1" s="1"/>
  <c r="R40" i="1"/>
  <c r="S40" i="1" s="1"/>
  <c r="AC40" i="1" s="1"/>
  <c r="K40" i="1"/>
  <c r="L40" i="1" s="1"/>
  <c r="G40" i="1"/>
  <c r="H40" i="1" s="1"/>
  <c r="O40" i="1" s="1"/>
  <c r="AM38" i="1"/>
  <c r="AN38" i="1" s="1"/>
  <c r="AF38" i="1"/>
  <c r="AG38" i="1" s="1"/>
  <c r="Y38" i="1"/>
  <c r="Z38" i="1" s="1"/>
  <c r="R38" i="1"/>
  <c r="S38" i="1" s="1"/>
  <c r="K38" i="1"/>
  <c r="L38" i="1" s="1"/>
  <c r="G38" i="1"/>
  <c r="H38" i="1" s="1"/>
  <c r="O38" i="1" s="1"/>
  <c r="AQ37" i="1"/>
  <c r="AM37" i="1"/>
  <c r="AN37" i="1" s="1"/>
  <c r="AP37" i="1" s="1"/>
  <c r="AF37" i="1"/>
  <c r="AG37" i="1" s="1"/>
  <c r="Y37" i="1"/>
  <c r="Z37" i="1" s="1"/>
  <c r="AJ37" i="1" s="1"/>
  <c r="R37" i="1"/>
  <c r="S37" i="1" s="1"/>
  <c r="AC37" i="1" s="1"/>
  <c r="K37" i="1"/>
  <c r="L37" i="1" s="1"/>
  <c r="V37" i="1" s="1"/>
  <c r="G37" i="1"/>
  <c r="H37" i="1" s="1"/>
  <c r="O37" i="1" s="1"/>
  <c r="AM36" i="1"/>
  <c r="AN36" i="1" s="1"/>
  <c r="AP36" i="1" s="1"/>
  <c r="AF36" i="1"/>
  <c r="AG36" i="1" s="1"/>
  <c r="Y36" i="1"/>
  <c r="Z36" i="1" s="1"/>
  <c r="R36" i="1"/>
  <c r="S36" i="1" s="1"/>
  <c r="K36" i="1"/>
  <c r="L36" i="1" s="1"/>
  <c r="G36" i="1"/>
  <c r="H36" i="1" s="1"/>
  <c r="O36" i="1" s="1"/>
  <c r="AQ35" i="1"/>
  <c r="AM35" i="1"/>
  <c r="AN35" i="1" s="1"/>
  <c r="AP35" i="1" s="1"/>
  <c r="AF35" i="1"/>
  <c r="AG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Q33" i="1"/>
  <c r="AM33" i="1"/>
  <c r="AN33" i="1" s="1"/>
  <c r="AP33" i="1" s="1"/>
  <c r="AF33" i="1"/>
  <c r="AG33" i="1" s="1"/>
  <c r="Y33" i="1"/>
  <c r="Z33" i="1" s="1"/>
  <c r="AJ33" i="1" s="1"/>
  <c r="R33" i="1"/>
  <c r="S33" i="1" s="1"/>
  <c r="AC33" i="1" s="1"/>
  <c r="K33" i="1"/>
  <c r="L33" i="1" s="1"/>
  <c r="V33" i="1" s="1"/>
  <c r="G33" i="1"/>
  <c r="H33" i="1" s="1"/>
  <c r="O33" i="1" s="1"/>
  <c r="AM32" i="1"/>
  <c r="AN32" i="1" s="1"/>
  <c r="AP32" i="1" s="1"/>
  <c r="AF32" i="1"/>
  <c r="AG32" i="1" s="1"/>
  <c r="Y32" i="1"/>
  <c r="Z32" i="1" s="1"/>
  <c r="R32" i="1"/>
  <c r="S32" i="1" s="1"/>
  <c r="K32" i="1"/>
  <c r="L32" i="1" s="1"/>
  <c r="G32" i="1"/>
  <c r="H32" i="1" s="1"/>
  <c r="O32" i="1" s="1"/>
  <c r="AM31" i="1"/>
  <c r="AN31" i="1" s="1"/>
  <c r="AF31" i="1"/>
  <c r="AG31" i="1" s="1"/>
  <c r="AQ31" i="1" s="1"/>
  <c r="Y31" i="1"/>
  <c r="Z31" i="1" s="1"/>
  <c r="AJ31" i="1" s="1"/>
  <c r="R31" i="1"/>
  <c r="S31" i="1" s="1"/>
  <c r="AC31" i="1" s="1"/>
  <c r="K31" i="1"/>
  <c r="L31" i="1" s="1"/>
  <c r="G31" i="1"/>
  <c r="H31" i="1" s="1"/>
  <c r="O31" i="1" s="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AC28" i="1"/>
  <c r="Z28" i="1"/>
  <c r="AJ28" i="1" s="1"/>
  <c r="S28" i="1"/>
  <c r="L28" i="1"/>
  <c r="N28" i="1" s="1"/>
  <c r="H28" i="1"/>
  <c r="O28" i="1" s="1"/>
  <c r="AN27" i="1"/>
  <c r="AP27" i="1" s="1"/>
  <c r="AG27" i="1"/>
  <c r="Z27" i="1"/>
  <c r="AJ27" i="1" s="1"/>
  <c r="S27" i="1"/>
  <c r="L27" i="1"/>
  <c r="V27" i="1" s="1"/>
  <c r="H27" i="1"/>
  <c r="O27" i="1" s="1"/>
  <c r="AN26" i="1"/>
  <c r="AG26" i="1"/>
  <c r="Z26" i="1"/>
  <c r="AJ26" i="1" s="1"/>
  <c r="S26" i="1"/>
  <c r="AC26" i="1" s="1"/>
  <c r="L26" i="1"/>
  <c r="V26" i="1" s="1"/>
  <c r="H26" i="1"/>
  <c r="O26" i="1" s="1"/>
  <c r="AN25" i="1"/>
  <c r="AG25" i="1"/>
  <c r="AI25" i="1" s="1"/>
  <c r="Z25" i="1"/>
  <c r="AJ25" i="1" s="1"/>
  <c r="V25" i="1"/>
  <c r="S25" i="1"/>
  <c r="AC25" i="1" s="1"/>
  <c r="L25" i="1"/>
  <c r="N25" i="1" s="1"/>
  <c r="H25" i="1"/>
  <c r="O25" i="1" s="1"/>
  <c r="AN24" i="1"/>
  <c r="AG24" i="1"/>
  <c r="AQ24" i="1" s="1"/>
  <c r="Z24" i="1"/>
  <c r="AJ24" i="1" s="1"/>
  <c r="S24" i="1"/>
  <c r="AC24" i="1" s="1"/>
  <c r="O24" i="1"/>
  <c r="L24" i="1"/>
  <c r="V24" i="1" s="1"/>
  <c r="H24" i="1"/>
  <c r="AN23" i="1"/>
  <c r="AG23" i="1"/>
  <c r="Z23" i="1"/>
  <c r="S23" i="1"/>
  <c r="L23" i="1"/>
  <c r="H23" i="1"/>
  <c r="I4" i="28" l="1"/>
  <c r="G4" i="28"/>
  <c r="AP29" i="1"/>
  <c r="AQ29" i="1" s="1"/>
  <c r="AP26" i="1"/>
  <c r="H4" i="28"/>
  <c r="AP31" i="1"/>
  <c r="AI29" i="1"/>
  <c r="AJ29" i="1" s="1"/>
  <c r="AB28" i="1"/>
  <c r="AB27" i="1"/>
  <c r="S39" i="1"/>
  <c r="F4" i="28"/>
  <c r="L39" i="1"/>
  <c r="L47" i="1" s="1"/>
  <c r="E4" i="28"/>
  <c r="N24" i="1"/>
  <c r="U28" i="1"/>
  <c r="N23" i="1"/>
  <c r="O23" i="1" s="1"/>
  <c r="N26" i="1"/>
  <c r="D4" i="28"/>
  <c r="AJ32" i="1"/>
  <c r="AB32" i="1"/>
  <c r="AC30" i="1"/>
  <c r="U30" i="1"/>
  <c r="V32" i="1"/>
  <c r="N32" i="1"/>
  <c r="AQ34" i="1"/>
  <c r="AI34" i="1"/>
  <c r="AJ36" i="1"/>
  <c r="AB36" i="1"/>
  <c r="AC38" i="1"/>
  <c r="U38" i="1"/>
  <c r="AN39" i="1"/>
  <c r="AJ30" i="1"/>
  <c r="AB30" i="1"/>
  <c r="AC32" i="1"/>
  <c r="U32" i="1"/>
  <c r="V34" i="1"/>
  <c r="N34" i="1"/>
  <c r="AP34" i="1"/>
  <c r="AQ36" i="1"/>
  <c r="AI36" i="1"/>
  <c r="AJ38" i="1"/>
  <c r="AB38" i="1"/>
  <c r="AQ41" i="1"/>
  <c r="AI41" i="1"/>
  <c r="AP41" i="1"/>
  <c r="AQ30" i="1"/>
  <c r="AI30" i="1"/>
  <c r="AC34" i="1"/>
  <c r="U34" i="1"/>
  <c r="V36" i="1"/>
  <c r="N36" i="1"/>
  <c r="AQ38" i="1"/>
  <c r="AI38" i="1"/>
  <c r="V30" i="1"/>
  <c r="N30" i="1"/>
  <c r="AP30" i="1"/>
  <c r="AQ32" i="1"/>
  <c r="AI32" i="1"/>
  <c r="AJ34" i="1"/>
  <c r="AB34" i="1"/>
  <c r="AC36" i="1"/>
  <c r="U36" i="1"/>
  <c r="V38" i="1"/>
  <c r="N38" i="1"/>
  <c r="AP38" i="1"/>
  <c r="AI35" i="1"/>
  <c r="AI37" i="1"/>
  <c r="L49" i="1"/>
  <c r="K51" i="1"/>
  <c r="L51" i="1" s="1"/>
  <c r="AI56" i="1"/>
  <c r="AQ56" i="1"/>
  <c r="U23" i="1"/>
  <c r="U24" i="1"/>
  <c r="U25" i="1"/>
  <c r="AQ26" i="1"/>
  <c r="AI26" i="1"/>
  <c r="U27" i="1"/>
  <c r="AC27" i="1"/>
  <c r="AP28" i="1"/>
  <c r="N29" i="1"/>
  <c r="O29" i="1" s="1"/>
  <c r="N31" i="1"/>
  <c r="N33" i="1"/>
  <c r="N35" i="1"/>
  <c r="N37" i="1"/>
  <c r="N40" i="1"/>
  <c r="AJ41" i="1"/>
  <c r="AB41" i="1"/>
  <c r="N42" i="1"/>
  <c r="AB43" i="1"/>
  <c r="AJ45" i="1"/>
  <c r="AF51" i="1"/>
  <c r="AG51" i="1" s="1"/>
  <c r="AG49" i="1"/>
  <c r="AF52" i="1"/>
  <c r="AG52" i="1" s="1"/>
  <c r="K52" i="1"/>
  <c r="L52" i="1" s="1"/>
  <c r="AP24" i="1"/>
  <c r="AP25" i="1"/>
  <c r="AQ27" i="1"/>
  <c r="AI27" i="1"/>
  <c r="AI31" i="1"/>
  <c r="AI33" i="1"/>
  <c r="AQ43" i="1"/>
  <c r="AI43" i="1"/>
  <c r="AQ25" i="1"/>
  <c r="AB26" i="1"/>
  <c r="N27" i="1"/>
  <c r="V28" i="1"/>
  <c r="AQ28" i="1"/>
  <c r="AI28" i="1"/>
  <c r="AB29" i="1"/>
  <c r="AC29" i="1" s="1"/>
  <c r="AB31" i="1"/>
  <c r="AB33" i="1"/>
  <c r="AB35" i="1"/>
  <c r="AB37" i="1"/>
  <c r="AB40" i="1"/>
  <c r="AJ40" i="1"/>
  <c r="U42" i="1"/>
  <c r="AQ42" i="1"/>
  <c r="AI42" i="1"/>
  <c r="U43" i="1"/>
  <c r="N44" i="1"/>
  <c r="O44" i="1" s="1"/>
  <c r="AJ46" i="1"/>
  <c r="AB46" i="1"/>
  <c r="AC46" i="1" s="1"/>
  <c r="L48" i="1"/>
  <c r="AE48" i="1"/>
  <c r="Z48" i="1"/>
  <c r="AM52" i="1"/>
  <c r="AN52" i="1" s="1"/>
  <c r="AP52" i="1" s="1"/>
  <c r="AM51" i="1"/>
  <c r="AN51" i="1" s="1"/>
  <c r="AN49" i="1"/>
  <c r="AI53" i="1"/>
  <c r="AJ53" i="1" s="1"/>
  <c r="AB53" i="1"/>
  <c r="AC53" i="1" s="1"/>
  <c r="AP56" i="1"/>
  <c r="AP58" i="1"/>
  <c r="AQ58" i="1" s="1"/>
  <c r="AG39" i="1"/>
  <c r="AP23" i="1"/>
  <c r="H39" i="1"/>
  <c r="AE54" i="1"/>
  <c r="Z54" i="1"/>
  <c r="Z39" i="1"/>
  <c r="AI23" i="1"/>
  <c r="AJ23" i="1" s="1"/>
  <c r="AI24" i="1"/>
  <c r="AB23" i="1"/>
  <c r="AB24" i="1"/>
  <c r="AB25" i="1"/>
  <c r="U26" i="1"/>
  <c r="U29" i="1"/>
  <c r="V29" i="1" s="1"/>
  <c r="U31" i="1"/>
  <c r="V31" i="1" s="1"/>
  <c r="U33" i="1"/>
  <c r="U35" i="1"/>
  <c r="U37" i="1"/>
  <c r="U40" i="1"/>
  <c r="V40" i="1" s="1"/>
  <c r="U41" i="1"/>
  <c r="V41" i="1" s="1"/>
  <c r="V43" i="1"/>
  <c r="N43" i="1"/>
  <c r="X44" i="1"/>
  <c r="AE44" i="1" s="1"/>
  <c r="AL44" i="1" s="1"/>
  <c r="S44" i="1"/>
  <c r="N45" i="1"/>
  <c r="O45" i="1" s="1"/>
  <c r="AI45" i="1"/>
  <c r="AP45" i="1"/>
  <c r="AQ45" i="1" s="1"/>
  <c r="AI46" i="1"/>
  <c r="AB58" i="1"/>
  <c r="AN44" i="1"/>
  <c r="AC45" i="1"/>
  <c r="G52" i="1"/>
  <c r="H52" i="1" s="1"/>
  <c r="G51" i="1"/>
  <c r="H51" i="1" s="1"/>
  <c r="AM55" i="1"/>
  <c r="AN55" i="1" s="1"/>
  <c r="AP55" i="1" s="1"/>
  <c r="AF55" i="1"/>
  <c r="AG55" i="1" s="1"/>
  <c r="Y55" i="1"/>
  <c r="Z55" i="1" s="1"/>
  <c r="R55" i="1"/>
  <c r="S55" i="1" s="1"/>
  <c r="K55" i="1"/>
  <c r="L55" i="1" s="1"/>
  <c r="H55" i="1"/>
  <c r="U58" i="1"/>
  <c r="V58" i="1" s="1"/>
  <c r="AC58" i="1"/>
  <c r="AI58" i="1"/>
  <c r="AJ58" i="1" s="1"/>
  <c r="AM59" i="1"/>
  <c r="AN59" i="1" s="1"/>
  <c r="AF59" i="1"/>
  <c r="AG59" i="1" s="1"/>
  <c r="Y59" i="1"/>
  <c r="Z59" i="1" s="1"/>
  <c r="R59" i="1"/>
  <c r="S59" i="1" s="1"/>
  <c r="K59" i="1"/>
  <c r="L59" i="1" s="1"/>
  <c r="H59" i="1"/>
  <c r="AB42" i="1"/>
  <c r="AG44" i="1"/>
  <c r="U45" i="1"/>
  <c r="V45" i="1" s="1"/>
  <c r="S48" i="1"/>
  <c r="R49" i="1"/>
  <c r="H49" i="1"/>
  <c r="Z49" i="1"/>
  <c r="Y51" i="1"/>
  <c r="Z51" i="1" s="1"/>
  <c r="N54" i="1"/>
  <c r="O54" i="1" s="1"/>
  <c r="AB56" i="1"/>
  <c r="AC56" i="1" s="1"/>
  <c r="AJ56" i="1"/>
  <c r="AM57" i="1"/>
  <c r="AN57" i="1" s="1"/>
  <c r="AF57" i="1"/>
  <c r="AG57" i="1" s="1"/>
  <c r="Y57" i="1"/>
  <c r="Z57" i="1" s="1"/>
  <c r="R57" i="1"/>
  <c r="S57" i="1" s="1"/>
  <c r="K57" i="1"/>
  <c r="L57" i="1" s="1"/>
  <c r="N58" i="1"/>
  <c r="O58" i="1" s="1"/>
  <c r="U53" i="1"/>
  <c r="V53" i="1" s="1"/>
  <c r="S54" i="1"/>
  <c r="I5" i="28" l="1"/>
  <c r="I6" i="28" s="1"/>
  <c r="U39" i="1"/>
  <c r="AQ23" i="1"/>
  <c r="G5" i="28"/>
  <c r="G6" i="28" s="1"/>
  <c r="H5" i="28"/>
  <c r="H6" i="28" s="1"/>
  <c r="V39" i="1"/>
  <c r="AC23" i="1"/>
  <c r="V23" i="1"/>
  <c r="F5" i="28"/>
  <c r="E5" i="28"/>
  <c r="U59" i="1"/>
  <c r="V59" i="1" s="1"/>
  <c r="AB55" i="1"/>
  <c r="AB54" i="1"/>
  <c r="AC54" i="1" s="1"/>
  <c r="AI39" i="1"/>
  <c r="AG47" i="1"/>
  <c r="N48" i="1"/>
  <c r="O48" i="1" s="1"/>
  <c r="U57" i="1"/>
  <c r="AB49" i="1"/>
  <c r="AI59" i="1"/>
  <c r="N55" i="1"/>
  <c r="AP44" i="1"/>
  <c r="AQ44" i="1" s="1"/>
  <c r="H47" i="1"/>
  <c r="N47" i="1" s="1"/>
  <c r="AB48" i="1"/>
  <c r="AC48" i="1" s="1"/>
  <c r="N52" i="1"/>
  <c r="AB57" i="1"/>
  <c r="AC57" i="1" s="1"/>
  <c r="N59" i="1"/>
  <c r="O59" i="1" s="1"/>
  <c r="AP59" i="1"/>
  <c r="AQ59" i="1" s="1"/>
  <c r="AC55" i="1"/>
  <c r="U55" i="1"/>
  <c r="V55" i="1" s="1"/>
  <c r="AJ39" i="1"/>
  <c r="AB39" i="1"/>
  <c r="AC39" i="1" s="1"/>
  <c r="AP49" i="1"/>
  <c r="AL48" i="1"/>
  <c r="AN48" i="1" s="1"/>
  <c r="AG48" i="1"/>
  <c r="AI52" i="1"/>
  <c r="AJ52" i="1" s="1"/>
  <c r="AQ52" i="1"/>
  <c r="L50" i="1"/>
  <c r="L61" i="1" s="1"/>
  <c r="L77" i="1" s="1"/>
  <c r="U54" i="1"/>
  <c r="V54" i="1" s="1"/>
  <c r="AI57" i="1"/>
  <c r="AJ57" i="1" s="1"/>
  <c r="R52" i="1"/>
  <c r="S52" i="1" s="1"/>
  <c r="S49" i="1"/>
  <c r="R51" i="1"/>
  <c r="S51" i="1" s="1"/>
  <c r="O52" i="1"/>
  <c r="U44" i="1"/>
  <c r="V44" i="1" s="1"/>
  <c r="AP51" i="1"/>
  <c r="AI49" i="1"/>
  <c r="AJ49" i="1" s="1"/>
  <c r="AQ49" i="1"/>
  <c r="N51" i="1"/>
  <c r="O51" i="1" s="1"/>
  <c r="AN47" i="1"/>
  <c r="AP39" i="1"/>
  <c r="AQ39" i="1" s="1"/>
  <c r="V57" i="1"/>
  <c r="N57" i="1"/>
  <c r="O57" i="1" s="1"/>
  <c r="AP57" i="1"/>
  <c r="AQ57" i="1" s="1"/>
  <c r="AB51" i="1"/>
  <c r="U48" i="1"/>
  <c r="V48" i="1" s="1"/>
  <c r="AJ59" i="1"/>
  <c r="AB59" i="1"/>
  <c r="AC59" i="1" s="1"/>
  <c r="O55" i="1"/>
  <c r="AQ55" i="1"/>
  <c r="AI55" i="1"/>
  <c r="AJ55" i="1" s="1"/>
  <c r="AG54" i="1"/>
  <c r="AL54" i="1"/>
  <c r="AN54" i="1" s="1"/>
  <c r="AP54" i="1" s="1"/>
  <c r="AQ51" i="1"/>
  <c r="AI51" i="1"/>
  <c r="AJ51" i="1" s="1"/>
  <c r="N49" i="1"/>
  <c r="O49" i="1" s="1"/>
  <c r="Z44" i="1"/>
  <c r="Z47" i="1" s="1"/>
  <c r="N39" i="1"/>
  <c r="O39" i="1" s="1"/>
  <c r="S47" i="1"/>
  <c r="L78" i="1" l="1"/>
  <c r="F6" i="28"/>
  <c r="E6" i="28"/>
  <c r="AB47" i="1"/>
  <c r="AC47" i="1" s="1"/>
  <c r="Z50" i="1"/>
  <c r="L62" i="1"/>
  <c r="L63" i="1" s="1"/>
  <c r="U51" i="1"/>
  <c r="V51" i="1" s="1"/>
  <c r="AC51" i="1"/>
  <c r="AI48" i="1"/>
  <c r="AJ48" i="1" s="1"/>
  <c r="AI47" i="1"/>
  <c r="AJ47" i="1" s="1"/>
  <c r="AG50" i="1"/>
  <c r="AN50" i="1"/>
  <c r="AN61" i="1" s="1"/>
  <c r="AN77" i="1" s="1"/>
  <c r="AP47" i="1"/>
  <c r="AQ47" i="1" s="1"/>
  <c r="AC49" i="1"/>
  <c r="U49" i="1"/>
  <c r="V49" i="1" s="1"/>
  <c r="L67" i="1"/>
  <c r="AP48" i="1"/>
  <c r="AQ48" i="1" s="1"/>
  <c r="S50" i="1"/>
  <c r="U47" i="1"/>
  <c r="V47" i="1" s="1"/>
  <c r="AB44" i="1"/>
  <c r="AC44" i="1" s="1"/>
  <c r="AI54" i="1"/>
  <c r="AJ54" i="1" s="1"/>
  <c r="AQ54" i="1"/>
  <c r="AC52" i="1"/>
  <c r="U52" i="1"/>
  <c r="V52" i="1" s="1"/>
  <c r="AB52" i="1"/>
  <c r="H50" i="1"/>
  <c r="O47" i="1"/>
  <c r="AI44" i="1"/>
  <c r="AJ44" i="1" s="1"/>
  <c r="AN78" i="1" l="1"/>
  <c r="AN79" i="1" s="1"/>
  <c r="L79" i="1"/>
  <c r="L64" i="1"/>
  <c r="H67" i="1"/>
  <c r="N67" i="1" s="1"/>
  <c r="H61" i="1"/>
  <c r="H77" i="1" s="1"/>
  <c r="L68" i="1"/>
  <c r="L69" i="1" s="1"/>
  <c r="AI50" i="1"/>
  <c r="AJ50" i="1" s="1"/>
  <c r="AG67" i="1"/>
  <c r="AG61" i="1"/>
  <c r="AG77" i="1" s="1"/>
  <c r="AB50" i="1"/>
  <c r="AC50" i="1" s="1"/>
  <c r="Z67" i="1"/>
  <c r="Z61" i="1"/>
  <c r="Z77" i="1" s="1"/>
  <c r="AN62" i="1"/>
  <c r="AN63" i="1" s="1"/>
  <c r="U50" i="1"/>
  <c r="V50" i="1" s="1"/>
  <c r="S67" i="1"/>
  <c r="N50" i="1"/>
  <c r="O50" i="1" s="1"/>
  <c r="AP50" i="1"/>
  <c r="AQ50" i="1" s="1"/>
  <c r="AN67" i="1"/>
  <c r="S61" i="1"/>
  <c r="S77" i="1" s="1"/>
  <c r="AN80" i="1" l="1"/>
  <c r="AN81" i="1" s="1"/>
  <c r="AG78" i="1"/>
  <c r="AP77" i="1"/>
  <c r="AQ77" i="1" s="1"/>
  <c r="AP61" i="1"/>
  <c r="AQ61" i="1" s="1"/>
  <c r="AI77" i="1"/>
  <c r="AJ77" i="1" s="1"/>
  <c r="Z78" i="1"/>
  <c r="Z79" i="1" s="1"/>
  <c r="AB77" i="1"/>
  <c r="AC77" i="1" s="1"/>
  <c r="S78" i="1"/>
  <c r="U77" i="1"/>
  <c r="V77" i="1" s="1"/>
  <c r="L80" i="1"/>
  <c r="L81" i="1" s="1"/>
  <c r="H78" i="1"/>
  <c r="N78" i="1" s="1"/>
  <c r="O78" i="1" s="1"/>
  <c r="N77" i="1"/>
  <c r="O77" i="1" s="1"/>
  <c r="H79" i="1"/>
  <c r="AN68" i="1"/>
  <c r="AP67" i="1"/>
  <c r="AQ67" i="1" s="1"/>
  <c r="AN64" i="1"/>
  <c r="AN65" i="1" s="1"/>
  <c r="L70" i="1"/>
  <c r="AB61" i="1"/>
  <c r="AC61" i="1" s="1"/>
  <c r="Z62" i="1"/>
  <c r="AI61" i="1"/>
  <c r="AJ61" i="1" s="1"/>
  <c r="AG62" i="1"/>
  <c r="AG63" i="1" s="1"/>
  <c r="H62" i="1"/>
  <c r="H63" i="1" s="1"/>
  <c r="N61" i="1"/>
  <c r="O61" i="1" s="1"/>
  <c r="AB67" i="1"/>
  <c r="AC67" i="1" s="1"/>
  <c r="Z68" i="1"/>
  <c r="AI67" i="1"/>
  <c r="AJ67" i="1" s="1"/>
  <c r="AG68" i="1"/>
  <c r="H68" i="1"/>
  <c r="N68" i="1" s="1"/>
  <c r="O67" i="1"/>
  <c r="S62" i="1"/>
  <c r="S63" i="1" s="1"/>
  <c r="U61" i="1"/>
  <c r="V61" i="1" s="1"/>
  <c r="S68" i="1"/>
  <c r="S69" i="1" s="1"/>
  <c r="U67" i="1"/>
  <c r="V67" i="1" s="1"/>
  <c r="L65" i="1"/>
  <c r="AP62" i="1" l="1"/>
  <c r="AP78" i="1"/>
  <c r="AQ78" i="1" s="1"/>
  <c r="AG79" i="1"/>
  <c r="AI79" i="1" s="1"/>
  <c r="AJ79" i="1" s="1"/>
  <c r="Z80" i="1"/>
  <c r="AI78" i="1"/>
  <c r="AJ78" i="1" s="1"/>
  <c r="AB78" i="1"/>
  <c r="AC78" i="1" s="1"/>
  <c r="U78" i="1"/>
  <c r="V78" i="1" s="1"/>
  <c r="S79" i="1"/>
  <c r="H80" i="1"/>
  <c r="N80" i="1" s="1"/>
  <c r="O80" i="1" s="1"/>
  <c r="N79" i="1"/>
  <c r="O79" i="1" s="1"/>
  <c r="H64" i="1"/>
  <c r="N63" i="1"/>
  <c r="O63" i="1" s="1"/>
  <c r="S70" i="1"/>
  <c r="U69" i="1"/>
  <c r="V69" i="1" s="1"/>
  <c r="H69" i="1"/>
  <c r="L71" i="1"/>
  <c r="S64" i="1"/>
  <c r="U63" i="1"/>
  <c r="V63" i="1" s="1"/>
  <c r="AI68" i="1"/>
  <c r="AJ68" i="1" s="1"/>
  <c r="N62" i="1"/>
  <c r="O62" i="1" s="1"/>
  <c r="AG64" i="1"/>
  <c r="AP64" i="1" s="1"/>
  <c r="AG69" i="1"/>
  <c r="AB68" i="1"/>
  <c r="AC68" i="1" s="1"/>
  <c r="AI62" i="1"/>
  <c r="AJ62" i="1" s="1"/>
  <c r="AQ62" i="1"/>
  <c r="AB62" i="1"/>
  <c r="AC62" i="1" s="1"/>
  <c r="AP63" i="1"/>
  <c r="AQ63" i="1" s="1"/>
  <c r="AP68" i="1"/>
  <c r="AQ68" i="1" s="1"/>
  <c r="O68" i="1"/>
  <c r="U68" i="1"/>
  <c r="V68" i="1" s="1"/>
  <c r="U62" i="1"/>
  <c r="V62" i="1" s="1"/>
  <c r="Z69" i="1"/>
  <c r="Z63" i="1"/>
  <c r="AN69" i="1"/>
  <c r="AG65" i="1" l="1"/>
  <c r="AG80" i="1"/>
  <c r="AG81" i="1" s="1"/>
  <c r="AP79" i="1"/>
  <c r="AQ79" i="1" s="1"/>
  <c r="Z81" i="1"/>
  <c r="AB79" i="1"/>
  <c r="AC79" i="1" s="1"/>
  <c r="S80" i="1"/>
  <c r="S81" i="1" s="1"/>
  <c r="U79" i="1"/>
  <c r="V79" i="1" s="1"/>
  <c r="H81" i="1"/>
  <c r="U64" i="1"/>
  <c r="V64" i="1" s="1"/>
  <c r="AB63" i="1"/>
  <c r="AC63" i="1" s="1"/>
  <c r="Z64" i="1"/>
  <c r="AI64" i="1" s="1"/>
  <c r="AI69" i="1"/>
  <c r="AJ69" i="1" s="1"/>
  <c r="AG70" i="1"/>
  <c r="AG71" i="1" s="1"/>
  <c r="AI63" i="1"/>
  <c r="AJ63" i="1" s="1"/>
  <c r="S65" i="1"/>
  <c r="AB69" i="1"/>
  <c r="AC69" i="1" s="1"/>
  <c r="Z70" i="1"/>
  <c r="Z71" i="1" s="1"/>
  <c r="U70" i="1"/>
  <c r="V70" i="1" s="1"/>
  <c r="N64" i="1"/>
  <c r="O64" i="1" s="1"/>
  <c r="AN70" i="1"/>
  <c r="AP69" i="1"/>
  <c r="AQ69" i="1" s="1"/>
  <c r="AP65" i="1"/>
  <c r="AQ65" i="1" s="1"/>
  <c r="I8" i="28" s="1"/>
  <c r="AQ64" i="1"/>
  <c r="H70" i="1"/>
  <c r="N69" i="1"/>
  <c r="O69" i="1" s="1"/>
  <c r="S71" i="1"/>
  <c r="H65" i="1"/>
  <c r="AP70" i="1" l="1"/>
  <c r="AQ70" i="1" s="1"/>
  <c r="AI81" i="1"/>
  <c r="AJ81" i="1" s="1"/>
  <c r="H7" i="28" s="1"/>
  <c r="AI80" i="1"/>
  <c r="AJ80" i="1" s="1"/>
  <c r="AN71" i="1"/>
  <c r="AP71" i="1" s="1"/>
  <c r="AQ71" i="1" s="1"/>
  <c r="AP81" i="1"/>
  <c r="AQ81" i="1" s="1"/>
  <c r="I7" i="28" s="1"/>
  <c r="AP80" i="1"/>
  <c r="AQ80" i="1" s="1"/>
  <c r="AB81" i="1"/>
  <c r="AC81" i="1" s="1"/>
  <c r="G7" i="28" s="1"/>
  <c r="U81" i="1"/>
  <c r="V81" i="1" s="1"/>
  <c r="F7" i="28" s="1"/>
  <c r="AB80" i="1"/>
  <c r="AC80" i="1" s="1"/>
  <c r="U80" i="1"/>
  <c r="V80" i="1" s="1"/>
  <c r="N81" i="1"/>
  <c r="O81" i="1" s="1"/>
  <c r="E7" i="28" s="1"/>
  <c r="N65" i="1"/>
  <c r="O65" i="1" s="1"/>
  <c r="E8" i="28" s="1"/>
  <c r="N70" i="1"/>
  <c r="O70" i="1" s="1"/>
  <c r="AI71" i="1"/>
  <c r="AJ71" i="1" s="1"/>
  <c r="AJ64" i="1"/>
  <c r="AB64" i="1"/>
  <c r="AC64" i="1" s="1"/>
  <c r="U71" i="1"/>
  <c r="V71" i="1" s="1"/>
  <c r="H71" i="1"/>
  <c r="Z65" i="1"/>
  <c r="AB70" i="1"/>
  <c r="AC70" i="1" s="1"/>
  <c r="U65" i="1"/>
  <c r="V65" i="1" s="1"/>
  <c r="F8" i="28" s="1"/>
  <c r="AI70" i="1"/>
  <c r="AJ70" i="1" s="1"/>
  <c r="AB71" i="1"/>
  <c r="AC71" i="1" s="1"/>
  <c r="AB65" i="1" l="1"/>
  <c r="AC65" i="1" s="1"/>
  <c r="G8" i="28" s="1"/>
  <c r="AI65" i="1"/>
  <c r="AJ65" i="1" s="1"/>
  <c r="H8" i="28" s="1"/>
  <c r="N71" i="1"/>
  <c r="O71" i="1" s="1"/>
</calcChain>
</file>

<file path=xl/comments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0.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5.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6.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7.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8.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19.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20.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2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2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2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2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3" authorId="0">
      <text>
        <r>
          <rPr>
            <b/>
            <sz val="8"/>
            <color indexed="81"/>
            <rFont val="Tahoma"/>
            <family val="2"/>
          </rPr>
          <t>Insert each specific Deferral/Variance Account Disposition Rate Rider(s) as required</t>
        </r>
      </text>
    </comment>
  </commentList>
</comments>
</file>

<file path=xl/comments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5.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6.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7.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8.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9.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sharedStrings.xml><?xml version="1.0" encoding="utf-8"?>
<sst xmlns="http://schemas.openxmlformats.org/spreadsheetml/2006/main" count="3024" uniqueCount="123">
  <si>
    <t>Appendix 2-W</t>
  </si>
  <si>
    <t>Bill Impacts</t>
  </si>
  <si>
    <t>Customer Class:</t>
  </si>
  <si>
    <t>Residential</t>
  </si>
  <si>
    <t>TOU / non-TOU:</t>
  </si>
  <si>
    <t>TOU</t>
  </si>
  <si>
    <t>Consumption</t>
  </si>
  <si>
    <t xml:space="preserve"> kWh</t>
  </si>
  <si>
    <t>Current Board-Approved</t>
  </si>
  <si>
    <t>2016 Proposed</t>
  </si>
  <si>
    <t>Impact 2016 vs 2015</t>
  </si>
  <si>
    <t>2017 Proposed</t>
  </si>
  <si>
    <t>Impact 2017 vs 2016</t>
  </si>
  <si>
    <t>2018 Proposed</t>
  </si>
  <si>
    <t>Impact 2018 vs 2017</t>
  </si>
  <si>
    <t>2019 Proposed</t>
  </si>
  <si>
    <t>Impact 2019 vs 2018</t>
  </si>
  <si>
    <t>2020 Proposed</t>
  </si>
  <si>
    <t>Impact 2020 vs 2019</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</si>
  <si>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</si>
  <si>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</si>
  <si>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</si>
  <si>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</si>
  <si>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</si>
  <si>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</si>
  <si>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</si>
  <si>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</si>
  <si>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</si>
  <si>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</si>
  <si>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</si>
  <si>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</si>
  <si>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</si>
  <si>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LRAM &amp; SSM Rate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</si>
  <si>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</si>
  <si>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</si>
  <si>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</si>
  <si>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</si>
  <si>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</si>
  <si>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</si>
  <si>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</si>
  <si>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</si>
  <si>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</si>
  <si>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</si>
  <si>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</si>
  <si>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</si>
  <si>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Debt Retirement Charge (DRC)</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</si>
  <si>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</si>
  <si>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</si>
  <si>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</si>
  <si>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</si>
  <si>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</si>
  <si>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</si>
  <si>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</si>
  <si>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</si>
  <si>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r>
      <t xml:space="preserve">Ontario Clean Energy Benefit </t>
    </r>
    <r>
      <rPr>
        <b/>
        <i/>
        <vertAlign val="superscript"/>
        <sz val="10"/>
        <rFont val="Arial"/>
        <family val="2"/>
      </rPr>
      <t>1</t>
    </r>
  </si>
  <si>
    <t>Total Bill on TOU (including OCEB)</t>
  </si>
  <si>
    <t>Total Bill on RPP (before Taxes)</t>
  </si>
  <si>
    <t>Total Bill on RPP (including OCEB)</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</si>
  <si>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</si>
  <si>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</si>
  <si>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</si>
  <si>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</si>
  <si>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</si>
  <si>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</si>
  <si>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</si>
  <si>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</si>
  <si>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</si>
  <si>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</si>
  <si>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</si>
  <si>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</si>
  <si>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</si>
  <si>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</si>
  <si>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</si>
  <si>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</si>
  <si>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</si>
  <si>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</si>
  <si>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</si>
  <si>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</si>
  <si>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</si>
  <si>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</si>
  <si>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</si>
  <si>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</si>
  <si>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2015 Approved</t>
  </si>
  <si>
    <t>Residential
 (800 kWh)</t>
  </si>
  <si>
    <t>Distribution Charge</t>
  </si>
  <si>
    <t>Change in Distribution Charge</t>
  </si>
  <si>
    <t>% Distribution Increase</t>
  </si>
  <si>
    <t>% Increase of Total Bill - No VA</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</si>
  <si>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</si>
  <si>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</si>
  <si>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</si>
  <si>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</si>
  <si>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</si>
  <si>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</si>
  <si>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</si>
  <si>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</si>
  <si>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</si>
  <si>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</si>
  <si>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</si>
  <si>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</si>
  <si>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</si>
  <si>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</si>
  <si>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</si>
  <si>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</si>
  <si>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</si>
  <si>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</si>
  <si>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</si>
  <si>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</si>
  <si>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</si>
  <si>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</si>
  <si>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</si>
  <si>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</si>
  <si>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</si>
  <si>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</si>
  <si>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</si>
  <si>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</si>
  <si>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</si>
  <si>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</si>
  <si>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</si>
  <si>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</si>
  <si>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</si>
  <si>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</si>
  <si>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Rates Summary - UPDATED August 12,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</si>
</sst>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_-&quot;$&quot;* #,##0.0000_-;\-&quot;$&quot;* #,##0.0000_-;_-&quot;$&quot;* &quot;-&quot;??_-;_-@_-"/>
    <numFmt numFmtId="166" formatCode="_-&quot;$&quot;* #,##0.00000_-;\-&quot;$&quot;* #,##0.00000_-;_-&quot;$&quot;* &quot;-&quot;??_-;_-@_-"/>
    <numFmt numFmtId="167" formatCode="0.0000%"/>
    <numFmt numFmtId="168" formatCode="_(* #,##0.0_);_(* \(#,##0.0\);_(* &quot;-&quot;??_);_(@_)"/>
    <numFmt numFmtId="169" formatCode="#,##0.0"/>
    <numFmt numFmtId="170" formatCode="mm/dd/yyyy"/>
    <numFmt numFmtId="171" formatCode="0\-0"/>
    <numFmt numFmtId="172" formatCode="_(* #,##0_);_(* \(#,##0\);_(* &quot;-&quot;_);_(@_)"/>
    <numFmt numFmtId="173" formatCode="_(* #,##0.00_);_(* \(#,##0.00\);_(* &quot;-&quot;??_);_(@_)"/>
    <numFmt numFmtId="174" formatCode="_-* #,##0.0_-;\-* #,##0.0_-;_-* &quot;-&quot;??_-;_-@_-"/>
    <numFmt numFmtId="175" formatCode="_(&quot;$&quot;* #,##0_);_(&quot;$&quot;* \(#,##0\);_(&quot;$&quot;* &quot;-&quot;??_);_(@_)"/>
    <numFmt numFmtId="176" formatCode="&quot;$&quot;#,##0.00_);[Red]\(&quot;$&quot;#,##0.00\)"/>
    <numFmt numFmtId="177" formatCode="_(&quot;$&quot;* #,##0_);_(&quot;$&quot;* \(#,##0\);_(&quot;$&quot;* &quot;-&quot;_);_(@_)"/>
    <numFmt numFmtId="178" formatCode="_(&quot;$&quot;* #,##0.00_);_(&quot;$&quot;* \(#,##0.00\);_(&quot;$&quot;* &quot;-&quot;??_);_(@_)"/>
    <numFmt numFmtId="179" formatCode="&quot;$&quot;#,##0.00_);\(&quot;$&quot;#,##0.00\)"/>
    <numFmt numFmtId="180" formatCode="_(* #,##0_);_(* \(#,##0\);_(* &quot;-&quot;??_);_(@_)"/>
    <numFmt numFmtId="181" formatCode="&quot;$&quot;#,##0_);\(&quot;$&quot;#,##0\)"/>
    <numFmt numFmtId="182" formatCode="##\-#"/>
    <numFmt numFmtId="183" formatCode="&quot;£ &quot;#,##0.00;[Red]\-&quot;£ &quot;#,##0.00"/>
    <numFmt numFmtId="184" formatCode="_-* #,##0.00000_-;\-* #,##0.00000_-;_-* &quot;-&quot;??_-;_-@_-"/>
    <numFmt numFmtId="185" formatCode="0.0"/>
    <numFmt numFmtId="186" formatCode="_-* #,##0.0000_-;\-* #,##0.0000_-;_-* &quot;-&quot;??_-;_-@_-"/>
    <numFmt numFmtId="187" formatCode="0.00000"/>
    <numFmt numFmtId="188" formatCode="0.000000"/>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b/>
      <i/>
      <vertAlign val="superscript"/>
      <sz val="10"/>
      <name val="Arial"/>
      <family val="2"/>
    </font>
    <font>
      <sz val="10"/>
      <color rgb="FFFF0000"/>
      <name val="Arial"/>
      <family val="2"/>
    </font>
    <font>
      <vertAlign val="superscript"/>
      <sz val="10"/>
      <name val="Arial"/>
      <family val="2"/>
    </font>
    <font>
      <i/>
      <sz val="10"/>
      <name val="Arial"/>
      <family val="2"/>
    </font>
    <font>
      <b/>
      <sz val="10"/>
      <color indexed="81"/>
      <name val="Arial"/>
      <family val="2"/>
    </font>
    <font>
      <b/>
      <sz val="8"/>
      <color indexed="81"/>
      <name val="Tahoma"/>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sz val="11"/>
      <color theme="9" tint="-0.249977111117893"/>
      <name val="Helvetica"/>
      <family val="2"/>
    </font>
    <font>
      <b/>
      <sz val="11"/>
      <color theme="1"/>
      <name val="Helvetica"/>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theme="9" tint="-0.249977111117893"/>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657">
    <xf numFmtId="0" fontId="0"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168" fontId="22" fillId="0" borderId="0"/>
    <xf numFmtId="168" fontId="22" fillId="0" borderId="0"/>
    <xf numFmtId="168" fontId="22" fillId="0" borderId="0"/>
    <xf numFmtId="168" fontId="22" fillId="0" borderId="0"/>
    <xf numFmtId="169" fontId="22" fillId="0" borderId="0"/>
    <xf numFmtId="169" fontId="22" fillId="0" borderId="0"/>
    <xf numFmtId="169" fontId="22" fillId="0" borderId="0"/>
    <xf numFmtId="169" fontId="22" fillId="0" borderId="0"/>
    <xf numFmtId="168" fontId="22" fillId="0" borderId="0"/>
    <xf numFmtId="168" fontId="22" fillId="0" borderId="0"/>
    <xf numFmtId="168" fontId="22" fillId="0" borderId="0"/>
    <xf numFmtId="168" fontId="22" fillId="0" borderId="0"/>
    <xf numFmtId="170" fontId="22" fillId="0" borderId="0"/>
    <xf numFmtId="170" fontId="22" fillId="0" borderId="0"/>
    <xf numFmtId="170" fontId="22" fillId="0" borderId="0"/>
    <xf numFmtId="170" fontId="22" fillId="0" borderId="0"/>
    <xf numFmtId="171" fontId="22" fillId="0" borderId="0"/>
    <xf numFmtId="171" fontId="22" fillId="0" borderId="0"/>
    <xf numFmtId="171" fontId="22" fillId="0" borderId="0"/>
    <xf numFmtId="171" fontId="22" fillId="0" borderId="0"/>
    <xf numFmtId="170" fontId="22" fillId="0" borderId="0"/>
    <xf numFmtId="0" fontId="4" fillId="1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4" fillId="10" borderId="0" applyNumberFormat="0" applyBorder="0" applyAlignment="0" applyProtection="0"/>
    <xf numFmtId="0" fontId="37" fillId="41" borderId="0" applyNumberFormat="0" applyBorder="0" applyAlignment="0" applyProtection="0"/>
    <xf numFmtId="0" fontId="4" fillId="1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8" fillId="41" borderId="0" applyNumberFormat="0" applyBorder="0" applyAlignment="0" applyProtection="0"/>
    <xf numFmtId="0" fontId="4" fillId="14"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 fillId="14" borderId="0" applyNumberFormat="0" applyBorder="0" applyAlignment="0" applyProtection="0"/>
    <xf numFmtId="0" fontId="37" fillId="42" borderId="0" applyNumberFormat="0" applyBorder="0" applyAlignment="0" applyProtection="0"/>
    <xf numFmtId="0" fontId="4" fillId="14"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42" borderId="0" applyNumberFormat="0" applyBorder="0" applyAlignment="0" applyProtection="0"/>
    <xf numFmtId="0" fontId="4" fillId="1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4" fillId="18" borderId="0" applyNumberFormat="0" applyBorder="0" applyAlignment="0" applyProtection="0"/>
    <xf numFmtId="0" fontId="37" fillId="43" borderId="0" applyNumberFormat="0" applyBorder="0" applyAlignment="0" applyProtection="0"/>
    <xf numFmtId="0" fontId="4" fillId="1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8" fillId="43" borderId="0" applyNumberFormat="0" applyBorder="0" applyAlignment="0" applyProtection="0"/>
    <xf numFmtId="0" fontId="4"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2" borderId="0" applyNumberFormat="0" applyBorder="0" applyAlignment="0" applyProtection="0"/>
    <xf numFmtId="0" fontId="37" fillId="44" borderId="0" applyNumberFormat="0" applyBorder="0" applyAlignment="0" applyProtection="0"/>
    <xf numFmtId="0" fontId="4"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4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8"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 fillId="30" borderId="0" applyNumberFormat="0" applyBorder="0" applyAlignment="0" applyProtection="0"/>
    <xf numFmtId="0" fontId="37" fillId="46" borderId="0" applyNumberFormat="0" applyBorder="0" applyAlignment="0" applyProtection="0"/>
    <xf numFmtId="0" fontId="4"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8" fillId="46" borderId="0" applyNumberFormat="0" applyBorder="0" applyAlignment="0" applyProtection="0"/>
    <xf numFmtId="0" fontId="4" fillId="1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11" borderId="0" applyNumberFormat="0" applyBorder="0" applyAlignment="0" applyProtection="0"/>
    <xf numFmtId="0" fontId="37" fillId="47" borderId="0" applyNumberFormat="0" applyBorder="0" applyAlignment="0" applyProtection="0"/>
    <xf numFmtId="0" fontId="4" fillId="1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4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8" fillId="4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19" borderId="0" applyNumberFormat="0" applyBorder="0" applyAlignment="0" applyProtection="0"/>
    <xf numFmtId="0" fontId="37" fillId="49" borderId="0" applyNumberFormat="0" applyBorder="0" applyAlignment="0" applyProtection="0"/>
    <xf numFmtId="0" fontId="4"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8" fillId="49" borderId="0" applyNumberFormat="0" applyBorder="0" applyAlignment="0" applyProtection="0"/>
    <xf numFmtId="0" fontId="4"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23" borderId="0" applyNumberFormat="0" applyBorder="0" applyAlignment="0" applyProtection="0"/>
    <xf numFmtId="0" fontId="37" fillId="44" borderId="0" applyNumberFormat="0" applyBorder="0" applyAlignment="0" applyProtection="0"/>
    <xf numFmtId="0" fontId="4"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44" borderId="0" applyNumberFormat="0" applyBorder="0" applyAlignment="0" applyProtection="0"/>
    <xf numFmtId="0" fontId="4" fillId="2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4" fillId="27" borderId="0" applyNumberFormat="0" applyBorder="0" applyAlignment="0" applyProtection="0"/>
    <xf numFmtId="0" fontId="37" fillId="47" borderId="0" applyNumberFormat="0" applyBorder="0" applyAlignment="0" applyProtection="0"/>
    <xf numFmtId="0" fontId="4" fillId="2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47" borderId="0" applyNumberFormat="0" applyBorder="0" applyAlignment="0" applyProtection="0"/>
    <xf numFmtId="0" fontId="4" fillId="31"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 fillId="31" borderId="0" applyNumberFormat="0" applyBorder="0" applyAlignment="0" applyProtection="0"/>
    <xf numFmtId="0" fontId="37" fillId="50" borderId="0" applyNumberFormat="0" applyBorder="0" applyAlignment="0" applyProtection="0"/>
    <xf numFmtId="0" fontId="4" fillId="31"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8" fillId="50"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0" fillId="5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0" fillId="49"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0" fillId="5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0" fillId="54"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40" fillId="55"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0" fillId="5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0" fillId="57"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40" fillId="5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40" fillId="58" borderId="0" applyNumberFormat="0" applyBorder="0" applyAlignment="0" applyProtection="0"/>
    <xf numFmtId="0" fontId="10" fillId="3" borderId="0" applyNumberFormat="0" applyBorder="0" applyAlignment="0" applyProtection="0"/>
    <xf numFmtId="0" fontId="41" fillId="42" borderId="0" applyNumberFormat="0" applyBorder="0" applyAlignment="0" applyProtection="0"/>
    <xf numFmtId="0" fontId="10" fillId="3"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1" fillId="42"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14" fillId="6"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4" fillId="59" borderId="30" applyNumberFormat="0" applyAlignment="0" applyProtection="0"/>
    <xf numFmtId="0" fontId="44" fillId="59" borderId="30" applyNumberFormat="0" applyAlignment="0" applyProtection="0"/>
    <xf numFmtId="0" fontId="14" fillId="6"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3" fillId="59" borderId="4" applyNumberFormat="0" applyAlignment="0" applyProtection="0"/>
    <xf numFmtId="0" fontId="44" fillId="59" borderId="30" applyNumberFormat="0" applyAlignment="0" applyProtection="0"/>
    <xf numFmtId="0" fontId="44" fillId="59" borderId="30" applyNumberFormat="0" applyAlignment="0" applyProtection="0"/>
    <xf numFmtId="0" fontId="44" fillId="59" borderId="30" applyNumberFormat="0" applyAlignment="0" applyProtection="0"/>
    <xf numFmtId="0" fontId="16" fillId="7" borderId="7" applyNumberFormat="0" applyAlignment="0" applyProtection="0"/>
    <xf numFmtId="0" fontId="16" fillId="7" borderId="7" applyNumberFormat="0" applyAlignment="0" applyProtection="0"/>
    <xf numFmtId="0" fontId="45" fillId="60" borderId="31" applyNumberFormat="0" applyAlignment="0" applyProtection="0"/>
    <xf numFmtId="41" fontId="22" fillId="0" borderId="0">
      <alignment vertical="center"/>
    </xf>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22" fillId="0" borderId="0">
      <alignment vertical="center"/>
    </xf>
    <xf numFmtId="41"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22" fillId="0" borderId="0">
      <alignment vertical="center"/>
    </xf>
    <xf numFmtId="41"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lignment vertical="center"/>
    </xf>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lignment vertical="center"/>
    </xf>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46" fillId="0" borderId="0" applyFont="0" applyFill="0" applyBorder="0" applyAlignment="0" applyProtection="0"/>
    <xf numFmtId="172" fontId="46" fillId="0" borderId="0" applyFont="0" applyFill="0" applyBorder="0" applyAlignment="0" applyProtection="0"/>
    <xf numFmtId="172" fontId="22" fillId="0" borderId="0">
      <alignment vertical="center"/>
    </xf>
    <xf numFmtId="172" fontId="22" fillId="0" borderId="0">
      <alignment vertical="center"/>
    </xf>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41" fontId="22" fillId="0" borderId="0">
      <alignment vertical="center"/>
    </xf>
    <xf numFmtId="41" fontId="22" fillId="0" borderId="0">
      <alignment vertical="center"/>
    </xf>
    <xf numFmtId="172" fontId="22" fillId="0" borderId="0">
      <alignment vertical="center"/>
    </xf>
    <xf numFmtId="41" fontId="22" fillId="0" borderId="0">
      <alignment vertical="center"/>
    </xf>
    <xf numFmtId="41" fontId="22" fillId="0" borderId="0">
      <alignment vertical="center"/>
    </xf>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41" fontId="22" fillId="0" borderId="0">
      <alignment vertical="center"/>
    </xf>
    <xf numFmtId="41" fontId="22" fillId="0" borderId="0">
      <alignment vertical="center"/>
    </xf>
    <xf numFmtId="172" fontId="22" fillId="0" borderId="0">
      <alignment vertical="center"/>
    </xf>
    <xf numFmtId="41" fontId="22" fillId="0" borderId="0">
      <alignment vertical="center"/>
    </xf>
    <xf numFmtId="41"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172" fontId="22" fillId="0" borderId="0">
      <alignment vertical="center"/>
    </xf>
    <xf numFmtId="17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37"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49" fontId="48" fillId="61" borderId="32" applyAlignment="0" applyProtection="0"/>
    <xf numFmtId="43" fontId="46" fillId="0" borderId="0" applyFont="0" applyFill="0" applyBorder="0" applyAlignment="0" applyProtection="0"/>
    <xf numFmtId="49" fontId="48" fillId="61" borderId="32"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68"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9" fontId="48" fillId="61" borderId="32"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68"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lignment vertical="center"/>
    </xf>
    <xf numFmtId="43" fontId="22" fillId="0" borderId="0">
      <alignment vertical="center"/>
    </xf>
    <xf numFmtId="43" fontId="22" fillId="0" borderId="0" applyFont="0" applyFill="0" applyBorder="0" applyAlignment="0" applyProtection="0"/>
    <xf numFmtId="43" fontId="22"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22" fillId="0" borderId="0">
      <alignment vertical="center"/>
    </xf>
    <xf numFmtId="4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37"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46"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173" fontId="47"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43" fontId="46"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22" fillId="0" borderId="0">
      <alignment vertical="center"/>
    </xf>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4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22" fillId="0" borderId="0">
      <alignment vertical="center"/>
    </xf>
    <xf numFmtId="174" fontId="22" fillId="0" borderId="0" applyFont="0" applyFill="0" applyBorder="0" applyAlignment="0" applyProtection="0"/>
    <xf numFmtId="43" fontId="22" fillId="0" borderId="0">
      <alignment vertical="center"/>
    </xf>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43" fontId="22" fillId="0" borderId="0" applyFont="0" applyFill="0" applyBorder="0" applyAlignment="0" applyProtection="0"/>
    <xf numFmtId="43"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43" fontId="46"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6" fillId="0" borderId="0" applyFont="0" applyFill="0" applyBorder="0" applyAlignment="0" applyProtection="0"/>
    <xf numFmtId="173" fontId="22" fillId="0" borderId="0">
      <alignment vertical="center"/>
    </xf>
    <xf numFmtId="173" fontId="22" fillId="0" borderId="0">
      <alignment vertical="center"/>
    </xf>
    <xf numFmtId="43" fontId="50"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43" fontId="46" fillId="0" borderId="0" applyFont="0" applyFill="0" applyBorder="0" applyAlignment="0" applyProtection="0"/>
    <xf numFmtId="174" fontId="22"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43" fontId="4"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17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lignment vertical="center"/>
    </xf>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7"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47"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6"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176"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68" fontId="37"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168" fontId="37" fillId="0" borderId="0" applyFont="0" applyFill="0" applyBorder="0" applyAlignment="0" applyProtection="0"/>
    <xf numFmtId="173" fontId="37" fillId="0" borderId="0" applyFont="0" applyFill="0" applyBorder="0" applyAlignment="0" applyProtection="0"/>
    <xf numFmtId="173" fontId="46" fillId="0" borderId="0" applyFont="0" applyFill="0" applyBorder="0" applyAlignment="0" applyProtection="0"/>
    <xf numFmtId="173" fontId="22" fillId="0" borderId="0">
      <alignment vertical="center"/>
    </xf>
    <xf numFmtId="173" fontId="22" fillId="0" borderId="0">
      <alignment vertical="center"/>
    </xf>
    <xf numFmtId="173" fontId="37" fillId="0" borderId="0" applyFont="0" applyFill="0" applyBorder="0" applyAlignment="0" applyProtection="0"/>
    <xf numFmtId="173" fontId="22" fillId="0" borderId="0">
      <alignment vertical="center"/>
    </xf>
    <xf numFmtId="173" fontId="46" fillId="0" borderId="0" applyFont="0" applyFill="0" applyBorder="0" applyAlignment="0" applyProtection="0"/>
    <xf numFmtId="173" fontId="37" fillId="0" borderId="0" applyFont="0" applyFill="0" applyBorder="0" applyAlignment="0" applyProtection="0"/>
    <xf numFmtId="173" fontId="46"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37"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49" fillId="0" borderId="0" applyFont="0" applyFill="0" applyBorder="0" applyAlignment="0" applyProtection="0"/>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6" fontId="22" fillId="0" borderId="0" applyFont="0" applyFill="0" applyBorder="0" applyAlignment="0" applyProtection="0"/>
    <xf numFmtId="43" fontId="22" fillId="0" borderId="0">
      <alignment vertical="center"/>
    </xf>
    <xf numFmtId="43" fontId="22" fillId="0" borderId="0">
      <alignment vertical="center"/>
    </xf>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22" fillId="0" borderId="0">
      <alignment vertical="center"/>
    </xf>
    <xf numFmtId="4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6" fontId="22" fillId="0" borderId="0" applyFont="0" applyFill="0" applyBorder="0" applyAlignment="0" applyProtection="0"/>
    <xf numFmtId="43" fontId="22" fillId="0" borderId="0">
      <alignment vertical="center"/>
    </xf>
    <xf numFmtId="43" fontId="22" fillId="0" borderId="0">
      <alignment vertical="center"/>
    </xf>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43" fontId="22" fillId="0" borderId="0">
      <alignment vertical="center"/>
    </xf>
    <xf numFmtId="173" fontId="49" fillId="0" borderId="0" applyFont="0" applyFill="0" applyBorder="0" applyAlignment="0" applyProtection="0"/>
    <xf numFmtId="173" fontId="22" fillId="0" borderId="0">
      <alignment vertical="center"/>
    </xf>
    <xf numFmtId="173" fontId="22" fillId="0" borderId="0">
      <alignment vertical="center"/>
    </xf>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47" fillId="0" borderId="0" applyFont="0" applyFill="0" applyBorder="0" applyAlignment="0" applyProtection="0"/>
    <xf numFmtId="43" fontId="22" fillId="0" borderId="0">
      <alignment vertical="center"/>
    </xf>
    <xf numFmtId="173" fontId="49" fillId="0" borderId="0" applyFont="0" applyFill="0" applyBorder="0" applyAlignment="0" applyProtection="0"/>
    <xf numFmtId="43" fontId="22" fillId="0" borderId="0">
      <alignment vertical="center"/>
    </xf>
    <xf numFmtId="173" fontId="22" fillId="0" borderId="0" applyFont="0" applyFill="0" applyBorder="0" applyAlignment="0" applyProtection="0"/>
    <xf numFmtId="43" fontId="22" fillId="0" borderId="0">
      <alignment vertical="center"/>
    </xf>
    <xf numFmtId="173" fontId="49"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47" fillId="0" borderId="0" applyFont="0" applyFill="0" applyBorder="0" applyAlignment="0" applyProtection="0"/>
    <xf numFmtId="43" fontId="22" fillId="0" borderId="0">
      <alignment vertical="center"/>
    </xf>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4"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4"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4" fillId="0" borderId="0" applyFont="0" applyFill="0" applyBorder="0" applyAlignment="0" applyProtection="0"/>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46"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173" fontId="46" fillId="0" borderId="0" applyFont="0" applyFill="0" applyBorder="0" applyAlignment="0" applyProtection="0"/>
    <xf numFmtId="173" fontId="22" fillId="0" borderId="0" applyFont="0" applyFill="0" applyBorder="0" applyAlignment="0" applyProtection="0"/>
    <xf numFmtId="173" fontId="47" fillId="0" borderId="0" applyFont="0" applyFill="0" applyBorder="0" applyAlignment="0" applyProtection="0"/>
    <xf numFmtId="173" fontId="46" fillId="0" borderId="0" applyFont="0" applyFill="0" applyBorder="0" applyAlignment="0" applyProtection="0"/>
    <xf numFmtId="173" fontId="47"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lignment vertical="center"/>
    </xf>
    <xf numFmtId="43" fontId="22" fillId="0" borderId="0">
      <alignment vertical="center"/>
    </xf>
    <xf numFmtId="173" fontId="22" fillId="0" borderId="0">
      <alignment vertical="center"/>
    </xf>
    <xf numFmtId="173" fontId="22" fillId="0" borderId="0">
      <alignment vertical="center"/>
    </xf>
    <xf numFmtId="173" fontId="22" fillId="0" borderId="0">
      <alignment vertical="center"/>
    </xf>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173" fontId="22" fillId="0" borderId="0">
      <alignment vertical="center"/>
    </xf>
    <xf numFmtId="173" fontId="22" fillId="0" borderId="0" applyFont="0" applyFill="0" applyBorder="0" applyAlignment="0" applyProtection="0"/>
    <xf numFmtId="173" fontId="22" fillId="0" borderId="0" applyFont="0" applyFill="0" applyBorder="0" applyAlignment="0" applyProtection="0"/>
    <xf numFmtId="43" fontId="22" fillId="0" borderId="0">
      <alignment vertical="center"/>
    </xf>
    <xf numFmtId="43" fontId="22" fillId="0" borderId="0">
      <alignment vertical="center"/>
    </xf>
    <xf numFmtId="43" fontId="22" fillId="0" borderId="0">
      <alignment vertical="center"/>
    </xf>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2"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42"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42" fontId="22" fillId="0" borderId="0">
      <alignment vertical="center"/>
    </xf>
    <xf numFmtId="42"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7" fontId="22" fillId="0" borderId="0">
      <alignment vertical="center"/>
    </xf>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44" fontId="22" fillId="0" borderId="0">
      <alignment vertical="center"/>
    </xf>
    <xf numFmtId="44" fontId="22" fillId="0" borderId="0">
      <alignment vertical="center"/>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8" fontId="22"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2"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172"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lignment vertical="center"/>
    </xf>
    <xf numFmtId="44" fontId="4" fillId="0" borderId="0" applyFont="0" applyFill="0" applyBorder="0" applyAlignment="0" applyProtection="0"/>
    <xf numFmtId="44" fontId="22" fillId="0" borderId="0" applyFont="0" applyFill="0" applyBorder="0" applyAlignment="0" applyProtection="0"/>
    <xf numFmtId="44" fontId="22" fillId="0" borderId="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lignment vertical="center"/>
    </xf>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lignment vertical="center"/>
    </xf>
    <xf numFmtId="179" fontId="22" fillId="0" borderId="0" applyFont="0" applyFill="0" applyBorder="0" applyAlignment="0" applyProtection="0"/>
    <xf numFmtId="44" fontId="22" fillId="0" borderId="0">
      <alignment vertical="center"/>
    </xf>
    <xf numFmtId="44" fontId="22" fillId="0" borderId="0">
      <alignment vertical="center"/>
    </xf>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178" fontId="22" fillId="0" borderId="0">
      <alignment vertical="center"/>
    </xf>
    <xf numFmtId="44" fontId="22" fillId="0" borderId="0">
      <alignment vertical="center"/>
    </xf>
    <xf numFmtId="178"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178"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178" fontId="22" fillId="0" borderId="0">
      <alignment vertical="center"/>
    </xf>
    <xf numFmtId="44" fontId="22" fillId="0" borderId="0">
      <alignment vertical="center"/>
    </xf>
    <xf numFmtId="44" fontId="22" fillId="0" borderId="0">
      <alignment vertical="center"/>
    </xf>
    <xf numFmtId="44" fontId="22" fillId="0" borderId="0">
      <alignment vertical="center"/>
    </xf>
    <xf numFmtId="44" fontId="22" fillId="0" borderId="0">
      <alignment vertical="center"/>
    </xf>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4" fontId="22" fillId="0" borderId="0" applyFont="0" applyFill="0" applyBorder="0" applyAlignment="0" applyProtection="0"/>
    <xf numFmtId="15" fontId="22" fillId="0" borderId="0"/>
    <xf numFmtId="15" fontId="22" fillId="0" borderId="0"/>
    <xf numFmtId="15" fontId="22" fillId="0" borderId="0"/>
    <xf numFmtId="15" fontId="22" fillId="0" borderId="0"/>
    <xf numFmtId="15" fontId="22" fillId="0" borderId="0"/>
    <xf numFmtId="15" fontId="22" fillId="0" borderId="0"/>
    <xf numFmtId="15" fontId="22" fillId="0" borderId="0"/>
    <xf numFmtId="14" fontId="22" fillId="0" borderId="0" applyFont="0" applyFill="0" applyBorder="0" applyAlignment="0" applyProtection="0"/>
    <xf numFmtId="15" fontId="22" fillId="0" borderId="0"/>
    <xf numFmtId="0" fontId="18" fillId="0" borderId="0" applyNumberFormat="0" applyFill="0" applyBorder="0" applyAlignment="0" applyProtection="0"/>
    <xf numFmtId="0" fontId="18" fillId="0" borderId="0" applyNumberFormat="0" applyFill="0" applyBorder="0" applyAlignment="0" applyProtection="0"/>
    <xf numFmtId="0" fontId="51" fillId="0" borderId="0" applyNumberForma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9" fillId="2" borderId="0" applyNumberFormat="0" applyBorder="0" applyAlignment="0" applyProtection="0"/>
    <xf numFmtId="0" fontId="52" fillId="43" borderId="0" applyNumberFormat="0" applyBorder="0" applyAlignment="0" applyProtection="0"/>
    <xf numFmtId="0" fontId="9" fillId="2"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2" borderId="0" applyNumberFormat="0" applyBorder="0" applyAlignment="0" applyProtection="0"/>
    <xf numFmtId="0" fontId="53" fillId="43"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2" fillId="43" borderId="0" applyNumberFormat="0" applyBorder="0" applyAlignment="0" applyProtection="0"/>
    <xf numFmtId="38" fontId="25" fillId="61" borderId="0" applyNumberFormat="0" applyBorder="0" applyAlignment="0" applyProtection="0"/>
    <xf numFmtId="0" fontId="6" fillId="0" borderId="1"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6" fillId="0" borderId="1"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5" fillId="0" borderId="33" applyNumberFormat="0" applyFill="0" applyAlignment="0" applyProtection="0"/>
    <xf numFmtId="0" fontId="7" fillId="0" borderId="2"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7" fillId="0" borderId="2"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57" fillId="0" borderId="34" applyNumberFormat="0" applyFill="0" applyAlignment="0" applyProtection="0"/>
    <xf numFmtId="0" fontId="8" fillId="0" borderId="3"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8" fillId="0" borderId="3"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10" fontId="25" fillId="62" borderId="11" applyNumberFormat="0" applyBorder="0" applyAlignment="0" applyProtection="0"/>
    <xf numFmtId="0" fontId="12" fillId="5" borderId="4" applyNumberFormat="0" applyAlignment="0" applyProtection="0"/>
    <xf numFmtId="0" fontId="61" fillId="46" borderId="30" applyNumberFormat="0" applyAlignment="0" applyProtection="0"/>
    <xf numFmtId="0" fontId="61" fillId="46" borderId="30" applyNumberFormat="0" applyAlignment="0" applyProtection="0"/>
    <xf numFmtId="0" fontId="61" fillId="46" borderId="30" applyNumberFormat="0" applyAlignment="0" applyProtection="0"/>
    <xf numFmtId="0" fontId="12" fillId="5" borderId="4" applyNumberFormat="0" applyAlignment="0" applyProtection="0"/>
    <xf numFmtId="0" fontId="62" fillId="46" borderId="4" applyNumberFormat="0" applyAlignment="0" applyProtection="0"/>
    <xf numFmtId="0" fontId="62" fillId="46" borderId="4" applyNumberFormat="0" applyAlignment="0" applyProtection="0"/>
    <xf numFmtId="0" fontId="62" fillId="46" borderId="4" applyNumberFormat="0" applyAlignment="0" applyProtection="0"/>
    <xf numFmtId="0" fontId="62" fillId="46" borderId="4" applyNumberFormat="0" applyAlignment="0" applyProtection="0"/>
    <xf numFmtId="0" fontId="61" fillId="46" borderId="30" applyNumberFormat="0" applyAlignment="0" applyProtection="0"/>
    <xf numFmtId="0" fontId="61" fillId="46" borderId="30" applyNumberFormat="0" applyAlignment="0" applyProtection="0"/>
    <xf numFmtId="0" fontId="61" fillId="46" borderId="30" applyNumberFormat="0" applyAlignment="0" applyProtection="0"/>
    <xf numFmtId="0" fontId="15" fillId="0" borderId="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15" fillId="0" borderId="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4" fillId="0" borderId="36" applyNumberFormat="0" applyFill="0" applyAlignment="0" applyProtection="0"/>
    <xf numFmtId="182" fontId="22" fillId="0" borderId="0"/>
    <xf numFmtId="182" fontId="22" fillId="0" borderId="0"/>
    <xf numFmtId="182" fontId="22" fillId="0" borderId="0"/>
    <xf numFmtId="182" fontId="22" fillId="0" borderId="0"/>
    <xf numFmtId="180" fontId="22" fillId="0" borderId="0"/>
    <xf numFmtId="180" fontId="22" fillId="0" borderId="0"/>
    <xf numFmtId="180" fontId="22" fillId="0" borderId="0"/>
    <xf numFmtId="180" fontId="22" fillId="0" borderId="0"/>
    <xf numFmtId="182" fontId="22" fillId="0" borderId="0"/>
    <xf numFmtId="182" fontId="22" fillId="0" borderId="0"/>
    <xf numFmtId="182" fontId="22" fillId="0" borderId="0"/>
    <xf numFmtId="182" fontId="22" fillId="0" borderId="0"/>
    <xf numFmtId="0" fontId="11"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11"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6" fillId="63" borderId="0" applyNumberFormat="0" applyBorder="0" applyAlignment="0" applyProtection="0"/>
    <xf numFmtId="183" fontId="22" fillId="0" borderId="0"/>
    <xf numFmtId="183" fontId="22" fillId="0" borderId="0"/>
    <xf numFmtId="183" fontId="22" fillId="0" borderId="0"/>
    <xf numFmtId="183"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4"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4" fillId="0" borderId="0"/>
    <xf numFmtId="0" fontId="22" fillId="0" borderId="0">
      <alignment vertical="center"/>
    </xf>
    <xf numFmtId="0" fontId="22" fillId="0" borderId="0">
      <alignment vertical="center"/>
    </xf>
    <xf numFmtId="0" fontId="4" fillId="0" borderId="0"/>
    <xf numFmtId="0" fontId="22" fillId="0" borderId="0"/>
    <xf numFmtId="0" fontId="22" fillId="0" borderId="0"/>
    <xf numFmtId="0" fontId="22" fillId="0" borderId="0"/>
    <xf numFmtId="0" fontId="46" fillId="0" borderId="0"/>
    <xf numFmtId="0" fontId="22" fillId="0" borderId="0"/>
    <xf numFmtId="0" fontId="4" fillId="0" borderId="0"/>
    <xf numFmtId="0" fontId="4" fillId="0" borderId="0"/>
    <xf numFmtId="0" fontId="49" fillId="0" borderId="0"/>
    <xf numFmtId="0" fontId="22" fillId="0" borderId="0">
      <alignment vertical="center"/>
    </xf>
    <xf numFmtId="0" fontId="22" fillId="0" borderId="0">
      <alignment vertical="center"/>
    </xf>
    <xf numFmtId="0" fontId="4" fillId="0" borderId="0"/>
    <xf numFmtId="0" fontId="49" fillId="0" borderId="0"/>
    <xf numFmtId="0" fontId="4" fillId="0" borderId="0"/>
    <xf numFmtId="0" fontId="4" fillId="0" borderId="0"/>
    <xf numFmtId="0" fontId="4"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37"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7" fillId="0" borderId="0"/>
    <xf numFmtId="0" fontId="37" fillId="0" borderId="0"/>
    <xf numFmtId="0" fontId="37" fillId="0" borderId="0"/>
    <xf numFmtId="0" fontId="46" fillId="0" borderId="0"/>
    <xf numFmtId="0" fontId="46" fillId="0" borderId="0"/>
    <xf numFmtId="0" fontId="37" fillId="0" borderId="0"/>
    <xf numFmtId="0" fontId="22" fillId="0" borderId="0"/>
    <xf numFmtId="0" fontId="22" fillId="0" borderId="0"/>
    <xf numFmtId="0" fontId="46" fillId="0" borderId="0"/>
    <xf numFmtId="0" fontId="46" fillId="0" borderId="0"/>
    <xf numFmtId="0" fontId="46" fillId="0" borderId="0"/>
    <xf numFmtId="0" fontId="37" fillId="0" borderId="0"/>
    <xf numFmtId="0" fontId="22" fillId="0" borderId="0"/>
    <xf numFmtId="0" fontId="22" fillId="0" borderId="0"/>
    <xf numFmtId="0" fontId="46" fillId="0" borderId="0"/>
    <xf numFmtId="0" fontId="22" fillId="0" borderId="0">
      <alignment vertical="center"/>
    </xf>
    <xf numFmtId="0" fontId="37" fillId="0" borderId="0"/>
    <xf numFmtId="0" fontId="37" fillId="0" borderId="0"/>
    <xf numFmtId="0" fontId="46" fillId="0" borderId="0"/>
    <xf numFmtId="0" fontId="46" fillId="0" borderId="0"/>
    <xf numFmtId="0" fontId="46" fillId="0" borderId="0"/>
    <xf numFmtId="0" fontId="46" fillId="0" borderId="0"/>
    <xf numFmtId="0" fontId="46" fillId="0" borderId="0"/>
    <xf numFmtId="0" fontId="46"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46" fillId="0" borderId="0"/>
    <xf numFmtId="0" fontId="22" fillId="0" borderId="0"/>
    <xf numFmtId="0" fontId="22" fillId="0" borderId="0"/>
    <xf numFmtId="0" fontId="46" fillId="0" borderId="0"/>
    <xf numFmtId="0" fontId="46" fillId="0" borderId="0"/>
    <xf numFmtId="0" fontId="22" fillId="0" borderId="0"/>
    <xf numFmtId="0" fontId="46" fillId="0" borderId="0"/>
    <xf numFmtId="0" fontId="46" fillId="0" borderId="0"/>
    <xf numFmtId="0" fontId="46" fillId="0" borderId="0"/>
    <xf numFmtId="0" fontId="46" fillId="0" borderId="0"/>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49"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22" fillId="0" borderId="0"/>
    <xf numFmtId="0" fontId="22" fillId="0" borderId="0"/>
    <xf numFmtId="0" fontId="22" fillId="0" borderId="0">
      <alignment vertical="center"/>
    </xf>
    <xf numFmtId="0" fontId="37" fillId="0" borderId="0"/>
    <xf numFmtId="0" fontId="22" fillId="0" borderId="0">
      <alignment vertical="center"/>
    </xf>
    <xf numFmtId="0" fontId="22" fillId="0" borderId="0">
      <alignment vertical="center"/>
    </xf>
    <xf numFmtId="0" fontId="37" fillId="0" borderId="0"/>
    <xf numFmtId="0" fontId="22" fillId="0" borderId="0"/>
    <xf numFmtId="0" fontId="46" fillId="0" borderId="0"/>
    <xf numFmtId="0" fontId="22" fillId="0" borderId="0"/>
    <xf numFmtId="0" fontId="37" fillId="0" borderId="0"/>
    <xf numFmtId="0" fontId="22" fillId="0" borderId="0"/>
    <xf numFmtId="0" fontId="22"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6" fillId="0" borderId="0"/>
    <xf numFmtId="0" fontId="22" fillId="0" borderId="0"/>
    <xf numFmtId="0" fontId="22" fillId="0" borderId="0"/>
    <xf numFmtId="0" fontId="46" fillId="0" borderId="0"/>
    <xf numFmtId="0" fontId="22" fillId="0" borderId="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2" fillId="0" borderId="0"/>
    <xf numFmtId="0" fontId="22" fillId="0" borderId="0"/>
    <xf numFmtId="0" fontId="22" fillId="0" borderId="0"/>
    <xf numFmtId="0" fontId="47" fillId="0" borderId="0"/>
    <xf numFmtId="0" fontId="47" fillId="0" borderId="0"/>
    <xf numFmtId="0" fontId="37" fillId="0" borderId="0"/>
    <xf numFmtId="0" fontId="47" fillId="0" borderId="0"/>
    <xf numFmtId="0" fontId="47" fillId="0" borderId="0"/>
    <xf numFmtId="0" fontId="47" fillId="0" borderId="0"/>
    <xf numFmtId="0" fontId="47" fillId="0" borderId="0"/>
    <xf numFmtId="0" fontId="22" fillId="0" borderId="0"/>
    <xf numFmtId="0" fontId="47"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22"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47"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22" fillId="0" borderId="0">
      <alignment vertical="center"/>
    </xf>
    <xf numFmtId="0" fontId="67" fillId="0" borderId="0">
      <alignment vertical="top"/>
    </xf>
    <xf numFmtId="0" fontId="22" fillId="0" borderId="0">
      <alignment vertical="center"/>
    </xf>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47" fillId="0" borderId="0"/>
    <xf numFmtId="0" fontId="37" fillId="0" borderId="0"/>
    <xf numFmtId="0" fontId="47" fillId="0" borderId="0"/>
    <xf numFmtId="0" fontId="22" fillId="0" borderId="0">
      <alignment vertical="center"/>
    </xf>
    <xf numFmtId="0" fontId="47" fillId="0" borderId="0"/>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alignment vertical="center"/>
    </xf>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46"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xf numFmtId="0" fontId="37"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37" fillId="0" borderId="0"/>
    <xf numFmtId="0" fontId="22"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22" fillId="0" borderId="0">
      <alignment vertical="center"/>
    </xf>
    <xf numFmtId="0" fontId="22" fillId="0" borderId="0">
      <alignment vertical="center"/>
    </xf>
    <xf numFmtId="0" fontId="22"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37" fillId="0" borderId="0"/>
    <xf numFmtId="0" fontId="22" fillId="0" borderId="0">
      <alignment vertical="center"/>
    </xf>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22" fillId="0" borderId="0"/>
    <xf numFmtId="0" fontId="22" fillId="0" borderId="0"/>
    <xf numFmtId="0" fontId="37" fillId="0" borderId="0"/>
    <xf numFmtId="0" fontId="22" fillId="0" borderId="0"/>
    <xf numFmtId="0" fontId="22" fillId="0" borderId="0"/>
    <xf numFmtId="0" fontId="37" fillId="0" borderId="0"/>
    <xf numFmtId="0" fontId="22" fillId="0" borderId="0">
      <alignment vertical="center"/>
    </xf>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22" fillId="0" borderId="0"/>
    <xf numFmtId="0" fontId="22" fillId="0" borderId="0"/>
    <xf numFmtId="0" fontId="47" fillId="0" borderId="0"/>
    <xf numFmtId="0" fontId="37" fillId="0" borderId="0"/>
    <xf numFmtId="0" fontId="46" fillId="0" borderId="0"/>
    <xf numFmtId="0" fontId="4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0" fillId="64" borderId="37"/>
    <xf numFmtId="0" fontId="22" fillId="0" borderId="0"/>
    <xf numFmtId="0" fontId="22" fillId="0" borderId="0"/>
    <xf numFmtId="0" fontId="50" fillId="64" borderId="37"/>
    <xf numFmtId="0" fontId="37" fillId="0" borderId="0"/>
    <xf numFmtId="0" fontId="46"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 fillId="0" borderId="0"/>
    <xf numFmtId="0" fontId="22" fillId="0" borderId="0">
      <alignment vertical="center"/>
    </xf>
    <xf numFmtId="0" fontId="4" fillId="0" borderId="0"/>
    <xf numFmtId="0" fontId="22" fillId="0" borderId="0">
      <alignment vertical="center"/>
    </xf>
    <xf numFmtId="0" fontId="4" fillId="0" borderId="0"/>
    <xf numFmtId="0" fontId="22" fillId="0" borderId="0">
      <alignment vertical="center"/>
    </xf>
    <xf numFmtId="0" fontId="4"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37" fillId="0" borderId="0"/>
    <xf numFmtId="0" fontId="37" fillId="0" borderId="0"/>
    <xf numFmtId="0" fontId="22" fillId="0" borderId="0">
      <alignment vertical="center"/>
    </xf>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67"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46" fillId="0" borderId="0"/>
    <xf numFmtId="0" fontId="37" fillId="0" borderId="0"/>
    <xf numFmtId="0" fontId="37" fillId="0" borderId="0"/>
    <xf numFmtId="0" fontId="37" fillId="0" borderId="0"/>
    <xf numFmtId="0" fontId="49" fillId="0" borderId="0"/>
    <xf numFmtId="0" fontId="22" fillId="0" borderId="0">
      <alignment vertical="center"/>
    </xf>
    <xf numFmtId="0" fontId="22" fillId="0" borderId="0">
      <alignment vertical="center"/>
    </xf>
    <xf numFmtId="0" fontId="37" fillId="0" borderId="0"/>
    <xf numFmtId="0" fontId="22" fillId="0" borderId="0">
      <alignment vertical="center"/>
    </xf>
    <xf numFmtId="0" fontId="22" fillId="0" borderId="0"/>
    <xf numFmtId="0" fontId="22" fillId="0" borderId="0"/>
    <xf numFmtId="0" fontId="22" fillId="0" borderId="0">
      <alignment vertical="center"/>
    </xf>
    <xf numFmtId="0" fontId="37" fillId="0" borderId="0"/>
    <xf numFmtId="0" fontId="22" fillId="0" borderId="0"/>
    <xf numFmtId="0" fontId="22" fillId="0" borderId="0"/>
    <xf numFmtId="0" fontId="37" fillId="0" borderId="0"/>
    <xf numFmtId="0" fontId="22" fillId="0" borderId="0"/>
    <xf numFmtId="0" fontId="22" fillId="0" borderId="0"/>
    <xf numFmtId="0" fontId="67" fillId="0" borderId="0">
      <alignment vertical="top"/>
    </xf>
    <xf numFmtId="0" fontId="47"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7" fillId="0" borderId="0"/>
    <xf numFmtId="0" fontId="49" fillId="0" borderId="0"/>
    <xf numFmtId="0" fontId="47"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37"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22" fillId="0" borderId="0"/>
    <xf numFmtId="0" fontId="22" fillId="0" borderId="0"/>
    <xf numFmtId="0" fontId="47" fillId="0" borderId="0"/>
    <xf numFmtId="0" fontId="4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0" fillId="64" borderId="37"/>
    <xf numFmtId="0" fontId="22"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22" fillId="0" borderId="0">
      <alignment vertical="center"/>
    </xf>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37" fillId="0" borderId="0"/>
    <xf numFmtId="0" fontId="37"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22" fillId="0" borderId="0">
      <alignment vertical="center"/>
    </xf>
    <xf numFmtId="0" fontId="37" fillId="0" borderId="0"/>
    <xf numFmtId="0" fontId="22" fillId="0" borderId="0">
      <alignment vertical="center"/>
    </xf>
    <xf numFmtId="0" fontId="37" fillId="0" borderId="0"/>
    <xf numFmtId="0" fontId="37" fillId="0" borderId="0"/>
    <xf numFmtId="0" fontId="22" fillId="0" borderId="0">
      <alignment vertical="center"/>
    </xf>
    <xf numFmtId="0" fontId="4" fillId="0" borderId="0"/>
    <xf numFmtId="0" fontId="46" fillId="0" borderId="0"/>
    <xf numFmtId="0" fontId="4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4" fillId="0" borderId="0"/>
    <xf numFmtId="0" fontId="37"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22" fillId="0" borderId="0"/>
    <xf numFmtId="0" fontId="22" fillId="0" borderId="0"/>
    <xf numFmtId="0" fontId="37"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22" fillId="0" borderId="0"/>
    <xf numFmtId="0" fontId="22" fillId="0" borderId="0"/>
    <xf numFmtId="0" fontId="37" fillId="0" borderId="0"/>
    <xf numFmtId="0" fontId="22"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37" fillId="0" borderId="0"/>
    <xf numFmtId="0" fontId="4" fillId="0" borderId="0"/>
    <xf numFmtId="0" fontId="4" fillId="0" borderId="0"/>
    <xf numFmtId="0" fontId="4" fillId="0" borderId="0"/>
    <xf numFmtId="0" fontId="22" fillId="0" borderId="0"/>
    <xf numFmtId="0" fontId="4" fillId="0" borderId="0"/>
    <xf numFmtId="0" fontId="37"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alignment vertical="center"/>
    </xf>
    <xf numFmtId="0" fontId="22" fillId="0" borderId="0">
      <alignment vertical="center"/>
    </xf>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37" fillId="0" borderId="0"/>
    <xf numFmtId="0" fontId="4" fillId="0" borderId="0"/>
    <xf numFmtId="0" fontId="4" fillId="0" borderId="0"/>
    <xf numFmtId="0" fontId="4" fillId="0" borderId="0"/>
    <xf numFmtId="0" fontId="22" fillId="0" borderId="0"/>
    <xf numFmtId="0" fontId="4" fillId="0" borderId="0"/>
    <xf numFmtId="0" fontId="37"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22" fillId="0" borderId="0">
      <alignment vertical="center"/>
    </xf>
    <xf numFmtId="0" fontId="22" fillId="0" borderId="0">
      <alignment vertical="center"/>
    </xf>
    <xf numFmtId="0" fontId="4"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47" fillId="0" borderId="0"/>
    <xf numFmtId="0" fontId="4" fillId="0" borderId="0"/>
    <xf numFmtId="0" fontId="4" fillId="0" borderId="0"/>
    <xf numFmtId="0" fontId="4" fillId="0" borderId="0"/>
    <xf numFmtId="0" fontId="4" fillId="0" borderId="0"/>
    <xf numFmtId="0" fontId="37"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37" fillId="0" borderId="0"/>
    <xf numFmtId="0" fontId="37" fillId="0" borderId="0"/>
    <xf numFmtId="0" fontId="22" fillId="0" borderId="0">
      <alignment vertical="center"/>
    </xf>
    <xf numFmtId="0" fontId="4" fillId="0" borderId="0"/>
    <xf numFmtId="0" fontId="37" fillId="0" borderId="0"/>
    <xf numFmtId="0" fontId="37" fillId="0" borderId="0"/>
    <xf numFmtId="0" fontId="37"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22" fillId="0" borderId="0"/>
    <xf numFmtId="0" fontId="22"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37"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alignment vertical="center"/>
    </xf>
    <xf numFmtId="0" fontId="47" fillId="0" borderId="0"/>
    <xf numFmtId="0" fontId="22" fillId="0" borderId="0">
      <alignment vertical="center"/>
    </xf>
    <xf numFmtId="0" fontId="22" fillId="0" borderId="0">
      <alignment vertical="center"/>
    </xf>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7" fillId="0" borderId="0"/>
    <xf numFmtId="0" fontId="4" fillId="0" borderId="0"/>
    <xf numFmtId="0" fontId="4" fillId="0" borderId="0"/>
    <xf numFmtId="0" fontId="22"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47"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46" fillId="0" borderId="0"/>
    <xf numFmtId="0" fontId="22" fillId="0" borderId="0"/>
    <xf numFmtId="0" fontId="22" fillId="0" borderId="0"/>
    <xf numFmtId="0" fontId="22" fillId="0" borderId="0"/>
    <xf numFmtId="0" fontId="22" fillId="0" borderId="0"/>
    <xf numFmtId="0" fontId="46" fillId="0" borderId="0"/>
    <xf numFmtId="0" fontId="22" fillId="0" borderId="0">
      <alignment vertical="center"/>
    </xf>
    <xf numFmtId="0" fontId="22" fillId="0" borderId="0">
      <alignment vertical="center"/>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4" fillId="0" borderId="0"/>
    <xf numFmtId="0" fontId="46"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22" fillId="0" borderId="0"/>
    <xf numFmtId="0" fontId="22" fillId="0" borderId="0"/>
    <xf numFmtId="0" fontId="4" fillId="0" borderId="0"/>
    <xf numFmtId="0" fontId="22" fillId="0" borderId="0"/>
    <xf numFmtId="0" fontId="22" fillId="0" borderId="0"/>
    <xf numFmtId="0" fontId="46" fillId="0" borderId="0"/>
    <xf numFmtId="0" fontId="22"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46" fillId="0" borderId="0"/>
    <xf numFmtId="0" fontId="46" fillId="0" borderId="0"/>
    <xf numFmtId="0" fontId="22" fillId="0" borderId="0"/>
    <xf numFmtId="0" fontId="4" fillId="0" borderId="0"/>
    <xf numFmtId="0" fontId="22"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37" fillId="0" borderId="0"/>
    <xf numFmtId="0" fontId="37"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alignment vertical="center"/>
    </xf>
    <xf numFmtId="0" fontId="37"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37" fillId="0" borderId="0"/>
    <xf numFmtId="0" fontId="22" fillId="0" borderId="0">
      <alignment vertical="center"/>
    </xf>
    <xf numFmtId="0" fontId="4" fillId="0" borderId="0"/>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22" fillId="0" borderId="0"/>
    <xf numFmtId="0" fontId="22" fillId="0" borderId="0"/>
    <xf numFmtId="0" fontId="46" fillId="0" borderId="0"/>
    <xf numFmtId="0" fontId="22" fillId="0" borderId="0">
      <alignment vertical="center"/>
    </xf>
    <xf numFmtId="0" fontId="22" fillId="0" borderId="0"/>
    <xf numFmtId="0" fontId="22" fillId="0" borderId="0"/>
    <xf numFmtId="0" fontId="22" fillId="0" borderId="0"/>
    <xf numFmtId="0" fontId="22" fillId="0" borderId="0"/>
    <xf numFmtId="0" fontId="37" fillId="0" borderId="0"/>
    <xf numFmtId="0" fontId="22" fillId="0" borderId="0">
      <alignment vertical="center"/>
    </xf>
    <xf numFmtId="0" fontId="22" fillId="0" borderId="0"/>
    <xf numFmtId="0" fontId="37" fillId="0" borderId="0"/>
    <xf numFmtId="0" fontId="46" fillId="0" borderId="0"/>
    <xf numFmtId="0" fontId="22" fillId="0" borderId="0"/>
    <xf numFmtId="0" fontId="37" fillId="0" borderId="0"/>
    <xf numFmtId="0" fontId="22" fillId="0" borderId="0"/>
    <xf numFmtId="0" fontId="37" fillId="0" borderId="0"/>
    <xf numFmtId="0" fontId="37" fillId="0" borderId="0"/>
    <xf numFmtId="0" fontId="37"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4" fillId="0" borderId="0"/>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4" fillId="0" borderId="0"/>
    <xf numFmtId="0" fontId="22" fillId="0" borderId="0">
      <alignment vertical="center"/>
    </xf>
    <xf numFmtId="0" fontId="22" fillId="0" borderId="0"/>
    <xf numFmtId="0" fontId="22" fillId="0" borderId="0"/>
    <xf numFmtId="0" fontId="22" fillId="0" borderId="0"/>
    <xf numFmtId="0" fontId="22" fillId="0" borderId="0"/>
    <xf numFmtId="0" fontId="46"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46" fillId="0" borderId="0"/>
    <xf numFmtId="0" fontId="22" fillId="0" borderId="0">
      <alignment vertical="center"/>
    </xf>
    <xf numFmtId="0" fontId="22" fillId="0" borderId="0"/>
    <xf numFmtId="0" fontId="22" fillId="0" borderId="0"/>
    <xf numFmtId="0" fontId="46"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alignment vertical="center"/>
    </xf>
    <xf numFmtId="0" fontId="4"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 fillId="8" borderId="8" applyNumberFormat="0" applyFont="0" applyAlignment="0" applyProtection="0"/>
    <xf numFmtId="0" fontId="47" fillId="8" borderId="8" applyNumberFormat="0" applyFont="0" applyAlignment="0" applyProtection="0"/>
    <xf numFmtId="0" fontId="4"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2" fillId="65" borderId="3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22" fillId="65" borderId="38" applyNumberFormat="0" applyFont="0" applyAlignment="0" applyProtection="0"/>
    <xf numFmtId="0" fontId="13" fillId="6" borderId="5" applyNumberFormat="0" applyAlignment="0" applyProtection="0"/>
    <xf numFmtId="0" fontId="68" fillId="59" borderId="39" applyNumberFormat="0" applyAlignment="0" applyProtection="0"/>
    <xf numFmtId="0" fontId="68" fillId="59" borderId="39" applyNumberFormat="0" applyAlignment="0" applyProtection="0"/>
    <xf numFmtId="0" fontId="68" fillId="59" borderId="39" applyNumberFormat="0" applyAlignment="0" applyProtection="0"/>
    <xf numFmtId="0" fontId="13" fillId="6" borderId="5" applyNumberFormat="0" applyAlignment="0" applyProtection="0"/>
    <xf numFmtId="0" fontId="69" fillId="59" borderId="5" applyNumberFormat="0" applyAlignment="0" applyProtection="0"/>
    <xf numFmtId="0" fontId="69" fillId="59" borderId="5" applyNumberFormat="0" applyAlignment="0" applyProtection="0"/>
    <xf numFmtId="0" fontId="69" fillId="59" borderId="5" applyNumberFormat="0" applyAlignment="0" applyProtection="0"/>
    <xf numFmtId="0" fontId="69" fillId="59" borderId="5" applyNumberFormat="0" applyAlignment="0" applyProtection="0"/>
    <xf numFmtId="0" fontId="68" fillId="59" borderId="39" applyNumberFormat="0" applyAlignment="0" applyProtection="0"/>
    <xf numFmtId="0" fontId="68" fillId="59" borderId="39" applyNumberFormat="0" applyAlignment="0" applyProtection="0"/>
    <xf numFmtId="0" fontId="68" fillId="59" borderId="39" applyNumberFormat="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3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22"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lignment vertical="center"/>
    </xf>
    <xf numFmtId="9" fontId="4" fillId="0" borderId="0" applyFont="0" applyFill="0" applyBorder="0" applyAlignment="0" applyProtection="0"/>
    <xf numFmtId="9"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9" fontId="22" fillId="0" borderId="0">
      <alignment vertical="center"/>
    </xf>
    <xf numFmtId="0" fontId="5"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9" fillId="0" borderId="9"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19" fillId="0" borderId="9"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4" fillId="0" borderId="0" applyNumberForma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69">
    <xf numFmtId="0" fontId="0" fillId="0" borderId="0" xfId="0"/>
    <xf numFmtId="0" fontId="23" fillId="33" borderId="0" xfId="0" applyFont="1" applyFill="1" applyAlignment="1" applyProtection="1">
      <alignment vertical="top" wrapText="1"/>
    </xf>
    <xf numFmtId="0" fontId="0" fillId="33" borderId="0" xfId="0" applyFill="1" applyBorder="1" applyProtection="1"/>
    <xf numFmtId="0" fontId="26" fillId="33" borderId="0" xfId="0" applyFont="1" applyFill="1" applyBorder="1" applyAlignment="1" applyProtection="1"/>
    <xf numFmtId="0" fontId="0" fillId="33" borderId="0" xfId="0" applyFill="1" applyBorder="1" applyAlignment="1" applyProtection="1">
      <alignment horizontal="left" indent="1"/>
    </xf>
    <xf numFmtId="0" fontId="27" fillId="33" borderId="0" xfId="0" applyFont="1" applyFill="1" applyBorder="1" applyAlignment="1" applyProtection="1"/>
    <xf numFmtId="0" fontId="0" fillId="0" borderId="0" xfId="0" applyProtection="1"/>
    <xf numFmtId="0" fontId="24" fillId="0" borderId="0" xfId="0" applyFont="1" applyAlignment="1" applyProtection="1">
      <alignment horizontal="right"/>
    </xf>
    <xf numFmtId="0" fontId="22" fillId="0" borderId="0" xfId="0" applyFont="1" applyAlignment="1" applyProtection="1">
      <alignment horizontal="right"/>
    </xf>
    <xf numFmtId="0" fontId="27" fillId="0" borderId="0" xfId="0" applyFont="1" applyAlignment="1" applyProtection="1">
      <alignment horizontal="center"/>
    </xf>
    <xf numFmtId="0" fontId="29" fillId="35" borderId="0" xfId="0" applyFont="1" applyFill="1" applyAlignment="1" applyProtection="1">
      <alignment horizontal="center"/>
    </xf>
    <xf numFmtId="0" fontId="22" fillId="0" borderId="0" xfId="0" applyFont="1" applyProtection="1"/>
    <xf numFmtId="0" fontId="24" fillId="0" borderId="0" xfId="0" applyFont="1" applyProtection="1"/>
    <xf numFmtId="164" fontId="24" fillId="34" borderId="11" xfId="1" applyNumberFormat="1" applyFont="1" applyFill="1" applyBorder="1" applyProtection="1">
      <protection locked="0"/>
    </xf>
    <xf numFmtId="0" fontId="24" fillId="0" borderId="0" xfId="0" applyFont="1" applyAlignment="1" applyProtection="1"/>
    <xf numFmtId="0" fontId="24" fillId="0" borderId="0" xfId="0" applyFont="1" applyAlignment="1" applyProtection="1">
      <alignment horizontal="center"/>
    </xf>
    <xf numFmtId="0" fontId="24" fillId="0" borderId="15" xfId="0" applyFont="1" applyBorder="1" applyAlignment="1" applyProtection="1">
      <alignment horizontal="center"/>
    </xf>
    <xf numFmtId="0" fontId="24" fillId="0" borderId="16" xfId="0" applyFont="1" applyBorder="1" applyAlignment="1" applyProtection="1">
      <alignment horizontal="center"/>
    </xf>
    <xf numFmtId="0" fontId="24" fillId="0" borderId="17" xfId="0" applyFont="1" applyBorder="1" applyAlignment="1" applyProtection="1">
      <alignment horizontal="center"/>
    </xf>
    <xf numFmtId="0" fontId="24" fillId="0" borderId="19" xfId="0" quotePrefix="1" applyFont="1" applyBorder="1" applyAlignment="1" applyProtection="1">
      <alignment horizontal="center"/>
    </xf>
    <xf numFmtId="0" fontId="24"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65"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65"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24"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13" xfId="0" applyFill="1" applyBorder="1" applyAlignment="1" applyProtection="1">
      <alignment vertical="top"/>
      <protection locked="0"/>
    </xf>
    <xf numFmtId="165" fontId="0" fillId="36" borderId="11" xfId="2" applyNumberFormat="1" applyFont="1" applyFill="1" applyBorder="1" applyAlignment="1" applyProtection="1">
      <alignment vertical="top"/>
      <protection locked="0"/>
    </xf>
    <xf numFmtId="0" fontId="0" fillId="36" borderId="11" xfId="0" applyFill="1" applyBorder="1" applyAlignment="1" applyProtection="1">
      <alignment vertical="center"/>
      <protection locked="0"/>
    </xf>
    <xf numFmtId="44" fontId="0" fillId="36" borderId="14" xfId="2" applyFont="1" applyFill="1" applyBorder="1" applyAlignment="1" applyProtection="1">
      <alignment vertical="center"/>
    </xf>
    <xf numFmtId="0" fontId="0" fillId="36" borderId="0" xfId="0" applyFill="1" applyAlignment="1" applyProtection="1">
      <alignment vertical="center"/>
    </xf>
    <xf numFmtId="165" fontId="0" fillId="36" borderId="11" xfId="2" applyNumberFormat="1" applyFont="1" applyFill="1" applyBorder="1" applyAlignment="1" applyProtection="1">
      <alignment vertical="center"/>
      <protection locked="0"/>
    </xf>
    <xf numFmtId="0" fontId="0" fillId="36" borderId="14" xfId="0" applyFill="1" applyBorder="1" applyAlignment="1" applyProtection="1">
      <alignment vertical="center"/>
      <protection locked="0"/>
    </xf>
    <xf numFmtId="44" fontId="24" fillId="36" borderId="11" xfId="0" applyNumberFormat="1" applyFont="1" applyFill="1" applyBorder="1" applyAlignment="1" applyProtection="1">
      <alignment vertical="center"/>
    </xf>
    <xf numFmtId="10" fontId="24" fillId="36" borderId="14" xfId="3" applyNumberFormat="1" applyFont="1" applyFill="1" applyBorder="1" applyAlignment="1" applyProtection="1">
      <alignment vertical="center"/>
    </xf>
    <xf numFmtId="0" fontId="0" fillId="0" borderId="0" xfId="0" applyFill="1" applyProtection="1"/>
    <xf numFmtId="0" fontId="22"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2" fillId="0" borderId="0" xfId="0" applyFont="1" applyAlignment="1" applyProtection="1">
      <alignment vertical="top"/>
    </xf>
    <xf numFmtId="166" fontId="0" fillId="34" borderId="18" xfId="2" applyNumberFormat="1" applyFont="1" applyFill="1" applyBorder="1" applyAlignment="1" applyProtection="1">
      <alignment vertical="top"/>
      <protection locked="0"/>
    </xf>
    <xf numFmtId="164" fontId="0" fillId="0" borderId="18" xfId="0" applyNumberFormat="1" applyFill="1" applyBorder="1" applyAlignment="1" applyProtection="1">
      <alignment vertical="center"/>
    </xf>
    <xf numFmtId="166" fontId="0" fillId="34" borderId="18" xfId="2" applyNumberFormat="1" applyFont="1" applyFill="1" applyBorder="1" applyAlignment="1" applyProtection="1">
      <alignment vertical="center"/>
      <protection locked="0"/>
    </xf>
    <xf numFmtId="165" fontId="0" fillId="37" borderId="18" xfId="2" applyNumberFormat="1" applyFont="1" applyFill="1" applyBorder="1" applyAlignment="1" applyProtection="1">
      <alignment vertical="top"/>
      <protection locked="0"/>
    </xf>
    <xf numFmtId="164" fontId="0" fillId="38" borderId="18" xfId="0" applyNumberFormat="1" applyFill="1" applyBorder="1" applyAlignment="1" applyProtection="1">
      <alignment vertical="center"/>
    </xf>
    <xf numFmtId="165" fontId="0" fillId="37" borderId="18" xfId="2" applyNumberFormat="1" applyFont="1" applyFill="1" applyBorder="1" applyAlignment="1" applyProtection="1">
      <alignment vertical="center"/>
      <protection locked="0"/>
    </xf>
    <xf numFmtId="0" fontId="24"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24"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24" fillId="36" borderId="0" xfId="0" applyFont="1" applyFill="1" applyAlignment="1" applyProtection="1">
      <alignment vertical="center"/>
    </xf>
    <xf numFmtId="0" fontId="24" fillId="36" borderId="11" xfId="0" applyFont="1" applyFill="1" applyBorder="1" applyAlignment="1" applyProtection="1">
      <alignment vertical="center"/>
    </xf>
    <xf numFmtId="0" fontId="24" fillId="36" borderId="14" xfId="0" applyFont="1" applyFill="1" applyBorder="1" applyAlignment="1" applyProtection="1">
      <alignment vertical="center"/>
    </xf>
    <xf numFmtId="0" fontId="0" fillId="0" borderId="0" xfId="0" applyAlignment="1" applyProtection="1">
      <alignment vertical="top" wrapText="1"/>
    </xf>
    <xf numFmtId="165" fontId="22" fillId="34" borderId="18" xfId="2" applyNumberFormat="1" applyFill="1" applyBorder="1" applyAlignment="1" applyProtection="1">
      <alignment vertical="top"/>
      <protection locked="0"/>
    </xf>
    <xf numFmtId="44" fontId="22" fillId="0" borderId="16" xfId="2" applyBorder="1" applyAlignment="1" applyProtection="1">
      <alignment vertical="center"/>
    </xf>
    <xf numFmtId="10" fontId="22"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2" fillId="37" borderId="18" xfId="0" applyNumberFormat="1" applyFont="1" applyFill="1" applyBorder="1" applyAlignment="1" applyProtection="1">
      <alignment vertical="center"/>
    </xf>
    <xf numFmtId="0" fontId="22" fillId="0" borderId="0" xfId="4" applyFont="1" applyAlignment="1" applyProtection="1">
      <alignment vertical="top"/>
    </xf>
    <xf numFmtId="0" fontId="22" fillId="0" borderId="0" xfId="4" applyAlignment="1" applyProtection="1">
      <alignment vertical="top"/>
    </xf>
    <xf numFmtId="0" fontId="22" fillId="35" borderId="0" xfId="4" applyFill="1" applyAlignment="1" applyProtection="1">
      <alignment vertical="top"/>
      <protection locked="0"/>
    </xf>
    <xf numFmtId="0" fontId="22" fillId="0" borderId="0" xfId="4" applyFill="1" applyAlignment="1" applyProtection="1">
      <alignment vertical="top"/>
    </xf>
    <xf numFmtId="1" fontId="22" fillId="37" borderId="18" xfId="4" applyNumberFormat="1" applyFill="1" applyBorder="1" applyAlignment="1" applyProtection="1">
      <alignment vertical="center"/>
    </xf>
    <xf numFmtId="0" fontId="22" fillId="0" borderId="0" xfId="4" applyAlignment="1" applyProtection="1">
      <alignment vertical="center"/>
    </xf>
    <xf numFmtId="44" fontId="22" fillId="0" borderId="18" xfId="4" applyNumberFormat="1" applyBorder="1" applyAlignment="1" applyProtection="1">
      <alignment vertical="center"/>
    </xf>
    <xf numFmtId="0" fontId="22" fillId="0" borderId="0" xfId="4" applyProtection="1"/>
    <xf numFmtId="0" fontId="22"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65" fontId="22"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22"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22" fillId="39" borderId="26" xfId="3" applyNumberFormat="1" applyFill="1" applyBorder="1" applyAlignment="1" applyProtection="1">
      <alignment vertical="center"/>
    </xf>
    <xf numFmtId="0" fontId="24"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24" fillId="0" borderId="21" xfId="0" applyNumberFormat="1" applyFont="1" applyFill="1" applyBorder="1" applyAlignment="1" applyProtection="1">
      <alignment vertical="center"/>
    </xf>
    <xf numFmtId="0" fontId="24" fillId="0" borderId="18" xfId="0" applyFont="1" applyFill="1" applyBorder="1" applyAlignment="1" applyProtection="1">
      <alignment vertical="center"/>
    </xf>
    <xf numFmtId="9" fontId="24" fillId="0" borderId="18" xfId="0" applyNumberFormat="1" applyFont="1" applyFill="1" applyBorder="1" applyAlignment="1" applyProtection="1">
      <alignment vertical="center"/>
    </xf>
    <xf numFmtId="0" fontId="24" fillId="0" borderId="0" xfId="0" applyFont="1" applyFill="1" applyBorder="1" applyAlignment="1" applyProtection="1">
      <alignment vertical="center"/>
    </xf>
    <xf numFmtId="44" fontId="24" fillId="0" borderId="18" xfId="0" applyNumberFormat="1" applyFont="1" applyFill="1" applyBorder="1" applyAlignment="1" applyProtection="1">
      <alignment vertical="center"/>
    </xf>
    <xf numFmtId="10" fontId="24" fillId="0" borderId="16" xfId="3" applyNumberFormat="1" applyFont="1" applyFill="1" applyBorder="1" applyAlignment="1" applyProtection="1">
      <alignment vertical="center"/>
    </xf>
    <xf numFmtId="0" fontId="22"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22" fillId="0" borderId="21" xfId="0" applyNumberFormat="1" applyFont="1" applyFill="1" applyBorder="1" applyAlignment="1" applyProtection="1">
      <alignment vertical="center"/>
    </xf>
    <xf numFmtId="0" fontId="22" fillId="0" borderId="18" xfId="0" applyFont="1" applyFill="1" applyBorder="1" applyAlignment="1" applyProtection="1">
      <alignment vertical="center"/>
    </xf>
    <xf numFmtId="9" fontId="22" fillId="0" borderId="18" xfId="0" applyNumberFormat="1" applyFont="1" applyFill="1" applyBorder="1" applyAlignment="1" applyProtection="1">
      <alignment vertical="center"/>
      <protection locked="0"/>
    </xf>
    <xf numFmtId="44" fontId="22" fillId="0" borderId="16" xfId="0" applyNumberFormat="1" applyFont="1" applyFill="1" applyBorder="1" applyAlignment="1" applyProtection="1">
      <alignment vertical="center"/>
    </xf>
    <xf numFmtId="0" fontId="22" fillId="0" borderId="0" xfId="0" applyFont="1" applyFill="1" applyBorder="1" applyAlignment="1" applyProtection="1">
      <alignment vertical="center"/>
    </xf>
    <xf numFmtId="44" fontId="22" fillId="0" borderId="18" xfId="0" applyNumberFormat="1" applyFont="1" applyFill="1" applyBorder="1" applyAlignment="1" applyProtection="1">
      <alignment vertical="center"/>
    </xf>
    <xf numFmtId="10" fontId="22" fillId="0" borderId="16" xfId="3" applyNumberFormat="1" applyFont="1" applyFill="1" applyBorder="1" applyAlignment="1" applyProtection="1">
      <alignment vertical="center"/>
    </xf>
    <xf numFmtId="0" fontId="24" fillId="0" borderId="0" xfId="0" applyFont="1" applyAlignment="1" applyProtection="1">
      <alignment horizontal="left" vertical="top" wrapText="1" indent="1"/>
    </xf>
    <xf numFmtId="0" fontId="0" fillId="0" borderId="18" xfId="0" applyFill="1" applyBorder="1" applyAlignment="1" applyProtection="1">
      <alignment vertical="top"/>
    </xf>
    <xf numFmtId="44" fontId="32" fillId="0" borderId="21" xfId="0" applyNumberFormat="1" applyFont="1" applyFill="1" applyBorder="1" applyAlignment="1" applyProtection="1">
      <alignment vertical="center"/>
    </xf>
    <xf numFmtId="44" fontId="32" fillId="0" borderId="18" xfId="0" applyNumberFormat="1" applyFont="1" applyFill="1" applyBorder="1" applyAlignment="1" applyProtection="1">
      <alignment vertical="center"/>
    </xf>
    <xf numFmtId="10" fontId="32"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24" fillId="40" borderId="28" xfId="0" applyNumberFormat="1" applyFont="1" applyFill="1" applyBorder="1" applyAlignment="1" applyProtection="1">
      <alignment vertical="center"/>
    </xf>
    <xf numFmtId="0" fontId="24" fillId="40" borderId="19" xfId="0" applyFont="1" applyFill="1" applyBorder="1" applyAlignment="1" applyProtection="1">
      <alignment vertical="center"/>
    </xf>
    <xf numFmtId="44" fontId="24" fillId="40" borderId="20" xfId="0" applyNumberFormat="1" applyFont="1" applyFill="1" applyBorder="1" applyAlignment="1" applyProtection="1">
      <alignment vertical="center"/>
    </xf>
    <xf numFmtId="0" fontId="24" fillId="40" borderId="27" xfId="0" applyFont="1" applyFill="1" applyBorder="1" applyAlignment="1" applyProtection="1">
      <alignment vertical="center"/>
    </xf>
    <xf numFmtId="44" fontId="24" fillId="40" borderId="19" xfId="0" applyNumberFormat="1" applyFont="1" applyFill="1" applyBorder="1" applyAlignment="1" applyProtection="1">
      <alignment vertical="center"/>
    </xf>
    <xf numFmtId="10" fontId="24" fillId="40" borderId="20" xfId="3" applyNumberFormat="1" applyFont="1" applyFill="1" applyBorder="1" applyAlignment="1" applyProtection="1">
      <alignment vertical="center"/>
    </xf>
    <xf numFmtId="0" fontId="22" fillId="39" borderId="22" xfId="4" applyFont="1" applyFill="1" applyBorder="1" applyProtection="1"/>
    <xf numFmtId="0" fontId="22" fillId="39" borderId="23" xfId="4" applyFill="1" applyBorder="1" applyAlignment="1" applyProtection="1">
      <alignment vertical="top"/>
    </xf>
    <xf numFmtId="0" fontId="22" fillId="39" borderId="23" xfId="4" applyFill="1" applyBorder="1" applyAlignment="1" applyProtection="1">
      <alignment vertical="top"/>
      <protection locked="0"/>
    </xf>
    <xf numFmtId="0" fontId="22" fillId="39" borderId="25" xfId="4" applyFill="1" applyBorder="1" applyAlignment="1" applyProtection="1">
      <alignment vertical="center"/>
      <protection locked="0"/>
    </xf>
    <xf numFmtId="0" fontId="22" fillId="39" borderId="23" xfId="4" applyFill="1" applyBorder="1" applyAlignment="1" applyProtection="1">
      <alignment vertical="center"/>
    </xf>
    <xf numFmtId="0" fontId="22" fillId="39" borderId="24" xfId="4" applyFill="1" applyBorder="1" applyAlignment="1" applyProtection="1">
      <alignment vertical="center"/>
      <protection locked="0"/>
    </xf>
    <xf numFmtId="44" fontId="22" fillId="39" borderId="24" xfId="4" applyNumberFormat="1" applyFill="1" applyBorder="1" applyAlignment="1" applyProtection="1">
      <alignment vertical="center"/>
    </xf>
    <xf numFmtId="0" fontId="24" fillId="0" borderId="0" xfId="4" applyFont="1" applyFill="1" applyAlignment="1" applyProtection="1">
      <alignment vertical="top"/>
    </xf>
    <xf numFmtId="9" fontId="22" fillId="0" borderId="18" xfId="4" applyNumberFormat="1" applyFill="1" applyBorder="1" applyAlignment="1" applyProtection="1">
      <alignment vertical="top"/>
    </xf>
    <xf numFmtId="9" fontId="22" fillId="0" borderId="0" xfId="4" applyNumberFormat="1" applyFill="1" applyBorder="1" applyAlignment="1" applyProtection="1">
      <alignment vertical="center"/>
    </xf>
    <xf numFmtId="44" fontId="24" fillId="0" borderId="21" xfId="4" applyNumberFormat="1" applyFont="1" applyFill="1" applyBorder="1" applyAlignment="1" applyProtection="1">
      <alignment vertical="center"/>
    </xf>
    <xf numFmtId="0" fontId="24" fillId="0" borderId="18" xfId="4" applyFont="1" applyFill="1" applyBorder="1" applyAlignment="1" applyProtection="1">
      <alignment vertical="center"/>
    </xf>
    <xf numFmtId="9" fontId="24" fillId="0" borderId="18" xfId="4" applyNumberFormat="1" applyFont="1" applyFill="1" applyBorder="1" applyAlignment="1" applyProtection="1">
      <alignment vertical="center"/>
    </xf>
    <xf numFmtId="0" fontId="24" fillId="0" borderId="0" xfId="4" applyFont="1" applyFill="1" applyBorder="1" applyAlignment="1" applyProtection="1">
      <alignment vertical="center"/>
    </xf>
    <xf numFmtId="44" fontId="24" fillId="0" borderId="18" xfId="4" applyNumberFormat="1" applyFont="1" applyFill="1" applyBorder="1" applyAlignment="1" applyProtection="1">
      <alignment vertical="center"/>
    </xf>
    <xf numFmtId="0" fontId="22" fillId="0" borderId="0" xfId="4" applyFont="1" applyFill="1" applyAlignment="1" applyProtection="1">
      <alignment horizontal="left" vertical="top" indent="1"/>
    </xf>
    <xf numFmtId="9" fontId="22" fillId="0" borderId="18" xfId="4" applyNumberFormat="1" applyFill="1" applyBorder="1" applyAlignment="1" applyProtection="1">
      <alignment vertical="top"/>
      <protection locked="0"/>
    </xf>
    <xf numFmtId="44" fontId="22" fillId="0" borderId="21" xfId="4" applyNumberFormat="1" applyFont="1" applyFill="1" applyBorder="1" applyAlignment="1" applyProtection="1">
      <alignment vertical="center"/>
    </xf>
    <xf numFmtId="0" fontId="22" fillId="0" borderId="18" xfId="4" applyFont="1" applyFill="1" applyBorder="1" applyAlignment="1" applyProtection="1">
      <alignment vertical="center"/>
    </xf>
    <xf numFmtId="9" fontId="22" fillId="0" borderId="18" xfId="4" applyNumberFormat="1" applyFont="1" applyFill="1" applyBorder="1" applyAlignment="1" applyProtection="1">
      <alignment vertical="top"/>
      <protection locked="0"/>
    </xf>
    <xf numFmtId="9" fontId="22" fillId="0" borderId="18" xfId="4" applyNumberFormat="1" applyFont="1" applyFill="1" applyBorder="1" applyAlignment="1" applyProtection="1">
      <alignment vertical="center"/>
    </xf>
    <xf numFmtId="44" fontId="22" fillId="0" borderId="16" xfId="4" applyNumberFormat="1" applyFont="1" applyFill="1" applyBorder="1" applyAlignment="1" applyProtection="1">
      <alignment vertical="center"/>
    </xf>
    <xf numFmtId="0" fontId="22" fillId="0" borderId="0" xfId="4" applyFont="1" applyFill="1" applyBorder="1" applyAlignment="1" applyProtection="1">
      <alignment vertical="center"/>
    </xf>
    <xf numFmtId="44" fontId="22" fillId="0" borderId="18" xfId="4" applyNumberFormat="1" applyFont="1" applyFill="1" applyBorder="1" applyAlignment="1" applyProtection="1">
      <alignment vertical="center"/>
    </xf>
    <xf numFmtId="0" fontId="24" fillId="0" borderId="0" xfId="4" applyFont="1" applyAlignment="1" applyProtection="1">
      <alignment horizontal="left" vertical="top" wrapText="1" indent="1"/>
    </xf>
    <xf numFmtId="0" fontId="22" fillId="0" borderId="18" xfId="4" applyFill="1" applyBorder="1" applyAlignment="1" applyProtection="1">
      <alignment vertical="top"/>
    </xf>
    <xf numFmtId="0" fontId="22" fillId="0" borderId="0" xfId="4" applyFill="1" applyBorder="1" applyAlignment="1" applyProtection="1">
      <alignment vertical="center"/>
    </xf>
    <xf numFmtId="44" fontId="32" fillId="0" borderId="21" xfId="4" applyNumberFormat="1" applyFont="1" applyFill="1" applyBorder="1" applyAlignment="1" applyProtection="1">
      <alignment vertical="center"/>
    </xf>
    <xf numFmtId="44" fontId="32" fillId="0" borderId="18" xfId="4" applyNumberFormat="1" applyFont="1" applyFill="1" applyBorder="1" applyAlignment="1" applyProtection="1">
      <alignment vertical="center"/>
    </xf>
    <xf numFmtId="0" fontId="22" fillId="40" borderId="0" xfId="4" applyFill="1" applyAlignment="1" applyProtection="1">
      <alignment vertical="top"/>
    </xf>
    <xf numFmtId="0" fontId="22" fillId="40" borderId="18" xfId="4" applyFill="1" applyBorder="1" applyAlignment="1" applyProtection="1">
      <alignment vertical="top"/>
    </xf>
    <xf numFmtId="0" fontId="22" fillId="40" borderId="0" xfId="4" applyFill="1" applyBorder="1" applyAlignment="1" applyProtection="1">
      <alignment vertical="center"/>
    </xf>
    <xf numFmtId="44" fontId="24" fillId="40" borderId="21" xfId="4" applyNumberFormat="1" applyFont="1" applyFill="1" applyBorder="1" applyAlignment="1" applyProtection="1">
      <alignment vertical="center"/>
    </xf>
    <xf numFmtId="0" fontId="24" fillId="40" borderId="18" xfId="4" applyFont="1" applyFill="1" applyBorder="1" applyAlignment="1" applyProtection="1">
      <alignment vertical="center"/>
    </xf>
    <xf numFmtId="44" fontId="24" fillId="40" borderId="16" xfId="4" applyNumberFormat="1" applyFont="1" applyFill="1" applyBorder="1" applyAlignment="1" applyProtection="1">
      <alignment vertical="center"/>
    </xf>
    <xf numFmtId="0" fontId="24" fillId="40" borderId="0" xfId="4" applyFont="1" applyFill="1" applyBorder="1" applyAlignment="1" applyProtection="1">
      <alignment vertical="center"/>
    </xf>
    <xf numFmtId="44" fontId="24" fillId="40" borderId="18" xfId="4" applyNumberFormat="1" applyFont="1" applyFill="1" applyBorder="1" applyAlignment="1" applyProtection="1">
      <alignment vertical="center"/>
    </xf>
    <xf numFmtId="10" fontId="24" fillId="40" borderId="16" xfId="3" applyNumberFormat="1" applyFont="1" applyFill="1" applyBorder="1" applyAlignment="1" applyProtection="1">
      <alignment vertical="center"/>
    </xf>
    <xf numFmtId="165" fontId="22" fillId="39" borderId="25" xfId="2" applyNumberFormat="1" applyFill="1" applyBorder="1" applyAlignment="1" applyProtection="1">
      <alignment vertical="top"/>
      <protection locked="0"/>
    </xf>
    <xf numFmtId="0" fontId="22" fillId="39" borderId="23" xfId="4" applyFill="1" applyBorder="1" applyAlignment="1" applyProtection="1">
      <alignment vertical="center"/>
      <protection locked="0"/>
    </xf>
    <xf numFmtId="44" fontId="22" fillId="39" borderId="29" xfId="2" applyFill="1" applyBorder="1" applyAlignment="1" applyProtection="1">
      <alignment vertical="center"/>
    </xf>
    <xf numFmtId="0" fontId="22" fillId="39" borderId="25" xfId="4" applyFill="1" applyBorder="1" applyAlignment="1" applyProtection="1">
      <alignment vertical="center"/>
    </xf>
    <xf numFmtId="44" fontId="22" fillId="39" borderId="24" xfId="2" applyFill="1" applyBorder="1" applyAlignment="1" applyProtection="1">
      <alignment vertical="center"/>
    </xf>
    <xf numFmtId="44" fontId="22" fillId="39" borderId="25" xfId="4" applyNumberFormat="1" applyFill="1" applyBorder="1" applyAlignment="1" applyProtection="1">
      <alignment vertical="center"/>
    </xf>
    <xf numFmtId="44" fontId="0" fillId="0" borderId="0" xfId="0" applyNumberFormat="1" applyProtection="1"/>
    <xf numFmtId="167" fontId="22" fillId="34" borderId="11" xfId="3" applyNumberFormat="1" applyFill="1" applyBorder="1" applyProtection="1">
      <protection locked="0"/>
    </xf>
    <xf numFmtId="0" fontId="33"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65" fontId="0" fillId="66" borderId="18" xfId="2" applyNumberFormat="1" applyFont="1" applyFill="1" applyBorder="1" applyAlignment="1" applyProtection="1">
      <alignment vertical="top"/>
      <protection locked="0"/>
    </xf>
    <xf numFmtId="44" fontId="32" fillId="66" borderId="16" xfId="0" applyNumberFormat="1" applyFont="1" applyFill="1" applyBorder="1" applyAlignment="1" applyProtection="1">
      <alignment vertical="center"/>
    </xf>
    <xf numFmtId="44" fontId="32"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4" fontId="0" fillId="34" borderId="18" xfId="1" applyNumberFormat="1" applyFont="1" applyFill="1" applyBorder="1" applyAlignment="1" applyProtection="1">
      <alignment vertical="center"/>
      <protection locked="0"/>
    </xf>
    <xf numFmtId="43" fontId="24" fillId="34" borderId="11" xfId="1" applyNumberFormat="1" applyFont="1" applyFill="1" applyBorder="1" applyProtection="1">
      <protection locked="0"/>
    </xf>
    <xf numFmtId="185" fontId="0" fillId="38" borderId="18" xfId="0" applyNumberFormat="1" applyFill="1" applyBorder="1" applyAlignment="1" applyProtection="1">
      <alignment vertical="center"/>
    </xf>
    <xf numFmtId="43" fontId="24" fillId="34" borderId="11" xfId="1" applyFont="1" applyFill="1" applyBorder="1" applyProtection="1">
      <protection locked="0"/>
    </xf>
    <xf numFmtId="186" fontId="0" fillId="34" borderId="18" xfId="1" applyNumberFormat="1" applyFont="1" applyFill="1" applyBorder="1" applyAlignment="1" applyProtection="1">
      <alignment vertical="center"/>
      <protection locked="0"/>
    </xf>
    <xf numFmtId="0" fontId="24" fillId="0" borderId="0" xfId="0" applyFont="1" applyFill="1"/>
    <xf numFmtId="0" fontId="25" fillId="0" borderId="0" xfId="0" applyFont="1" applyFill="1" applyAlignment="1">
      <alignment horizontal="right" vertical="top"/>
    </xf>
    <xf numFmtId="0" fontId="25" fillId="0" borderId="10" xfId="0" applyFont="1" applyFill="1" applyBorder="1" applyAlignment="1">
      <alignment horizontal="right" vertical="top"/>
    </xf>
    <xf numFmtId="0" fontId="28" fillId="0" borderId="0" xfId="0" applyFont="1" applyAlignment="1" applyProtection="1"/>
    <xf numFmtId="0" fontId="0" fillId="0" borderId="0" xfId="0" applyFill="1"/>
    <xf numFmtId="0" fontId="28" fillId="0" borderId="0" xfId="0" applyFont="1" applyFill="1" applyAlignment="1" applyProtection="1"/>
    <xf numFmtId="0" fontId="0" fillId="34" borderId="0" xfId="0" applyFill="1" applyProtection="1"/>
    <xf numFmtId="0" fontId="3" fillId="0" borderId="0" xfId="46642"/>
    <xf numFmtId="0" fontId="75" fillId="0" borderId="26" xfId="46642" applyFont="1" applyBorder="1" applyAlignment="1">
      <alignment horizontal="center" vertical="center" wrapText="1"/>
    </xf>
    <xf numFmtId="0" fontId="76" fillId="0" borderId="43" xfId="46642" applyFont="1" applyBorder="1" applyAlignment="1">
      <alignment vertical="center" wrapText="1"/>
    </xf>
    <xf numFmtId="44" fontId="77" fillId="0" borderId="44" xfId="46643" applyFont="1" applyBorder="1" applyAlignment="1">
      <alignment vertical="center" wrapText="1"/>
    </xf>
    <xf numFmtId="44" fontId="77" fillId="0" borderId="45" xfId="46643" applyFont="1" applyBorder="1" applyAlignment="1">
      <alignment vertical="center" wrapText="1"/>
    </xf>
    <xf numFmtId="44" fontId="77" fillId="0" borderId="46" xfId="46643" applyFont="1" applyBorder="1" applyAlignment="1">
      <alignment vertical="center" wrapText="1"/>
    </xf>
    <xf numFmtId="0" fontId="76" fillId="0" borderId="48" xfId="46642" applyFont="1" applyBorder="1" applyAlignment="1">
      <alignment vertical="center" wrapText="1"/>
    </xf>
    <xf numFmtId="44" fontId="77" fillId="0" borderId="49" xfId="46643" applyFont="1" applyBorder="1" applyAlignment="1">
      <alignment vertical="center" wrapText="1"/>
    </xf>
    <xf numFmtId="44" fontId="77" fillId="0" borderId="19" xfId="46643" applyFont="1" applyBorder="1" applyAlignment="1">
      <alignment vertical="center" wrapText="1"/>
    </xf>
    <xf numFmtId="44" fontId="77" fillId="0" borderId="50" xfId="46643" applyFont="1" applyBorder="1" applyAlignment="1">
      <alignment vertical="center" wrapText="1"/>
    </xf>
    <xf numFmtId="0" fontId="76" fillId="0" borderId="51" xfId="46642" applyFont="1" applyBorder="1" applyAlignment="1">
      <alignment vertical="center" wrapText="1"/>
    </xf>
    <xf numFmtId="0" fontId="77" fillId="0" borderId="52" xfId="46642" applyFont="1" applyBorder="1" applyAlignment="1">
      <alignment vertical="center" wrapText="1"/>
    </xf>
    <xf numFmtId="10" fontId="77" fillId="0" borderId="11" xfId="46644" applyNumberFormat="1" applyFont="1" applyBorder="1" applyAlignment="1">
      <alignment vertical="center" wrapText="1"/>
    </xf>
    <xf numFmtId="10" fontId="77" fillId="0" borderId="53" xfId="46644" applyNumberFormat="1" applyFont="1" applyBorder="1" applyAlignment="1">
      <alignment vertical="center" wrapText="1"/>
    </xf>
    <xf numFmtId="0" fontId="76" fillId="0" borderId="55" xfId="46642" applyFont="1" applyBorder="1" applyAlignment="1">
      <alignment vertical="center" wrapText="1"/>
    </xf>
    <xf numFmtId="0" fontId="77" fillId="0" borderId="56" xfId="46642" applyFont="1" applyBorder="1" applyAlignment="1">
      <alignment vertical="center" wrapText="1"/>
    </xf>
    <xf numFmtId="10" fontId="77" fillId="0" borderId="57" xfId="46644" applyNumberFormat="1" applyFont="1" applyBorder="1" applyAlignment="1">
      <alignment vertical="center" wrapText="1"/>
    </xf>
    <xf numFmtId="10" fontId="77" fillId="0" borderId="58" xfId="46644" applyNumberFormat="1" applyFont="1" applyBorder="1" applyAlignment="1">
      <alignment vertical="center" wrapText="1"/>
    </xf>
    <xf numFmtId="0" fontId="19" fillId="0" borderId="0" xfId="46642" applyFont="1"/>
    <xf numFmtId="10" fontId="0" fillId="0" borderId="0" xfId="46644" applyNumberFormat="1" applyFont="1"/>
    <xf numFmtId="10" fontId="3" fillId="0" borderId="0" xfId="46642" applyNumberFormat="1"/>
    <xf numFmtId="10" fontId="24" fillId="67" borderId="20" xfId="3" applyNumberFormat="1" applyFont="1" applyFill="1" applyBorder="1" applyAlignment="1" applyProtection="1">
      <alignment vertical="center"/>
    </xf>
    <xf numFmtId="10" fontId="78" fillId="0" borderId="11" xfId="46644" applyNumberFormat="1" applyFont="1" applyBorder="1" applyAlignment="1">
      <alignment vertical="center" wrapText="1"/>
    </xf>
    <xf numFmtId="10" fontId="78" fillId="0" borderId="53" xfId="46644" applyNumberFormat="1" applyFont="1" applyBorder="1" applyAlignment="1">
      <alignment vertical="center" wrapText="1"/>
    </xf>
    <xf numFmtId="0" fontId="2" fillId="0" borderId="0" xfId="46642" applyFont="1"/>
    <xf numFmtId="0" fontId="1" fillId="0" borderId="0" xfId="46645"/>
    <xf numFmtId="0" fontId="19" fillId="0" borderId="0" xfId="46645" applyFont="1"/>
    <xf numFmtId="0" fontId="1" fillId="0" borderId="0" xfId="46649"/>
    <xf numFmtId="43" fontId="1" fillId="0" borderId="0" xfId="46650" applyFont="1"/>
    <xf numFmtId="43" fontId="1" fillId="0" borderId="0" xfId="46649" applyNumberFormat="1"/>
    <xf numFmtId="0" fontId="19" fillId="0" borderId="0" xfId="46649" applyFont="1"/>
    <xf numFmtId="186" fontId="1" fillId="0" borderId="0" xfId="46649" applyNumberFormat="1"/>
    <xf numFmtId="0" fontId="24" fillId="0" borderId="0" xfId="0" applyFont="1"/>
    <xf numFmtId="2" fontId="1" fillId="0" borderId="0" xfId="46653" applyNumberFormat="1"/>
    <xf numFmtId="187" fontId="1" fillId="0" borderId="0" xfId="46653" applyNumberFormat="1"/>
    <xf numFmtId="43" fontId="0" fillId="0" borderId="0" xfId="1" applyFont="1"/>
    <xf numFmtId="44" fontId="0" fillId="0" borderId="16" xfId="2" applyFont="1" applyFill="1" applyBorder="1" applyAlignment="1" applyProtection="1">
      <alignment vertical="center"/>
    </xf>
    <xf numFmtId="44" fontId="0" fillId="0" borderId="18" xfId="0" applyNumberFormat="1" applyFill="1" applyBorder="1" applyAlignment="1" applyProtection="1">
      <alignment vertical="center"/>
    </xf>
    <xf numFmtId="43" fontId="0" fillId="0" borderId="0" xfId="0" applyNumberFormat="1"/>
    <xf numFmtId="43" fontId="0" fillId="0" borderId="18" xfId="0" applyNumberFormat="1" applyFill="1" applyBorder="1" applyAlignment="1" applyProtection="1">
      <alignment vertical="center"/>
    </xf>
    <xf numFmtId="44" fontId="77" fillId="0" borderId="44" xfId="46643" applyFont="1" applyFill="1" applyBorder="1" applyAlignment="1">
      <alignment vertical="center" wrapText="1"/>
    </xf>
    <xf numFmtId="44" fontId="77" fillId="0" borderId="45" xfId="46643" applyFont="1" applyFill="1" applyBorder="1" applyAlignment="1">
      <alignment vertical="center" wrapText="1"/>
    </xf>
    <xf numFmtId="44" fontId="77" fillId="0" borderId="49" xfId="46643" applyFont="1" applyFill="1" applyBorder="1" applyAlignment="1">
      <alignment vertical="center" wrapText="1"/>
    </xf>
    <xf numFmtId="44" fontId="77" fillId="0" borderId="19" xfId="46643" applyFont="1" applyFill="1" applyBorder="1" applyAlignment="1">
      <alignment vertical="center" wrapText="1"/>
    </xf>
    <xf numFmtId="0" fontId="77" fillId="0" borderId="52" xfId="46642" applyFont="1" applyFill="1" applyBorder="1" applyAlignment="1">
      <alignment vertical="center" wrapText="1"/>
    </xf>
    <xf numFmtId="10" fontId="78" fillId="0" borderId="11" xfId="46644" applyNumberFormat="1" applyFont="1" applyFill="1" applyBorder="1" applyAlignment="1">
      <alignment vertical="center" wrapText="1"/>
    </xf>
    <xf numFmtId="10" fontId="77" fillId="0" borderId="11" xfId="46644" applyNumberFormat="1" applyFont="1" applyFill="1" applyBorder="1" applyAlignment="1">
      <alignment vertical="center" wrapText="1"/>
    </xf>
    <xf numFmtId="0" fontId="77" fillId="0" borderId="56" xfId="46642" applyFont="1" applyFill="1" applyBorder="1" applyAlignment="1">
      <alignment vertical="center" wrapText="1"/>
    </xf>
    <xf numFmtId="10" fontId="77" fillId="0" borderId="57" xfId="46644" applyNumberFormat="1" applyFont="1" applyFill="1" applyBorder="1" applyAlignment="1">
      <alignment vertical="center" wrapText="1"/>
    </xf>
    <xf numFmtId="188" fontId="1" fillId="0" borderId="0" xfId="46653" applyNumberFormat="1"/>
    <xf numFmtId="0" fontId="79" fillId="0" borderId="41" xfId="46642" applyFont="1" applyBorder="1" applyAlignment="1">
      <alignment horizontal="center" vertical="center" wrapText="1"/>
    </xf>
    <xf numFmtId="0" fontId="76" fillId="0" borderId="42" xfId="46642" applyFont="1" applyBorder="1" applyAlignment="1">
      <alignment horizontal="center" vertical="center" wrapText="1"/>
    </xf>
    <xf numFmtId="0" fontId="76" fillId="0" borderId="47" xfId="46642" applyFont="1" applyBorder="1" applyAlignment="1">
      <alignment horizontal="center" vertical="center" wrapText="1"/>
    </xf>
    <xf numFmtId="0" fontId="76" fillId="0" borderId="54" xfId="46642" applyFont="1" applyBorder="1" applyAlignment="1">
      <alignment horizontal="center" vertical="center" wrapText="1"/>
    </xf>
    <xf numFmtId="0" fontId="19" fillId="0" borderId="22" xfId="46642" applyFont="1" applyBorder="1" applyAlignment="1">
      <alignment horizontal="center"/>
    </xf>
    <xf numFmtId="0" fontId="19" fillId="0" borderId="23" xfId="46642" applyFont="1" applyBorder="1" applyAlignment="1">
      <alignment horizontal="center"/>
    </xf>
    <xf numFmtId="0" fontId="19" fillId="0" borderId="26" xfId="46642" applyFont="1" applyBorder="1" applyAlignment="1">
      <alignment horizontal="center"/>
    </xf>
    <xf numFmtId="0" fontId="24" fillId="40" borderId="0" xfId="4" applyFont="1" applyFill="1" applyAlignment="1" applyProtection="1">
      <alignment horizontal="left" vertical="top" wrapText="1"/>
    </xf>
    <xf numFmtId="0" fontId="24" fillId="0" borderId="16" xfId="0" applyFont="1" applyFill="1" applyBorder="1" applyAlignment="1" applyProtection="1">
      <alignment horizontal="center" wrapText="1"/>
    </xf>
    <xf numFmtId="0" fontId="0" fillId="0" borderId="20" xfId="0" applyBorder="1" applyAlignment="1">
      <alignment wrapText="1"/>
    </xf>
    <xf numFmtId="0" fontId="24" fillId="0" borderId="18" xfId="0" applyFont="1" applyFill="1" applyBorder="1" applyAlignment="1" applyProtection="1">
      <alignment horizontal="center" wrapText="1"/>
    </xf>
    <xf numFmtId="0" fontId="0" fillId="0" borderId="19" xfId="0" applyBorder="1" applyAlignment="1">
      <alignment wrapText="1"/>
    </xf>
    <xf numFmtId="0" fontId="30" fillId="0" borderId="0" xfId="0" applyFont="1" applyAlignment="1" applyProtection="1">
      <alignment horizontal="left" vertical="top" wrapText="1" indent="1"/>
    </xf>
    <xf numFmtId="0" fontId="24" fillId="40" borderId="0" xfId="0" applyFont="1" applyFill="1" applyAlignment="1" applyProtection="1">
      <alignment horizontal="left" vertical="top" wrapText="1"/>
    </xf>
    <xf numFmtId="0" fontId="30" fillId="0" borderId="0" xfId="4" applyFont="1" applyAlignment="1" applyProtection="1">
      <alignment horizontal="left" vertical="top" wrapText="1" indent="1"/>
    </xf>
    <xf numFmtId="0" fontId="24" fillId="0" borderId="12" xfId="0" applyFont="1" applyBorder="1" applyAlignment="1" applyProtection="1">
      <alignment horizontal="center"/>
    </xf>
    <xf numFmtId="0" fontId="24" fillId="0" borderId="13" xfId="0" applyFont="1" applyBorder="1" applyAlignment="1" applyProtection="1">
      <alignment horizontal="center"/>
    </xf>
    <xf numFmtId="0" fontId="24" fillId="0" borderId="14" xfId="0" applyFont="1" applyBorder="1" applyAlignment="1" applyProtection="1">
      <alignment horizontal="center"/>
    </xf>
    <xf numFmtId="0" fontId="24" fillId="0" borderId="0" xfId="0" applyFont="1" applyAlignment="1" applyProtection="1">
      <alignment horizontal="center" wrapText="1"/>
    </xf>
    <xf numFmtId="0" fontId="0" fillId="0" borderId="0" xfId="0" applyAlignment="1">
      <alignment horizontal="center" wrapText="1"/>
    </xf>
    <xf numFmtId="0" fontId="26" fillId="33" borderId="0" xfId="0" applyFont="1" applyFill="1" applyBorder="1" applyAlignment="1" applyProtection="1">
      <alignment horizontal="left" indent="7"/>
    </xf>
    <xf numFmtId="0" fontId="27" fillId="34" borderId="0" xfId="0" applyFont="1" applyFill="1" applyAlignment="1" applyProtection="1">
      <alignment horizontal="left" vertical="center"/>
    </xf>
  </cellXfs>
  <cellStyles count="46657">
    <cellStyle name="$" xfId="5"/>
    <cellStyle name="$ 2" xfId="6"/>
    <cellStyle name="$ 2 2" xfId="7"/>
    <cellStyle name="$ 3" xfId="8"/>
    <cellStyle name="$.00" xfId="9"/>
    <cellStyle name="$.00 2" xfId="10"/>
    <cellStyle name="$.00 2 2" xfId="11"/>
    <cellStyle name="$.00 3" xfId="12"/>
    <cellStyle name="$_9. Rev2Cost_GDPIPI" xfId="13"/>
    <cellStyle name="$_lists" xfId="14"/>
    <cellStyle name="$_lists_4. Current Monthly Fixed Charge" xfId="15"/>
    <cellStyle name="$_Sheet4" xfId="16"/>
    <cellStyle name="$M" xfId="17"/>
    <cellStyle name="$M 2" xfId="18"/>
    <cellStyle name="$M 2 2" xfId="19"/>
    <cellStyle name="$M 3" xfId="20"/>
    <cellStyle name="$M.00" xfId="21"/>
    <cellStyle name="$M.00 2" xfId="22"/>
    <cellStyle name="$M.00 2 2" xfId="23"/>
    <cellStyle name="$M.00 3" xfId="24"/>
    <cellStyle name="$M_9. Rev2Cost_GDPIPI" xfId="25"/>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2" xfId="2506"/>
    <cellStyle name="20% - Accent5 2 2" xfId="2507"/>
    <cellStyle name="20% - Accent5 2 3" xfId="2508"/>
    <cellStyle name="20% - Accent5 2 4" xfId="2509"/>
    <cellStyle name="20% - Accent5 3" xfId="2510"/>
    <cellStyle name="20% - Accent5 3 2" xfId="2511"/>
    <cellStyle name="20% - Accent5 3 2 2" xfId="2512"/>
    <cellStyle name="20% - Accent5 3 2 3" xfId="2513"/>
    <cellStyle name="20% - Accent5 3 3" xfId="2514"/>
    <cellStyle name="20% - Accent5 3 4" xfId="2515"/>
    <cellStyle name="20% - Accent5 4" xfId="2516"/>
    <cellStyle name="20% - Accent5 4 2" xfId="2517"/>
    <cellStyle name="20% - Accent5 4 3" xfId="2518"/>
    <cellStyle name="20% - Accent5 5" xfId="2519"/>
    <cellStyle name="20% - Accent5 6" xfId="2520"/>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2" xfId="3761"/>
    <cellStyle name="40% - Accent2 2 2" xfId="3762"/>
    <cellStyle name="40% - Accent2 2 3" xfId="3763"/>
    <cellStyle name="40% - Accent2 2 4" xfId="3764"/>
    <cellStyle name="40% - Accent2 3" xfId="3765"/>
    <cellStyle name="40% - Accent2 3 2" xfId="3766"/>
    <cellStyle name="40% - Accent2 3 2 2" xfId="3767"/>
    <cellStyle name="40% - Accent2 3 2 3" xfId="3768"/>
    <cellStyle name="40% - Accent2 3 3" xfId="3769"/>
    <cellStyle name="40% - Accent2 3 4" xfId="3770"/>
    <cellStyle name="40% - Accent2 4" xfId="3771"/>
    <cellStyle name="40% - Accent2 4 2" xfId="3772"/>
    <cellStyle name="40% - Accent2 4 3" xfId="3773"/>
    <cellStyle name="40% - Accent2 5" xfId="3774"/>
    <cellStyle name="40% - Accent2 6" xfId="3775"/>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2" xfId="6298"/>
    <cellStyle name="Accent1 2 2" xfId="6299"/>
    <cellStyle name="Accent1 2 3" xfId="6300"/>
    <cellStyle name="Accent1 3" xfId="6301"/>
    <cellStyle name="Accent1 4" xfId="6302"/>
    <cellStyle name="Accent1 5" xfId="6303"/>
    <cellStyle name="Accent1 6" xfId="6304"/>
    <cellStyle name="Accent2 2" xfId="6305"/>
    <cellStyle name="Accent2 2 2" xfId="6306"/>
    <cellStyle name="Accent2 2 3" xfId="6307"/>
    <cellStyle name="Accent2 3" xfId="6308"/>
    <cellStyle name="Accent2 4" xfId="6309"/>
    <cellStyle name="Accent2 5" xfId="6310"/>
    <cellStyle name="Accent2 6" xfId="6311"/>
    <cellStyle name="Accent3 2" xfId="6312"/>
    <cellStyle name="Accent3 2 2" xfId="6313"/>
    <cellStyle name="Accent3 2 3" xfId="6314"/>
    <cellStyle name="Accent3 3" xfId="6315"/>
    <cellStyle name="Accent3 4" xfId="6316"/>
    <cellStyle name="Accent3 5" xfId="6317"/>
    <cellStyle name="Accent3 6" xfId="6318"/>
    <cellStyle name="Accent4 2" xfId="6319"/>
    <cellStyle name="Accent4 2 2" xfId="6320"/>
    <cellStyle name="Accent4 2 3" xfId="6321"/>
    <cellStyle name="Accent4 3" xfId="6322"/>
    <cellStyle name="Accent4 4" xfId="6323"/>
    <cellStyle name="Accent4 5" xfId="6324"/>
    <cellStyle name="Accent4 6" xfId="6325"/>
    <cellStyle name="Accent5 2" xfId="6326"/>
    <cellStyle name="Accent5 2 2" xfId="6327"/>
    <cellStyle name="Accent5 2 3" xfId="6328"/>
    <cellStyle name="Accent6 2" xfId="6329"/>
    <cellStyle name="Accent6 2 2" xfId="6330"/>
    <cellStyle name="Accent6 2 3" xfId="6331"/>
    <cellStyle name="Accent6 3" xfId="6332"/>
    <cellStyle name="Accent6 4" xfId="6333"/>
    <cellStyle name="Accent6 5" xfId="6334"/>
    <cellStyle name="Accent6 6" xfId="6335"/>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2" xfId="24809"/>
    <cellStyle name="Explanatory Text 2 2" xfId="24810"/>
    <cellStyle name="Explanatory Text 2 3" xfId="24811"/>
    <cellStyle name="Fixed" xfId="24812"/>
    <cellStyle name="Fixed 2" xfId="24813"/>
    <cellStyle name="Fixed 2 2" xfId="24814"/>
    <cellStyle name="Fixed 3" xfId="24815"/>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lists" xfId="25256"/>
    <cellStyle name="M_lists_4. Current Monthly Fixed Charge" xfId="25257"/>
    <cellStyle name="M_Sheet4" xfId="25258"/>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8" xfId="25860"/>
    <cellStyle name="Normal 168 2" xfId="25861"/>
    <cellStyle name="Normal 169" xfId="25862"/>
    <cellStyle name="Normal 169 2" xfId="2586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1" xfId="25877"/>
    <cellStyle name="Normal 171 2" xfId="25878"/>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2" xfId="34234"/>
    <cellStyle name="Normal 5 2 2 2" xfId="34235"/>
    <cellStyle name="Normal 5 2 2 3" xfId="34236"/>
    <cellStyle name="Normal 5 2 2 4" xfId="34237"/>
    <cellStyle name="Normal 5 2 2 5" xfId="3423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0" xfId="38399"/>
    <cellStyle name="Normal 50 2" xfId="38400"/>
    <cellStyle name="Normal 50 3" xfId="38401"/>
    <cellStyle name="Normal 51" xfId="38402"/>
    <cellStyle name="Normal 51 2" xfId="38403"/>
    <cellStyle name="Normal 51 3" xfId="38404"/>
    <cellStyle name="Normal 52" xfId="38405"/>
    <cellStyle name="Normal 52 10" xfId="38406"/>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0" xfId="38961"/>
    <cellStyle name="Normal 6 21" xfId="38962"/>
    <cellStyle name="Normal 6 22" xfId="38963"/>
    <cellStyle name="Normal 6 23" xfId="38964"/>
    <cellStyle name="Normal 6 24" xfId="38965"/>
    <cellStyle name="Normal 6 25" xfId="38966"/>
    <cellStyle name="Normal 6 26" xfId="3896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1" xfId="40236"/>
    <cellStyle name="Percent 11 2" xfId="40237"/>
    <cellStyle name="Percent 11 2 2" xfId="40238"/>
    <cellStyle name="Percent 11 3" xfId="40239"/>
    <cellStyle name="Percent 12" xfId="40240"/>
    <cellStyle name="Percent 12 2" xfId="40241"/>
    <cellStyle name="Percent 12 2 2" xfId="40242"/>
    <cellStyle name="Percent 12 3" xfId="40243"/>
    <cellStyle name="Percent 13" xfId="40244"/>
    <cellStyle name="Percent 13 2" xfId="40245"/>
    <cellStyle name="Percent 13 2 2" xfId="40246"/>
    <cellStyle name="Percent 13 3" xfId="40247"/>
    <cellStyle name="Percent 14" xfId="40248"/>
    <cellStyle name="Percent 14 2" xfId="40249"/>
    <cellStyle name="Percent 14 2 2" xfId="40250"/>
    <cellStyle name="Percent 14 3" xfId="40251"/>
    <cellStyle name="Percent 15" xfId="40252"/>
    <cellStyle name="Percent 15 2" xfId="40253"/>
    <cellStyle name="Percent 15 2 2" xfId="40254"/>
    <cellStyle name="Percent 15 3" xfId="40255"/>
    <cellStyle name="Percent 16" xfId="40256"/>
    <cellStyle name="Percent 16 2" xfId="40257"/>
    <cellStyle name="Percent 16 2 2" xfId="40258"/>
    <cellStyle name="Percent 16 3" xfId="40259"/>
    <cellStyle name="Percent 17" xfId="40260"/>
    <cellStyle name="Percent 17 2" xfId="40261"/>
    <cellStyle name="Percent 17 2 2" xfId="40262"/>
    <cellStyle name="Percent 17 3" xfId="40263"/>
    <cellStyle name="Percent 18" xfId="40264"/>
    <cellStyle name="Percent 18 2" xfId="40265"/>
    <cellStyle name="Percent 18 2 2" xfId="40266"/>
    <cellStyle name="Percent 18 3" xfId="40267"/>
    <cellStyle name="Percent 19" xfId="40268"/>
    <cellStyle name="Percent 19 2" xfId="40269"/>
    <cellStyle name="Percent 19 2 2" xfId="40270"/>
    <cellStyle name="Percent 19 3" xfId="40271"/>
    <cellStyle name="Percent 2" xfId="40272"/>
    <cellStyle name="Percent 2 10" xfId="40273"/>
    <cellStyle name="Percent 2 11" xfId="40274"/>
    <cellStyle name="Percent 2 12" xfId="40275"/>
    <cellStyle name="Percent 2 13" xfId="40276"/>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1" xfId="43680"/>
    <cellStyle name="Percent 21 2" xfId="43681"/>
    <cellStyle name="Percent 21 2 2" xfId="43682"/>
    <cellStyle name="Percent 21 3" xfId="43683"/>
    <cellStyle name="Percent 22" xfId="43684"/>
    <cellStyle name="Percent 22 2" xfId="43685"/>
    <cellStyle name="Percent 22 2 2" xfId="43686"/>
    <cellStyle name="Percent 22 3" xfId="43687"/>
    <cellStyle name="Percent 23" xfId="43688"/>
    <cellStyle name="Percent 23 2" xfId="43689"/>
    <cellStyle name="Percent 23 2 2" xfId="43690"/>
    <cellStyle name="Percent 23 3" xfId="43691"/>
    <cellStyle name="Percent 24" xfId="43692"/>
    <cellStyle name="Percent 24 2" xfId="43693"/>
    <cellStyle name="Percent 24 2 2" xfId="43694"/>
    <cellStyle name="Percent 24 3" xfId="43695"/>
    <cellStyle name="Percent 25" xfId="43696"/>
    <cellStyle name="Percent 25 2" xfId="43697"/>
    <cellStyle name="Percent 25 2 2" xfId="43698"/>
    <cellStyle name="Percent 25 3" xfId="43699"/>
    <cellStyle name="Percent 26" xfId="43700"/>
    <cellStyle name="Percent 26 2" xfId="43701"/>
    <cellStyle name="Percent 26 2 2" xfId="43702"/>
    <cellStyle name="Percent 26 3" xfId="43703"/>
    <cellStyle name="Percent 27" xfId="43704"/>
    <cellStyle name="Percent 27 2" xfId="43705"/>
    <cellStyle name="Percent 27 2 2" xfId="43706"/>
    <cellStyle name="Percent 27 3" xfId="43707"/>
    <cellStyle name="Percent 28" xfId="43708"/>
    <cellStyle name="Percent 28 2" xfId="43709"/>
    <cellStyle name="Percent 28 2 2" xfId="43710"/>
    <cellStyle name="Percent 28 3" xfId="43711"/>
    <cellStyle name="Percent 29" xfId="43712"/>
    <cellStyle name="Percent 29 2" xfId="43713"/>
    <cellStyle name="Percent 29 2 2" xfId="43714"/>
    <cellStyle name="Percent 29 3" xfId="43715"/>
    <cellStyle name="Percent 3" xfId="43716"/>
    <cellStyle name="Percent 3 2" xfId="43717"/>
    <cellStyle name="Percent 3 2 2" xfId="43718"/>
    <cellStyle name="Percent 3 2 3" xfId="43719"/>
    <cellStyle name="Percent 3 2 4" xfId="43720"/>
    <cellStyle name="Percent 3 2 5" xfId="43721"/>
    <cellStyle name="Percent 3 3" xfId="43722"/>
    <cellStyle name="Percent 3 4" xfId="43723"/>
    <cellStyle name="Percent 3 5" xfId="43724"/>
    <cellStyle name="Percent 3 6" xfId="43725"/>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0" xfId="45766"/>
    <cellStyle name="Percent 71" xfId="45767"/>
    <cellStyle name="Percent 72" xfId="46644"/>
    <cellStyle name="Percent 73" xfId="46647"/>
    <cellStyle name="Percent 74" xfId="46651"/>
    <cellStyle name="Percent 75" xfId="46655"/>
    <cellStyle name="Percent 8" xfId="45768"/>
    <cellStyle name="Percent 8 2" xfId="45769"/>
    <cellStyle name="Percent 8 2 2" xfId="45770"/>
    <cellStyle name="Percent 8 3" xfId="45771"/>
    <cellStyle name="Percent 9" xfId="45772"/>
    <cellStyle name="Percent 9 2" xfId="45773"/>
    <cellStyle name="Percent 9 2 2" xfId="45774"/>
    <cellStyle name="Percent 9 3" xfId="45775"/>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2" xfId="46639"/>
    <cellStyle name="Warning Text 2 2" xfId="46640"/>
    <cellStyle name="Warning Text 2 3" xfId="466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628650</xdr:colOff>
          <xdr:row>18</xdr:row>
          <xdr:rowOff>28575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47625</xdr:colOff>
          <xdr:row>18</xdr:row>
          <xdr:rowOff>133350</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333375</xdr:colOff>
          <xdr:row>18</xdr:row>
          <xdr:rowOff>28575</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95250</xdr:colOff>
          <xdr:row>18</xdr:row>
          <xdr:rowOff>133350</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390525</xdr:colOff>
          <xdr:row>18</xdr:row>
          <xdr:rowOff>28575</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104775</xdr:colOff>
          <xdr:row>18</xdr:row>
          <xdr:rowOff>133350</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295275</xdr:colOff>
          <xdr:row>18</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381000</xdr:colOff>
          <xdr:row>18</xdr:row>
          <xdr:rowOff>133350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647700</xdr:colOff>
          <xdr:row>18</xdr:row>
          <xdr:rowOff>133350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647700</xdr:colOff>
          <xdr:row>18</xdr:row>
          <xdr:rowOff>133350</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228600</xdr:colOff>
          <xdr:row>18</xdr:row>
          <xdr:rowOff>28575</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666750</xdr:colOff>
          <xdr:row>18</xdr:row>
          <xdr:rowOff>133350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66675</xdr:colOff>
          <xdr:row>18</xdr:row>
          <xdr:rowOff>28575</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495300</xdr:colOff>
          <xdr:row>18</xdr:row>
          <xdr:rowOff>133350</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57150</xdr:colOff>
          <xdr:row>18</xdr:row>
          <xdr:rowOff>28575</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504825</xdr:colOff>
          <xdr:row>18</xdr:row>
          <xdr:rowOff>133350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647700</xdr:colOff>
          <xdr:row>18</xdr:row>
          <xdr:rowOff>28575</xdr:rowOff>
        </xdr:to>
        <xdr:sp macro="" textlink="">
          <xdr:nvSpPr>
            <xdr:cNvPr id="47105" name="Option Button 1" hidden="1">
              <a:extLst>
                <a:ext uri="{63B3BB69-23CF-44E3-9099-C40C66FF867C}">
                  <a14:compatExt spid="_x0000_s47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47106" name="Option Button 2" hidden="1">
              <a:extLst>
                <a:ext uri="{63B3BB69-23CF-44E3-9099-C40C66FF867C}">
                  <a14:compatExt spid="_x0000_s47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85725</xdr:colOff>
          <xdr:row>18</xdr:row>
          <xdr:rowOff>28575</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28575</xdr:colOff>
          <xdr:row>18</xdr:row>
          <xdr:rowOff>28575</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13</xdr:col>
          <xdr:colOff>1266825</xdr:colOff>
          <xdr:row>18</xdr:row>
          <xdr:rowOff>133350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619125</xdr:colOff>
          <xdr:row>18</xdr:row>
          <xdr:rowOff>28575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28575</xdr:colOff>
          <xdr:row>18</xdr:row>
          <xdr:rowOff>133350</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533400</xdr:colOff>
          <xdr:row>18</xdr:row>
          <xdr:rowOff>28575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57150</xdr:colOff>
          <xdr:row>18</xdr:row>
          <xdr:rowOff>133350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9525</xdr:colOff>
          <xdr:row>18</xdr:row>
          <xdr:rowOff>133350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FIN/REG/RateApp/2016RateAppAdmin/2015_Filing_Requirements_Chapter2_Appendic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sheetData sheetId="76"/>
      <sheetData sheetId="77"/>
      <sheetData sheetId="78"/>
      <sheetData sheetId="79" refreshError="1"/>
      <sheetData sheetId="80" refreshError="1"/>
      <sheetData sheetId="8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omments" Target="../comments8.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omments" Target="../comments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omments" Target="../comments10.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omments" Target="../comments11.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omments" Target="../comments12.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omments" Target="../comments13.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omments" Target="../comments14.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omments" Target="../comments15.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omments" Target="../comments16.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omments" Target="../comments17.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omments" Target="../comments18.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omments" Target="../comments1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omments" Target="../comments20.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omments" Target="../comments21.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6" Type="http://schemas.openxmlformats.org/officeDocument/2006/relationships/comments" Target="../comments22.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6" Type="http://schemas.openxmlformats.org/officeDocument/2006/relationships/comments" Target="../comments23.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omments" Target="../comments24.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mments" Target="../comments5.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mments" Target="../comments7.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tabSelected="1" view="pageBreakPreview" zoomScale="70" zoomScaleNormal="100" zoomScaleSheetLayoutView="70" workbookViewId="0">
      <selection activeCell="C4" sqref="C4"/>
    </sheetView>
  </sheetViews>
  <sheetFormatPr defaultRowHeight="15" x14ac:dyDescent="0.25"/>
  <cols>
    <col min="1" max="1" width="1.85546875" style="197" customWidth="1"/>
    <col min="2" max="2" width="22" style="197" customWidth="1"/>
    <col min="3" max="3" width="33.85546875" style="197" customWidth="1"/>
    <col min="4" max="4" width="15.85546875" style="197" customWidth="1"/>
    <col min="5" max="5" width="21.28515625" style="197" customWidth="1"/>
    <col min="6" max="7" width="17.28515625" style="197" customWidth="1"/>
    <col min="8" max="8" width="16.5703125" style="197" customWidth="1"/>
    <col min="9" max="9" width="18.42578125" style="197" customWidth="1"/>
    <col min="10" max="10" width="1.7109375" style="197" customWidth="1"/>
    <col min="11" max="16384" width="9.140625" style="197"/>
  </cols>
  <sheetData>
    <row r="1" spans="2:9" ht="6.75" customHeight="1" thickBot="1" x14ac:dyDescent="0.3"/>
    <row r="2" spans="2:9" ht="15.75" thickBot="1" x14ac:dyDescent="0.3">
      <c r="B2" s="251" t="s">
        <v>122</v>
      </c>
      <c r="C2" s="252"/>
      <c r="D2" s="252"/>
      <c r="E2" s="252"/>
      <c r="F2" s="252"/>
      <c r="G2" s="252"/>
      <c r="H2" s="252"/>
      <c r="I2" s="253"/>
    </row>
    <row r="3" spans="2:9" ht="49.5" customHeight="1" thickBot="1" x14ac:dyDescent="0.3">
      <c r="B3" s="247" t="s">
        <v>81</v>
      </c>
      <c r="C3" s="198"/>
      <c r="D3" s="198" t="s">
        <v>82</v>
      </c>
      <c r="E3" s="198" t="s">
        <v>9</v>
      </c>
      <c r="F3" s="198" t="s">
        <v>11</v>
      </c>
      <c r="G3" s="198" t="s">
        <v>13</v>
      </c>
      <c r="H3" s="198" t="s">
        <v>15</v>
      </c>
      <c r="I3" s="198" t="s">
        <v>17</v>
      </c>
    </row>
    <row r="4" spans="2:9" ht="15" customHeight="1" x14ac:dyDescent="0.25">
      <c r="B4" s="248" t="s">
        <v>83</v>
      </c>
      <c r="C4" s="199" t="s">
        <v>84</v>
      </c>
      <c r="D4" s="237">
        <f>+'Res (800)'!H23+'Res (800)'!H29</f>
        <v>28.39</v>
      </c>
      <c r="E4" s="238">
        <f>+'Res (800)'!L23+'Res (800)'!L29</f>
        <v>30.439999999999998</v>
      </c>
      <c r="F4" s="205">
        <f>+'Res (800)'!S23+'Res (800)'!S29</f>
        <v>31.130000000000003</v>
      </c>
      <c r="G4" s="205">
        <f>+'Res (800)'!Z23+'Res (800)'!Z29</f>
        <v>31.64</v>
      </c>
      <c r="H4" s="205">
        <f>+'Res (800)'!AG23+'Res (800)'!AG29</f>
        <v>31.78</v>
      </c>
      <c r="I4" s="206">
        <f>+'Res (800)'!AN23+'Res (800)'!AN29</f>
        <v>31.29</v>
      </c>
    </row>
    <row r="5" spans="2:9" x14ac:dyDescent="0.25">
      <c r="B5" s="249"/>
      <c r="C5" s="203" t="s">
        <v>85</v>
      </c>
      <c r="D5" s="239"/>
      <c r="E5" s="240">
        <f>+'Res (800)'!N23+'Res (800)'!N29</f>
        <v>2.0500000000000007</v>
      </c>
      <c r="F5" s="205">
        <f>+'Res (800)'!U23+'Res (800)'!U29</f>
        <v>0.69000000000000306</v>
      </c>
      <c r="G5" s="205">
        <f>+'Res (800)'!AB23+'Res (800)'!AB29</f>
        <v>0.50999999999999801</v>
      </c>
      <c r="H5" s="205">
        <f>+'Res (800)'!AI23+'Res (800)'!AI29</f>
        <v>0.13999999999999968</v>
      </c>
      <c r="I5" s="206">
        <f>+'Res (800)'!AP23+'Res (800)'!AP29</f>
        <v>-0.4900000000000011</v>
      </c>
    </row>
    <row r="6" spans="2:9" x14ac:dyDescent="0.25">
      <c r="B6" s="249"/>
      <c r="C6" s="207" t="s">
        <v>86</v>
      </c>
      <c r="D6" s="241"/>
      <c r="E6" s="242">
        <f>E5/D4</f>
        <v>7.2208524128214185E-2</v>
      </c>
      <c r="F6" s="219">
        <f t="shared" ref="F6:I6" si="0">F5/E4</f>
        <v>2.2667542706964621E-2</v>
      </c>
      <c r="G6" s="219">
        <f t="shared" si="0"/>
        <v>1.6382910375843173E-2</v>
      </c>
      <c r="H6" s="219">
        <f t="shared" si="0"/>
        <v>4.4247787610619364E-3</v>
      </c>
      <c r="I6" s="220">
        <f t="shared" si="0"/>
        <v>-1.5418502202643207E-2</v>
      </c>
    </row>
    <row r="7" spans="2:9" ht="21" customHeight="1" x14ac:dyDescent="0.25">
      <c r="B7" s="249"/>
      <c r="C7" s="207" t="s">
        <v>87</v>
      </c>
      <c r="D7" s="241"/>
      <c r="E7" s="243">
        <f>+'Res (800)'!O81</f>
        <v>1.3910232835216023E-2</v>
      </c>
      <c r="F7" s="209">
        <f>+'Res (800)'!V81</f>
        <v>5.05434966275836E-3</v>
      </c>
      <c r="G7" s="209">
        <f>+'Res (800)'!AC81</f>
        <v>3.7107866632018157E-3</v>
      </c>
      <c r="H7" s="209">
        <f>+'Res (800)'!AJ81</f>
        <v>1.0612152301934135E-3</v>
      </c>
      <c r="I7" s="210">
        <f>+'Res (800)'!AQ81</f>
        <v>-3.6030192783439428E-3</v>
      </c>
    </row>
    <row r="8" spans="2:9" ht="15.75" thickBot="1" x14ac:dyDescent="0.3">
      <c r="B8" s="250"/>
      <c r="C8" s="211" t="s">
        <v>88</v>
      </c>
      <c r="D8" s="244"/>
      <c r="E8" s="245">
        <f>+'Res (800)'!O65</f>
        <v>1.8965369537471306E-2</v>
      </c>
      <c r="F8" s="213">
        <f>+'Res (800)'!V65</f>
        <v>6.8226205934943096E-5</v>
      </c>
      <c r="G8" s="213">
        <f>+'Res (800)'!AC65</f>
        <v>3.7107866632018157E-3</v>
      </c>
      <c r="H8" s="213">
        <f>+'Res (800)'!AJ65</f>
        <v>1.0612152301934135E-3</v>
      </c>
      <c r="I8" s="214">
        <f>+'Res (800)'!AQ65</f>
        <v>-3.6030192783439428E-3</v>
      </c>
    </row>
    <row r="9" spans="2:9" x14ac:dyDescent="0.25">
      <c r="B9" s="248" t="s">
        <v>120</v>
      </c>
      <c r="C9" s="199" t="s">
        <v>84</v>
      </c>
      <c r="D9" s="237">
        <f>+'Res (232)'!H23+'Res (232)'!H29</f>
        <v>15.098800000000001</v>
      </c>
      <c r="E9" s="238">
        <f>+'Res (232)'!L23+'Res (232)'!L29</f>
        <v>18.682400000000001</v>
      </c>
      <c r="F9" s="205">
        <f>+'Res (232)'!S23+'Res (232)'!S29</f>
        <v>21.814800000000002</v>
      </c>
      <c r="G9" s="205">
        <f>+'Res (232)'!Z23+'Res (232)'!Z29</f>
        <v>25.108000000000001</v>
      </c>
      <c r="H9" s="205">
        <f>+'Res (232)'!AG23+'Res (232)'!AG29</f>
        <v>28.372</v>
      </c>
      <c r="I9" s="206">
        <f>+'Res (232)'!AN23+'Res (232)'!AN29</f>
        <v>31.29</v>
      </c>
    </row>
    <row r="10" spans="2:9" x14ac:dyDescent="0.25">
      <c r="B10" s="249"/>
      <c r="C10" s="203" t="s">
        <v>85</v>
      </c>
      <c r="D10" s="239"/>
      <c r="E10" s="240">
        <f>+'Res (232)'!N23+'Res (232)'!N29</f>
        <v>3.5836000000000006</v>
      </c>
      <c r="F10" s="205">
        <f>+'Res (232)'!U23+'Res (232)'!U29</f>
        <v>3.1324000000000014</v>
      </c>
      <c r="G10" s="205">
        <f>+'Res (232)'!AB23+'Res (232)'!AB29</f>
        <v>3.2931999999999997</v>
      </c>
      <c r="H10" s="205">
        <f>+'Res (232)'!AI23+'Res (232)'!AI29</f>
        <v>3.2639999999999993</v>
      </c>
      <c r="I10" s="206">
        <f>+'Res (232)'!AP23+'Res (232)'!AP29</f>
        <v>2.9179999999999984</v>
      </c>
    </row>
    <row r="11" spans="2:9" x14ac:dyDescent="0.25">
      <c r="B11" s="249"/>
      <c r="C11" s="207" t="s">
        <v>86</v>
      </c>
      <c r="D11" s="241"/>
      <c r="E11" s="242">
        <f>E10/D9</f>
        <v>0.237343365035632</v>
      </c>
      <c r="F11" s="219">
        <f t="shared" ref="F11" si="1">F10/E9</f>
        <v>0.16766582451933376</v>
      </c>
      <c r="G11" s="219">
        <f t="shared" ref="G11" si="2">G10/F9</f>
        <v>0.15096173240185559</v>
      </c>
      <c r="H11" s="219">
        <f t="shared" ref="H11" si="3">H10/G9</f>
        <v>0.12999840688226857</v>
      </c>
      <c r="I11" s="220">
        <f t="shared" ref="I11" si="4">I10/H9</f>
        <v>0.1028478781897645</v>
      </c>
    </row>
    <row r="12" spans="2:9" x14ac:dyDescent="0.25">
      <c r="B12" s="249"/>
      <c r="C12" s="207" t="s">
        <v>87</v>
      </c>
      <c r="D12" s="241"/>
      <c r="E12" s="243">
        <f>+'Res (232)'!O81</f>
        <v>0</v>
      </c>
      <c r="F12" s="209">
        <f>+'Res (232)'!V81</f>
        <v>0</v>
      </c>
      <c r="G12" s="209">
        <f>+'Res (232)'!AC81</f>
        <v>0</v>
      </c>
      <c r="H12" s="209">
        <f>+'Res (232)'!AJ81</f>
        <v>0</v>
      </c>
      <c r="I12" s="210">
        <f>+'Res (232)'!AQ81</f>
        <v>0</v>
      </c>
    </row>
    <row r="13" spans="2:9" ht="15.75" thickBot="1" x14ac:dyDescent="0.3">
      <c r="B13" s="250"/>
      <c r="C13" s="211" t="s">
        <v>88</v>
      </c>
      <c r="D13" s="244"/>
      <c r="E13" s="245">
        <f>+'Res (232)'!O65</f>
        <v>9.7900929493930658E-2</v>
      </c>
      <c r="F13" s="213">
        <f>+'Res (232)'!V65</f>
        <v>4.1292386320911749E-2</v>
      </c>
      <c r="G13" s="213">
        <f>+'Res (232)'!AC65</f>
        <v>6.1939431039636471E-2</v>
      </c>
      <c r="H13" s="213">
        <f>+'Res (232)'!AJ65</f>
        <v>5.7752441571353674E-2</v>
      </c>
      <c r="I13" s="214">
        <f>+'Res (232)'!AQ65</f>
        <v>4.8824225104752435E-2</v>
      </c>
    </row>
    <row r="14" spans="2:9" ht="15" customHeight="1" x14ac:dyDescent="0.25">
      <c r="B14" s="248" t="s">
        <v>89</v>
      </c>
      <c r="C14" s="199" t="s">
        <v>84</v>
      </c>
      <c r="D14" s="200">
        <f>+'SC (2000)'!H23+'SC (2000)'!H29</f>
        <v>58.72</v>
      </c>
      <c r="E14" s="201">
        <f>+'SC (2000)'!L23+'SC (2000)'!L29</f>
        <v>66.2</v>
      </c>
      <c r="F14" s="201">
        <f>+'SC (2000)'!S23+'SC (2000)'!S29</f>
        <v>70.8</v>
      </c>
      <c r="G14" s="201">
        <f>+'SC (2000)'!Z23+'SC (2000)'!Z29</f>
        <v>75.3</v>
      </c>
      <c r="H14" s="201">
        <f>+'SC (2000)'!AG23+'SC (2000)'!AG29</f>
        <v>79</v>
      </c>
      <c r="I14" s="202">
        <f>+'SC (2000)'!AN23+'SC (2000)'!AN29</f>
        <v>81.599999999999994</v>
      </c>
    </row>
    <row r="15" spans="2:9" x14ac:dyDescent="0.25">
      <c r="B15" s="249"/>
      <c r="C15" s="203" t="s">
        <v>85</v>
      </c>
      <c r="D15" s="204"/>
      <c r="E15" s="205">
        <f>+'SC (2000)'!N23+'SC (2000)'!N29</f>
        <v>7.480000000000004</v>
      </c>
      <c r="F15" s="205">
        <f>+'SC (2000)'!U23+'SC (2000)'!U29</f>
        <v>4.5999999999999943</v>
      </c>
      <c r="G15" s="205">
        <f>+'SC (2000)'!AB23+'SC (2000)'!AB29</f>
        <v>4.5</v>
      </c>
      <c r="H15" s="205">
        <f>+'SC (2000)'!AI23+'SC (2000)'!AI29</f>
        <v>3.7000000000000028</v>
      </c>
      <c r="I15" s="206">
        <f>+'SC (2000)'!AP23+'SC (2000)'!AP29</f>
        <v>2.6000000000000014</v>
      </c>
    </row>
    <row r="16" spans="2:9" x14ac:dyDescent="0.25">
      <c r="B16" s="249"/>
      <c r="C16" s="207" t="s">
        <v>86</v>
      </c>
      <c r="D16" s="208"/>
      <c r="E16" s="219">
        <f>E15/D14</f>
        <v>0.12738419618528618</v>
      </c>
      <c r="F16" s="219">
        <f t="shared" ref="F16" si="5">F15/E14</f>
        <v>6.9486404833836765E-2</v>
      </c>
      <c r="G16" s="219">
        <f t="shared" ref="G16" si="6">G15/F14</f>
        <v>6.3559322033898302E-2</v>
      </c>
      <c r="H16" s="219">
        <f t="shared" ref="H16" si="7">H15/G14</f>
        <v>4.9136786188579057E-2</v>
      </c>
      <c r="I16" s="220">
        <f t="shared" ref="I16" si="8">I15/H14</f>
        <v>3.2911392405063307E-2</v>
      </c>
    </row>
    <row r="17" spans="2:9" x14ac:dyDescent="0.25">
      <c r="B17" s="249"/>
      <c r="C17" s="207" t="s">
        <v>87</v>
      </c>
      <c r="D17" s="208"/>
      <c r="E17" s="209">
        <f>+'SC (2000)'!O81</f>
        <v>2.1865501142546255E-2</v>
      </c>
      <c r="F17" s="209">
        <f>+'SC (2000)'!V81</f>
        <v>1.4068659555307913E-2</v>
      </c>
      <c r="G17" s="209">
        <f>+'SC (2000)'!AC81</f>
        <v>1.3597669529910303E-2</v>
      </c>
      <c r="H17" s="209">
        <f>+'SC (2000)'!AJ81</f>
        <v>1.1004311416065208E-2</v>
      </c>
      <c r="I17" s="210">
        <f>+'SC (2000)'!AQ81</f>
        <v>7.6345127080331456E-3</v>
      </c>
    </row>
    <row r="18" spans="2:9" ht="15.75" thickBot="1" x14ac:dyDescent="0.3">
      <c r="B18" s="250"/>
      <c r="C18" s="211" t="s">
        <v>88</v>
      </c>
      <c r="D18" s="212"/>
      <c r="E18" s="213">
        <f>+'SC (2000)'!O65</f>
        <v>2.8538638646242495E-2</v>
      </c>
      <c r="F18" s="213">
        <f>+'SC (2000)'!V65</f>
        <v>7.4894029779291387E-3</v>
      </c>
      <c r="G18" s="213">
        <f>+'SC (2000)'!AC65</f>
        <v>1.3597669529910303E-2</v>
      </c>
      <c r="H18" s="213">
        <f>+'SC (2000)'!AJ65</f>
        <v>1.1004311416065208E-2</v>
      </c>
      <c r="I18" s="214">
        <f>+'SC (2000)'!AQ65</f>
        <v>7.6345127080331456E-3</v>
      </c>
    </row>
    <row r="19" spans="2:9" ht="15" customHeight="1" x14ac:dyDescent="0.25">
      <c r="B19" s="248" t="s">
        <v>90</v>
      </c>
      <c r="C19" s="199" t="s">
        <v>84</v>
      </c>
      <c r="D19" s="200">
        <f>+'&gt;50 (250)'!H23+'&gt;50 (250)'!H29</f>
        <v>1153.095</v>
      </c>
      <c r="E19" s="201">
        <f>+'&gt;50 (250)'!L23+'&gt;50 (250)'!L29</f>
        <v>1277.4000000000001</v>
      </c>
      <c r="F19" s="201">
        <f>+'&gt;50 (250)'!S23+'&gt;50 (250)'!S29</f>
        <v>1331.2750000000001</v>
      </c>
      <c r="G19" s="201">
        <f>+'&gt;50 (250)'!Z23+'&gt;50 (250)'!Z29</f>
        <v>1376.625</v>
      </c>
      <c r="H19" s="201">
        <f>+'&gt;50 (250)'!AG23+'&gt;50 (250)'!AG29</f>
        <v>1408.375</v>
      </c>
      <c r="I19" s="202">
        <f>+'&gt;50 (250)'!AN23+'&gt;50 (250)'!AN29</f>
        <v>1417.7249999999999</v>
      </c>
    </row>
    <row r="20" spans="2:9" x14ac:dyDescent="0.25">
      <c r="B20" s="249"/>
      <c r="C20" s="203" t="s">
        <v>85</v>
      </c>
      <c r="D20" s="204"/>
      <c r="E20" s="205">
        <f>+'&gt;50 (250)'!N23+'&gt;50 (250)'!N29</f>
        <v>124.30500000000001</v>
      </c>
      <c r="F20" s="205">
        <f>+'&gt;50 (250)'!U23+'&gt;50 (250)'!U29</f>
        <v>53.874999999999886</v>
      </c>
      <c r="G20" s="205">
        <f>+'&gt;50 (250)'!AB23+'&gt;50 (250)'!AB29</f>
        <v>45.350000000000023</v>
      </c>
      <c r="H20" s="205">
        <f>+'&gt;50 (250)'!AI23+'&gt;50 (250)'!AI29</f>
        <v>31.75</v>
      </c>
      <c r="I20" s="206">
        <f>+'&gt;50 (250)'!AP23+'&gt;50 (250)'!AP29</f>
        <v>9.3500000000000227</v>
      </c>
    </row>
    <row r="21" spans="2:9" x14ac:dyDescent="0.25">
      <c r="B21" s="249"/>
      <c r="C21" s="207" t="s">
        <v>86</v>
      </c>
      <c r="D21" s="208"/>
      <c r="E21" s="219">
        <f>E20/D19</f>
        <v>0.10780117856724727</v>
      </c>
      <c r="F21" s="219">
        <f t="shared" ref="F21" si="9">F20/E19</f>
        <v>4.2175512760294256E-2</v>
      </c>
      <c r="G21" s="219">
        <f t="shared" ref="G21" si="10">G20/F19</f>
        <v>3.4065087979568476E-2</v>
      </c>
      <c r="H21" s="219">
        <f t="shared" ref="H21" si="11">H20/G19</f>
        <v>2.3063652047580131E-2</v>
      </c>
      <c r="I21" s="220">
        <f t="shared" ref="I21" si="12">I20/H19</f>
        <v>6.6388568385550885E-3</v>
      </c>
    </row>
    <row r="22" spans="2:9" x14ac:dyDescent="0.25">
      <c r="B22" s="249"/>
      <c r="C22" s="207" t="s">
        <v>87</v>
      </c>
      <c r="D22" s="208"/>
      <c r="E22" s="209">
        <f>+'&gt;50 (250)'!O81</f>
        <v>5.5692671427212161E-3</v>
      </c>
      <c r="F22" s="209">
        <f>+'&gt;50 (250)'!V81</f>
        <v>3.0741358529427789E-3</v>
      </c>
      <c r="G22" s="209">
        <f>+'&gt;50 (250)'!AC81</f>
        <v>2.5774510050062243E-3</v>
      </c>
      <c r="H22" s="209">
        <f>+'&gt;50 (250)'!AJ81</f>
        <v>1.800158892624747E-3</v>
      </c>
      <c r="I22" s="210">
        <f>+'&gt;50 (250)'!AQ81</f>
        <v>5.2891865833987607E-4</v>
      </c>
    </row>
    <row r="23" spans="2:9" ht="15.75" thickBot="1" x14ac:dyDescent="0.3">
      <c r="B23" s="250"/>
      <c r="C23" s="211" t="s">
        <v>88</v>
      </c>
      <c r="D23" s="212"/>
      <c r="E23" s="213">
        <f>+'&gt;50 (250)'!O65</f>
        <v>2.9196612553535017E-2</v>
      </c>
      <c r="F23" s="213">
        <f>+'&gt;50 (250)'!V65</f>
        <v>-1.9953288891748498E-2</v>
      </c>
      <c r="G23" s="213">
        <f>+'&gt;50 (250)'!AC65</f>
        <v>2.5776607699681E-3</v>
      </c>
      <c r="H23" s="213">
        <f>+'&gt;50 (250)'!AJ65</f>
        <v>1.7996951252189867E-3</v>
      </c>
      <c r="I23" s="214">
        <f>+'&gt;50 (250)'!AQ65</f>
        <v>5.2909498474896816E-4</v>
      </c>
    </row>
    <row r="24" spans="2:9" ht="15" customHeight="1" x14ac:dyDescent="0.25">
      <c r="B24" s="248" t="s">
        <v>91</v>
      </c>
      <c r="C24" s="199" t="s">
        <v>84</v>
      </c>
      <c r="D24" s="200">
        <f>+'&gt;1500(2500)'!H23+'&gt;1500(2500)'!H29</f>
        <v>12915.68</v>
      </c>
      <c r="E24" s="201">
        <f>+'&gt;1500(2500)'!L23+'&gt;1500(2500)'!L29</f>
        <v>14294</v>
      </c>
      <c r="F24" s="201">
        <f>+'&gt;1500(2500)'!S23+'&gt;1500(2500)'!S29</f>
        <v>15104.75</v>
      </c>
      <c r="G24" s="201">
        <f>+'&gt;1500(2500)'!Z23+'&gt;1500(2500)'!Z29</f>
        <v>15831.25</v>
      </c>
      <c r="H24" s="201">
        <f>+'&gt;1500(2500)'!AG23+'&gt;1500(2500)'!AG29</f>
        <v>16369.25</v>
      </c>
      <c r="I24" s="202">
        <f>+'&gt;1500(2500)'!AN23+'&gt;1500(2500)'!AN29</f>
        <v>16652</v>
      </c>
    </row>
    <row r="25" spans="2:9" x14ac:dyDescent="0.25">
      <c r="B25" s="249"/>
      <c r="C25" s="203" t="s">
        <v>85</v>
      </c>
      <c r="D25" s="204"/>
      <c r="E25" s="205">
        <f>+'&gt;1500(2500)'!N23+'&gt;1500(2500)'!N29</f>
        <v>1378.3199999999997</v>
      </c>
      <c r="F25" s="205">
        <f>+'&gt;1500(2500)'!U23+'&gt;1500(2500)'!U29</f>
        <v>810.75</v>
      </c>
      <c r="G25" s="205">
        <f>+'&gt;1500(2500)'!AB23+'&gt;1500(2500)'!AB29</f>
        <v>726.5</v>
      </c>
      <c r="H25" s="205">
        <f>+'&gt;1500(2500)'!AI23+'&gt;1500(2500)'!AI29</f>
        <v>538</v>
      </c>
      <c r="I25" s="206">
        <f>+'&gt;1500(2500)'!AP23+'&gt;1500(2500)'!AP29</f>
        <v>282.75</v>
      </c>
    </row>
    <row r="26" spans="2:9" x14ac:dyDescent="0.25">
      <c r="B26" s="249"/>
      <c r="C26" s="207" t="s">
        <v>86</v>
      </c>
      <c r="D26" s="208"/>
      <c r="E26" s="219">
        <f>E25/D24</f>
        <v>0.10671679694758616</v>
      </c>
      <c r="F26" s="219">
        <f t="shared" ref="F26" si="13">F25/E24</f>
        <v>5.6719602630474326E-2</v>
      </c>
      <c r="G26" s="219">
        <f t="shared" ref="G26" si="14">G25/F24</f>
        <v>4.8097452788030258E-2</v>
      </c>
      <c r="H26" s="219">
        <f t="shared" ref="H26" si="15">H25/G24</f>
        <v>3.3983418870904065E-2</v>
      </c>
      <c r="I26" s="220">
        <f t="shared" ref="I26" si="16">I25/H24</f>
        <v>1.7273240985384179E-2</v>
      </c>
    </row>
    <row r="27" spans="2:9" x14ac:dyDescent="0.25">
      <c r="B27" s="249"/>
      <c r="C27" s="207" t="s">
        <v>87</v>
      </c>
      <c r="D27" s="208"/>
      <c r="E27" s="209">
        <f>+'&gt;1500(2500)'!O81</f>
        <v>4.8817685089332053E-3</v>
      </c>
      <c r="F27" s="209">
        <f>+'&gt;1500(2500)'!V81</f>
        <v>4.5764969167112479E-3</v>
      </c>
      <c r="G27" s="209">
        <f>+'&gt;1500(2500)'!AC81</f>
        <v>4.0800614898459679E-3</v>
      </c>
      <c r="H27" s="209">
        <f>+'&gt;1500(2500)'!AJ81</f>
        <v>3.0088088170267067E-3</v>
      </c>
      <c r="I27" s="210">
        <f>+'&gt;1500(2500)'!AQ81</f>
        <v>1.5766723698005904E-3</v>
      </c>
    </row>
    <row r="28" spans="2:9" ht="15.75" thickBot="1" x14ac:dyDescent="0.3">
      <c r="B28" s="250"/>
      <c r="C28" s="211" t="s">
        <v>88</v>
      </c>
      <c r="D28" s="212"/>
      <c r="E28" s="213">
        <f>+'&gt;1500(2500)'!O65</f>
        <v>2.8677385335420445E-2</v>
      </c>
      <c r="F28" s="213">
        <f>+'&gt;1500(2500)'!V65</f>
        <v>-1.8661642648412892E-2</v>
      </c>
      <c r="G28" s="213">
        <f>+'&gt;1500(2500)'!AC65</f>
        <v>4.0800535162738944E-3</v>
      </c>
      <c r="H28" s="213">
        <f>+'&gt;1500(2500)'!AJ65</f>
        <v>3.008810788960026E-3</v>
      </c>
      <c r="I28" s="214">
        <f>+'&gt;1500(2500)'!AQ65</f>
        <v>1.5766921270947303E-3</v>
      </c>
    </row>
    <row r="29" spans="2:9" ht="15" customHeight="1" x14ac:dyDescent="0.25">
      <c r="B29" s="248" t="s">
        <v>92</v>
      </c>
      <c r="C29" s="199" t="s">
        <v>84</v>
      </c>
      <c r="D29" s="200">
        <f>+'LU(7500)'!H23+'LU(7500)'!H29</f>
        <v>40078.07</v>
      </c>
      <c r="E29" s="201">
        <f>+'LU(7500)'!L23+'LU(7500)'!L29</f>
        <v>44346.25</v>
      </c>
      <c r="F29" s="201">
        <f>+'LU(7500)'!S23+'LU(7500)'!S29</f>
        <v>46888.25</v>
      </c>
      <c r="G29" s="201">
        <f>+'LU(7500)'!Z23+'LU(7500)'!Z29</f>
        <v>49594.5</v>
      </c>
      <c r="H29" s="201">
        <f>+'LU(7500)'!AG23+'LU(7500)'!AG29</f>
        <v>51974.75</v>
      </c>
      <c r="I29" s="202">
        <f>+'LU(7500)'!AN23+'LU(7500)'!AN29</f>
        <v>53554.5</v>
      </c>
    </row>
    <row r="30" spans="2:9" x14ac:dyDescent="0.25">
      <c r="B30" s="249"/>
      <c r="C30" s="203" t="s">
        <v>85</v>
      </c>
      <c r="D30" s="204"/>
      <c r="E30" s="205">
        <f>+'LU(7500)'!N23+'LU(7500)'!N29</f>
        <v>4268.18</v>
      </c>
      <c r="F30" s="205">
        <f>+'LU(7500)'!U23+'LU(7500)'!U29</f>
        <v>2542</v>
      </c>
      <c r="G30" s="205">
        <f>+'LU(7500)'!AB23+'LU(7500)'!AB29</f>
        <v>2706.25</v>
      </c>
      <c r="H30" s="205">
        <f>+'LU(7500)'!AI23+'LU(7500)'!AI29</f>
        <v>2380.25</v>
      </c>
      <c r="I30" s="206">
        <f>+'LU(7500)'!AP23+'LU(7500)'!AP29</f>
        <v>1579.75</v>
      </c>
    </row>
    <row r="31" spans="2:9" x14ac:dyDescent="0.25">
      <c r="B31" s="249"/>
      <c r="C31" s="207" t="s">
        <v>86</v>
      </c>
      <c r="D31" s="208"/>
      <c r="E31" s="219">
        <f>E30/D29</f>
        <v>0.10649664517278402</v>
      </c>
      <c r="F31" s="219">
        <f t="shared" ref="F31" si="17">F30/E29</f>
        <v>5.7321645009442736E-2</v>
      </c>
      <c r="G31" s="219">
        <f t="shared" ref="G31" si="18">G30/F29</f>
        <v>5.7717018656059889E-2</v>
      </c>
      <c r="H31" s="219">
        <f t="shared" ref="H31" si="19">H30/G29</f>
        <v>4.7994233231507526E-2</v>
      </c>
      <c r="I31" s="220">
        <f t="shared" ref="I31" si="20">I30/H29</f>
        <v>3.0394566592431903E-2</v>
      </c>
    </row>
    <row r="32" spans="2:9" x14ac:dyDescent="0.25">
      <c r="B32" s="249"/>
      <c r="C32" s="207" t="s">
        <v>87</v>
      </c>
      <c r="D32" s="208"/>
      <c r="E32" s="209">
        <f>+'LU(7500)'!O81</f>
        <v>7.3445759160360707E-3</v>
      </c>
      <c r="F32" s="209">
        <f>+'LU(7500)'!V81</f>
        <v>4.6583996621926008E-3</v>
      </c>
      <c r="G32" s="209">
        <f>+'LU(7500)'!AC81</f>
        <v>4.9334144307446167E-3</v>
      </c>
      <c r="H32" s="209">
        <f>+'LU(7500)'!AJ81</f>
        <v>4.3174084626507589E-3</v>
      </c>
      <c r="I32" s="210">
        <f>+'LU(7500)'!AQ81</f>
        <v>2.8531007729576327E-3</v>
      </c>
    </row>
    <row r="33" spans="1:9" ht="15.75" thickBot="1" x14ac:dyDescent="0.3">
      <c r="B33" s="250"/>
      <c r="C33" s="211" t="s">
        <v>88</v>
      </c>
      <c r="D33" s="212"/>
      <c r="E33" s="213">
        <f>+'LU(7500)'!O65</f>
        <v>3.2254964704552386E-2</v>
      </c>
      <c r="F33" s="213">
        <f>+'LU(7500)'!V65</f>
        <v>-1.9586033682424602E-2</v>
      </c>
      <c r="G33" s="213">
        <f>+'LU(7500)'!AC65</f>
        <v>4.933422360059822E-3</v>
      </c>
      <c r="H33" s="213">
        <f>+'LU(7500)'!AJ65</f>
        <v>4.3174018739102829E-3</v>
      </c>
      <c r="I33" s="214">
        <f>+'LU(7500)'!AQ65</f>
        <v>2.8531030770015285E-3</v>
      </c>
    </row>
    <row r="34" spans="1:9" ht="15" customHeight="1" x14ac:dyDescent="0.25">
      <c r="B34" s="248" t="s">
        <v>93</v>
      </c>
      <c r="C34" s="199" t="s">
        <v>84</v>
      </c>
      <c r="D34" s="200">
        <f>+'SN (.4)'!H23+'SN (.4)'!H29</f>
        <v>6.6344399999999997</v>
      </c>
      <c r="E34" s="201">
        <f>+'SN (.4)'!L23+'SN (.4)'!L29</f>
        <v>7.8623600000000007</v>
      </c>
      <c r="F34" s="201">
        <f>+'SN (.4)'!S23+'SN (.4)'!S29</f>
        <v>8.3256399999999999</v>
      </c>
      <c r="G34" s="201">
        <f>+'SN (.4)'!Z23+'SN (.4)'!Z29</f>
        <v>8.7559199999999997</v>
      </c>
      <c r="H34" s="201">
        <f>+'SN (.4)'!AG23+'SN (.4)'!AG29</f>
        <v>9.14588</v>
      </c>
      <c r="I34" s="202">
        <f>+'SN (.4)'!AN23+'SN (.4)'!AN29</f>
        <v>9.3928800000000017</v>
      </c>
    </row>
    <row r="35" spans="1:9" x14ac:dyDescent="0.25">
      <c r="B35" s="249"/>
      <c r="C35" s="203" t="s">
        <v>85</v>
      </c>
      <c r="D35" s="204"/>
      <c r="E35" s="205">
        <f>+'SN (.4)'!N23+'SN (.4)'!N29</f>
        <v>1.2279200000000006</v>
      </c>
      <c r="F35" s="205">
        <f>+'SN (.4)'!U23+'SN (.4)'!U29</f>
        <v>0.46327999999999969</v>
      </c>
      <c r="G35" s="205">
        <f>+'SN (.4)'!AB23+'SN (.4)'!AB29</f>
        <v>0.43027999999999977</v>
      </c>
      <c r="H35" s="205">
        <f>+'SN (.4)'!AI23+'SN (.4)'!AI29</f>
        <v>0.38996000000000031</v>
      </c>
      <c r="I35" s="206">
        <f>+'SN (.4)'!AP23+'SN (.4)'!AP29</f>
        <v>0.24700000000000077</v>
      </c>
    </row>
    <row r="36" spans="1:9" x14ac:dyDescent="0.25">
      <c r="A36" s="221"/>
      <c r="B36" s="249"/>
      <c r="C36" s="207" t="s">
        <v>86</v>
      </c>
      <c r="D36" s="208"/>
      <c r="E36" s="219">
        <f>E35/D34</f>
        <v>0.18508268972211681</v>
      </c>
      <c r="F36" s="219">
        <f t="shared" ref="F36" si="21">F35/E34</f>
        <v>5.8923783698533218E-2</v>
      </c>
      <c r="G36" s="219">
        <f t="shared" ref="G36" si="22">G35/F34</f>
        <v>5.1681312187411392E-2</v>
      </c>
      <c r="H36" s="219">
        <f t="shared" ref="H36" si="23">H35/G34</f>
        <v>4.4536724867289823E-2</v>
      </c>
      <c r="I36" s="220">
        <f t="shared" ref="I36" si="24">I35/H34</f>
        <v>2.7006695911164457E-2</v>
      </c>
    </row>
    <row r="37" spans="1:9" x14ac:dyDescent="0.25">
      <c r="B37" s="249"/>
      <c r="C37" s="207" t="s">
        <v>87</v>
      </c>
      <c r="D37" s="208"/>
      <c r="E37" s="209">
        <f>+'SN (.4)'!O81</f>
        <v>6.2139664053142862E-2</v>
      </c>
      <c r="F37" s="209">
        <f>+'SN (.4)'!V81</f>
        <v>2.2616403467065869E-2</v>
      </c>
      <c r="G37" s="209">
        <f>+'SN (.4)'!AC81</f>
        <v>2.037244237869016E-2</v>
      </c>
      <c r="H37" s="209">
        <f>+'SN (.4)'!AJ81</f>
        <v>1.8337289339457771E-2</v>
      </c>
      <c r="I37" s="210">
        <f>+'SN (.4)'!AQ81</f>
        <v>1.1196113251618824E-2</v>
      </c>
    </row>
    <row r="38" spans="1:9" ht="15.75" thickBot="1" x14ac:dyDescent="0.3">
      <c r="B38" s="250"/>
      <c r="C38" s="211" t="s">
        <v>88</v>
      </c>
      <c r="D38" s="212"/>
      <c r="E38" s="213">
        <f>+'SN (.4)'!O65</f>
        <v>6.588123079854577E-2</v>
      </c>
      <c r="F38" s="213">
        <f>+'SN (.4)'!V65</f>
        <v>1.9082665312080884E-2</v>
      </c>
      <c r="G38" s="213">
        <f>+'SN (.4)'!AC65</f>
        <v>2.0436056676497744E-2</v>
      </c>
      <c r="H38" s="213">
        <f>+'SN (.4)'!AJ65</f>
        <v>1.8149491969710614E-2</v>
      </c>
      <c r="I38" s="214">
        <f>+'SN (.4)'!AQ65</f>
        <v>1.1290999650982812E-2</v>
      </c>
    </row>
    <row r="39" spans="1:9" ht="15" customHeight="1" x14ac:dyDescent="0.25">
      <c r="B39" s="248" t="s">
        <v>94</v>
      </c>
      <c r="C39" s="199" t="s">
        <v>84</v>
      </c>
      <c r="D39" s="200">
        <f>+'StLght (1.5)'!H23+'StLght (1.5)'!H29</f>
        <v>4.5697000000000001</v>
      </c>
      <c r="E39" s="201">
        <f>+'StLght (1.5)'!L23+'StLght (1.5)'!L29</f>
        <v>6.4871999999999996</v>
      </c>
      <c r="F39" s="201">
        <f>+'StLght (1.5)'!S23+'StLght (1.5)'!S29</f>
        <v>6.7846000000000002</v>
      </c>
      <c r="G39" s="201">
        <f>+'StLght (1.5)'!Z23+'StLght (1.5)'!Z29</f>
        <v>7.3078000000000003</v>
      </c>
      <c r="H39" s="201">
        <f>+'StLght (1.5)'!AG23+'StLght (1.5)'!AG29</f>
        <v>7.7565999999999997</v>
      </c>
      <c r="I39" s="202">
        <f>+'StLght (1.5)'!AN23+'StLght (1.5)'!AN29</f>
        <v>7.9748999999999999</v>
      </c>
    </row>
    <row r="40" spans="1:9" x14ac:dyDescent="0.25">
      <c r="B40" s="249"/>
      <c r="C40" s="203" t="s">
        <v>85</v>
      </c>
      <c r="D40" s="204"/>
      <c r="E40" s="205">
        <f>+'StLght (1.5)'!N23+'StLght (1.5)'!N29</f>
        <v>1.9175</v>
      </c>
      <c r="F40" s="205">
        <f>+'StLght (1.5)'!U23+'StLght (1.5)'!U29</f>
        <v>0.2974</v>
      </c>
      <c r="G40" s="205">
        <f>+'StLght (1.5)'!AB23+'StLght (1.5)'!AB29</f>
        <v>0.52320000000000022</v>
      </c>
      <c r="H40" s="205">
        <f>+'StLght (1.5)'!AI23+'StLght (1.5)'!AI29</f>
        <v>0.44879999999999964</v>
      </c>
      <c r="I40" s="206">
        <f>+'StLght (1.5)'!AP23+'StLght (1.5)'!AP29</f>
        <v>0.21830000000000038</v>
      </c>
    </row>
    <row r="41" spans="1:9" x14ac:dyDescent="0.25">
      <c r="A41" s="221"/>
      <c r="B41" s="249"/>
      <c r="C41" s="207" t="s">
        <v>86</v>
      </c>
      <c r="D41" s="208"/>
      <c r="E41" s="219">
        <f>E40/D39</f>
        <v>0.41961179070836158</v>
      </c>
      <c r="F41" s="219">
        <f t="shared" ref="F41" si="25">F40/E39</f>
        <v>4.5844123813047234E-2</v>
      </c>
      <c r="G41" s="219">
        <f t="shared" ref="G41" si="26">G40/F39</f>
        <v>7.7115821124310965E-2</v>
      </c>
      <c r="H41" s="219">
        <f t="shared" ref="H41" si="27">H40/G39</f>
        <v>6.141383179616295E-2</v>
      </c>
      <c r="I41" s="220">
        <f t="shared" ref="I41" si="28">I40/H39</f>
        <v>2.8143774334115513E-2</v>
      </c>
    </row>
    <row r="42" spans="1:9" x14ac:dyDescent="0.25">
      <c r="B42" s="249"/>
      <c r="C42" s="207" t="s">
        <v>87</v>
      </c>
      <c r="D42" s="208"/>
      <c r="E42" s="209">
        <f>+'StLght (1.5)'!O81</f>
        <v>7.2630746808786076E-2</v>
      </c>
      <c r="F42" s="209">
        <f>+'StLght (1.5)'!V81</f>
        <v>1.043656730162673E-2</v>
      </c>
      <c r="G42" s="209">
        <f>+'StLght (1.5)'!AC81</f>
        <v>1.8522190761853265E-2</v>
      </c>
      <c r="H42" s="209">
        <f>+'StLght (1.5)'!AJ81</f>
        <v>1.5649059874680404E-2</v>
      </c>
      <c r="I42" s="210">
        <f>+'StLght (1.5)'!AQ81</f>
        <v>7.6401700454390258E-3</v>
      </c>
    </row>
    <row r="43" spans="1:9" ht="15.75" thickBot="1" x14ac:dyDescent="0.3">
      <c r="B43" s="250"/>
      <c r="C43" s="211" t="s">
        <v>88</v>
      </c>
      <c r="D43" s="212"/>
      <c r="E43" s="213">
        <f>+'StLght (1.5)'!O65</f>
        <v>8.8792290042736963E-2</v>
      </c>
      <c r="F43" s="213">
        <f>+'StLght (1.5)'!V65</f>
        <v>-4.4509027120527324E-3</v>
      </c>
      <c r="G43" s="213">
        <f>+'StLght (1.5)'!AC65</f>
        <v>1.8550874230334011E-2</v>
      </c>
      <c r="H43" s="213">
        <f>+'StLght (1.5)'!AJ65</f>
        <v>1.5622585838489836E-2</v>
      </c>
      <c r="I43" s="214">
        <f>+'StLght (1.5)'!AQ65</f>
        <v>7.4820739707217353E-3</v>
      </c>
    </row>
    <row r="44" spans="1:9" x14ac:dyDescent="0.25">
      <c r="B44" s="248" t="s">
        <v>95</v>
      </c>
      <c r="C44" s="199" t="s">
        <v>84</v>
      </c>
      <c r="D44" s="200">
        <f>+'USL (470)'!H23+'USL (470)'!H29</f>
        <v>14.722999999999999</v>
      </c>
      <c r="E44" s="201">
        <f>+'USL (470)'!L23+'USL (470)'!L29</f>
        <v>15.701000000000001</v>
      </c>
      <c r="F44" s="201">
        <f>+'USL (470)'!S23+'USL (470)'!S29</f>
        <v>16.545000000000002</v>
      </c>
      <c r="G44" s="201">
        <f>+'USL (470)'!Z23+'USL (470)'!Z29</f>
        <v>17.231000000000002</v>
      </c>
      <c r="H44" s="201">
        <f>+'USL (470)'!AG23+'USL (470)'!AG29</f>
        <v>17.919</v>
      </c>
      <c r="I44" s="202">
        <f>+'USL (470)'!AN23+'USL (470)'!AN29</f>
        <v>18.262999999999998</v>
      </c>
    </row>
    <row r="45" spans="1:9" x14ac:dyDescent="0.25">
      <c r="A45" s="221"/>
      <c r="B45" s="249"/>
      <c r="C45" s="203" t="s">
        <v>85</v>
      </c>
      <c r="D45" s="204"/>
      <c r="E45" s="205">
        <f>+'USL (470)'!N23+'USL (470)'!N29</f>
        <v>0.97800000000000153</v>
      </c>
      <c r="F45" s="205">
        <f>+'USL (470)'!U23+'USL (470)'!U29</f>
        <v>0.84399999999999942</v>
      </c>
      <c r="G45" s="205">
        <f>+'USL (470)'!AB23+'USL (470)'!AB29</f>
        <v>0.68599999999999994</v>
      </c>
      <c r="H45" s="205">
        <f>+'USL (470)'!AI23+'USL (470)'!AI29</f>
        <v>0.68800000000000061</v>
      </c>
      <c r="I45" s="206">
        <f>+'USL (470)'!AP23+'USL (470)'!AP29</f>
        <v>0.34399999999999942</v>
      </c>
    </row>
    <row r="46" spans="1:9" x14ac:dyDescent="0.25">
      <c r="B46" s="249"/>
      <c r="C46" s="207" t="s">
        <v>86</v>
      </c>
      <c r="D46" s="208"/>
      <c r="E46" s="219">
        <f>E45/D44</f>
        <v>6.6426679345242254E-2</v>
      </c>
      <c r="F46" s="219">
        <f t="shared" ref="F46" si="29">F45/E44</f>
        <v>5.3754537927520503E-2</v>
      </c>
      <c r="G46" s="219">
        <f t="shared" ref="G46" si="30">G45/F44</f>
        <v>4.1462677546086422E-2</v>
      </c>
      <c r="H46" s="219">
        <f t="shared" ref="H46" si="31">H45/G44</f>
        <v>3.9928036678080238E-2</v>
      </c>
      <c r="I46" s="220">
        <f t="shared" ref="I46" si="32">I45/H44</f>
        <v>1.9197499860483254E-2</v>
      </c>
    </row>
    <row r="47" spans="1:9" x14ac:dyDescent="0.25">
      <c r="B47" s="249"/>
      <c r="C47" s="207" t="s">
        <v>87</v>
      </c>
      <c r="D47" s="208"/>
      <c r="E47" s="209">
        <f>+'USL (470)'!O81</f>
        <v>1.1353377518902193E-2</v>
      </c>
      <c r="F47" s="209">
        <f>+'USL (470)'!V81</f>
        <v>1.1031933452413755E-2</v>
      </c>
      <c r="G47" s="209">
        <f>+'USL (470)'!AC81</f>
        <v>8.7823563209500303E-3</v>
      </c>
      <c r="H47" s="209">
        <f>+'USL (470)'!AJ81</f>
        <v>8.7342005189428445E-3</v>
      </c>
      <c r="I47" s="210">
        <f>+'USL (470)'!AQ81</f>
        <v>4.3292873952572031E-3</v>
      </c>
    </row>
    <row r="48" spans="1:9" ht="15.75" thickBot="1" x14ac:dyDescent="0.3">
      <c r="B48" s="250"/>
      <c r="C48" s="211" t="s">
        <v>88</v>
      </c>
      <c r="D48" s="212"/>
      <c r="E48" s="213">
        <f>+'USL (470)'!O65</f>
        <v>1.3122060505850165E-2</v>
      </c>
      <c r="F48" s="213">
        <f>+'USL (470)'!V65</f>
        <v>9.2256930278335099E-3</v>
      </c>
      <c r="G48" s="213">
        <f>+'USL (470)'!AC65</f>
        <v>8.814228994373452E-3</v>
      </c>
      <c r="H48" s="213">
        <f>+'USL (470)'!AJ65</f>
        <v>8.7626900978688554E-3</v>
      </c>
      <c r="I48" s="214">
        <f>+'USL (470)'!AQ65</f>
        <v>4.3432861781489513E-3</v>
      </c>
    </row>
    <row r="49" spans="3:10" ht="3.75" customHeight="1" x14ac:dyDescent="0.25"/>
    <row r="51" spans="3:10" x14ac:dyDescent="0.25">
      <c r="C51" s="215"/>
      <c r="E51" s="216"/>
      <c r="F51" s="216"/>
      <c r="G51" s="216"/>
      <c r="H51" s="216"/>
      <c r="I51" s="216"/>
      <c r="J51" s="217"/>
    </row>
    <row r="53" spans="3:10" x14ac:dyDescent="0.25">
      <c r="E53" s="217"/>
      <c r="F53" s="217"/>
      <c r="G53" s="217"/>
      <c r="H53" s="217"/>
      <c r="I53" s="217"/>
      <c r="J53" s="217"/>
    </row>
    <row r="54" spans="3:10" x14ac:dyDescent="0.25">
      <c r="E54" s="217"/>
      <c r="F54" s="217"/>
      <c r="G54" s="217"/>
      <c r="H54" s="217"/>
      <c r="I54" s="217"/>
      <c r="J54" s="217"/>
    </row>
    <row r="55" spans="3:10" x14ac:dyDescent="0.25">
      <c r="E55" s="217"/>
      <c r="F55" s="217"/>
      <c r="G55" s="217"/>
      <c r="H55" s="217"/>
      <c r="I55" s="217"/>
      <c r="J55" s="217"/>
    </row>
    <row r="56" spans="3:10" x14ac:dyDescent="0.25">
      <c r="E56" s="217"/>
      <c r="F56" s="217"/>
      <c r="G56" s="217"/>
      <c r="H56" s="217"/>
      <c r="I56" s="217"/>
      <c r="J56" s="217"/>
    </row>
    <row r="57" spans="3:10" x14ac:dyDescent="0.25">
      <c r="E57" s="217"/>
      <c r="F57" s="217"/>
      <c r="G57" s="217"/>
      <c r="H57" s="217"/>
      <c r="I57" s="217"/>
      <c r="J57" s="217"/>
    </row>
    <row r="58" spans="3:10" x14ac:dyDescent="0.25">
      <c r="E58" s="217"/>
      <c r="F58" s="217"/>
      <c r="G58" s="217"/>
      <c r="H58" s="217"/>
      <c r="I58" s="217"/>
      <c r="J58" s="217"/>
    </row>
    <row r="59" spans="3:10" x14ac:dyDescent="0.25">
      <c r="E59" s="217"/>
      <c r="F59" s="217"/>
      <c r="G59" s="217"/>
      <c r="H59" s="217"/>
      <c r="I59" s="217"/>
      <c r="J59" s="217"/>
    </row>
    <row r="60" spans="3:10" x14ac:dyDescent="0.25">
      <c r="E60" s="217"/>
      <c r="F60" s="217"/>
      <c r="G60" s="217"/>
      <c r="H60" s="217"/>
      <c r="I60" s="217"/>
      <c r="J60" s="217"/>
    </row>
    <row r="62" spans="3:10" x14ac:dyDescent="0.25">
      <c r="C62" s="215"/>
      <c r="E62" s="216"/>
      <c r="F62" s="216"/>
      <c r="G62" s="216"/>
      <c r="H62" s="216"/>
      <c r="I62" s="216"/>
      <c r="J62" s="217"/>
    </row>
    <row r="64" spans="3:10" x14ac:dyDescent="0.25">
      <c r="E64" s="217"/>
      <c r="F64" s="217"/>
      <c r="G64" s="217"/>
      <c r="H64" s="217"/>
      <c r="I64" s="217"/>
      <c r="J64" s="217"/>
    </row>
    <row r="65" spans="5:10" x14ac:dyDescent="0.25">
      <c r="E65" s="217"/>
      <c r="F65" s="217"/>
      <c r="G65" s="217"/>
      <c r="H65" s="217"/>
      <c r="I65" s="217"/>
      <c r="J65" s="217"/>
    </row>
    <row r="66" spans="5:10" x14ac:dyDescent="0.25">
      <c r="E66" s="217"/>
      <c r="F66" s="217"/>
      <c r="G66" s="217"/>
      <c r="H66" s="217"/>
      <c r="I66" s="217"/>
      <c r="J66" s="217"/>
    </row>
    <row r="67" spans="5:10" x14ac:dyDescent="0.25">
      <c r="E67" s="217"/>
      <c r="F67" s="217"/>
      <c r="G67" s="217"/>
      <c r="H67" s="217"/>
      <c r="I67" s="217"/>
      <c r="J67" s="217"/>
    </row>
    <row r="68" spans="5:10" x14ac:dyDescent="0.25">
      <c r="E68" s="217"/>
      <c r="F68" s="217"/>
      <c r="G68" s="217"/>
      <c r="H68" s="217"/>
      <c r="I68" s="217"/>
      <c r="J68" s="217"/>
    </row>
    <row r="69" spans="5:10" x14ac:dyDescent="0.25">
      <c r="E69" s="217"/>
      <c r="F69" s="217"/>
      <c r="G69" s="217"/>
      <c r="H69" s="217"/>
      <c r="I69" s="217"/>
      <c r="J69" s="217"/>
    </row>
    <row r="70" spans="5:10" x14ac:dyDescent="0.25">
      <c r="E70" s="217"/>
      <c r="F70" s="217"/>
      <c r="G70" s="217"/>
      <c r="H70" s="217"/>
      <c r="I70" s="217"/>
      <c r="J70" s="217"/>
    </row>
    <row r="71" spans="5:10" x14ac:dyDescent="0.25">
      <c r="E71" s="217"/>
      <c r="F71" s="217"/>
      <c r="G71" s="217"/>
      <c r="H71" s="217"/>
      <c r="I71" s="217"/>
      <c r="J71" s="217"/>
    </row>
  </sheetData>
  <mergeCells count="10">
    <mergeCell ref="B9:B13"/>
    <mergeCell ref="B2:I2"/>
    <mergeCell ref="B39:B43"/>
    <mergeCell ref="B44:B48"/>
    <mergeCell ref="B4:B8"/>
    <mergeCell ref="B14:B18"/>
    <mergeCell ref="B19:B23"/>
    <mergeCell ref="B24:B28"/>
    <mergeCell ref="B29:B33"/>
    <mergeCell ref="B34:B38"/>
  </mergeCells>
  <pageMargins left="0.31496062992125984" right="0.31496062992125984" top="0.74803149606299213" bottom="0.74803149606299213" header="0.31496062992125984" footer="0.31496062992125984"/>
  <pageSetup scale="6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6"/>
  <sheetViews>
    <sheetView showGridLines="0" view="pageBreakPreview" topLeftCell="C1" zoomScale="60" zoomScaleNormal="85" workbookViewId="0">
      <selection activeCell="Z11" sqref="Z11:Z1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3</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v>9.67</v>
      </c>
      <c r="G23" s="25">
        <v>1</v>
      </c>
      <c r="H23" s="26">
        <f>G23*F23</f>
        <v>9.67</v>
      </c>
      <c r="I23" s="27"/>
      <c r="J23" s="28">
        <f>+'Res (100)'!J23</f>
        <v>13.88</v>
      </c>
      <c r="K23" s="29">
        <v>1</v>
      </c>
      <c r="L23" s="26">
        <f>K23*J23</f>
        <v>13.88</v>
      </c>
      <c r="M23" s="27"/>
      <c r="N23" s="30">
        <f>L23-H23</f>
        <v>4.2100000000000009</v>
      </c>
      <c r="O23" s="31">
        <f>IF((H23)=0,"",(N23/H23))</f>
        <v>0.43536711478800422</v>
      </c>
      <c r="Q23" s="28">
        <f>+'Res (100)'!Q23</f>
        <v>18.010000000000002</v>
      </c>
      <c r="R23" s="29">
        <v>1</v>
      </c>
      <c r="S23" s="26">
        <f>R23*Q23</f>
        <v>18.010000000000002</v>
      </c>
      <c r="T23" s="27"/>
      <c r="U23" s="30">
        <f>S23-L23</f>
        <v>4.1300000000000008</v>
      </c>
      <c r="V23" s="31">
        <f>IF((L23)=0,"",(U23/L23))</f>
        <v>0.29755043227665712</v>
      </c>
      <c r="X23" s="28">
        <f>+'Res (100)'!X23</f>
        <v>22.44</v>
      </c>
      <c r="Y23" s="29">
        <v>1</v>
      </c>
      <c r="Z23" s="26">
        <f>Y23*X23</f>
        <v>22.44</v>
      </c>
      <c r="AA23" s="27"/>
      <c r="AB23" s="30">
        <f>Z23-S23</f>
        <v>4.43</v>
      </c>
      <c r="AC23" s="31">
        <f>IF((S23)=0,"",(AB23/S23))</f>
        <v>0.24597445863409215</v>
      </c>
      <c r="AE23" s="28">
        <f>+'Res (100)'!AE23</f>
        <v>26.98</v>
      </c>
      <c r="AF23" s="29">
        <v>1</v>
      </c>
      <c r="AG23" s="26">
        <f>AF23*AE23</f>
        <v>26.98</v>
      </c>
      <c r="AH23" s="27"/>
      <c r="AI23" s="30">
        <f>AG23-Z23</f>
        <v>4.5399999999999991</v>
      </c>
      <c r="AJ23" s="31">
        <f>IF((Z23)=0,"",(AI23/Z23))</f>
        <v>0.20231729055258463</v>
      </c>
      <c r="AL23" s="28">
        <f>+'Res (100)'!AL23</f>
        <v>31.29</v>
      </c>
      <c r="AM23" s="29">
        <v>1</v>
      </c>
      <c r="AN23" s="26">
        <f>AM23*AL23</f>
        <v>31.29</v>
      </c>
      <c r="AO23" s="27"/>
      <c r="AP23" s="30">
        <f>AN23-AG23</f>
        <v>4.3099999999999987</v>
      </c>
      <c r="AQ23" s="31">
        <f>IF((AG23)=0,"",(AP23/AG23))</f>
        <v>0.15974796145292805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2000</v>
      </c>
      <c r="H29" s="26">
        <f t="shared" si="0"/>
        <v>46.800000000000004</v>
      </c>
      <c r="I29" s="27"/>
      <c r="J29" s="28">
        <f>+'Res (100)'!J29</f>
        <v>2.07E-2</v>
      </c>
      <c r="K29" s="25">
        <f>$F$18</f>
        <v>2000</v>
      </c>
      <c r="L29" s="26">
        <f t="shared" si="9"/>
        <v>41.4</v>
      </c>
      <c r="M29" s="27"/>
      <c r="N29" s="30">
        <f t="shared" si="10"/>
        <v>-5.4000000000000057</v>
      </c>
      <c r="O29" s="31">
        <f t="shared" si="11"/>
        <v>-0.1153846153846155</v>
      </c>
      <c r="Q29" s="28">
        <f>+'Res (100)'!Q29</f>
        <v>1.6400000000000001E-2</v>
      </c>
      <c r="R29" s="25">
        <f>$F$18</f>
        <v>2000</v>
      </c>
      <c r="S29" s="26">
        <f t="shared" si="12"/>
        <v>32.800000000000004</v>
      </c>
      <c r="T29" s="27"/>
      <c r="U29" s="30">
        <f t="shared" si="1"/>
        <v>-8.5999999999999943</v>
      </c>
      <c r="V29" s="31">
        <f t="shared" si="2"/>
        <v>-0.20772946859903368</v>
      </c>
      <c r="X29" s="28">
        <f>+'Res (100)'!X29</f>
        <v>1.15E-2</v>
      </c>
      <c r="Y29" s="25">
        <f>$F$18</f>
        <v>2000</v>
      </c>
      <c r="Z29" s="26">
        <f t="shared" si="13"/>
        <v>23</v>
      </c>
      <c r="AA29" s="27"/>
      <c r="AB29" s="30">
        <f t="shared" si="3"/>
        <v>-9.8000000000000043</v>
      </c>
      <c r="AC29" s="31">
        <f t="shared" si="4"/>
        <v>-0.29878048780487815</v>
      </c>
      <c r="AE29" s="28">
        <f>+'Res (100)'!AE29</f>
        <v>6.0000000000000001E-3</v>
      </c>
      <c r="AF29" s="25">
        <f>$F$18</f>
        <v>2000</v>
      </c>
      <c r="AG29" s="26">
        <f t="shared" si="14"/>
        <v>12</v>
      </c>
      <c r="AH29" s="27"/>
      <c r="AI29" s="30">
        <f t="shared" si="5"/>
        <v>-11</v>
      </c>
      <c r="AJ29" s="31">
        <f t="shared" si="6"/>
        <v>-0.47826086956521741</v>
      </c>
      <c r="AL29" s="28">
        <f>+'Res (100)'!AL29</f>
        <v>0</v>
      </c>
      <c r="AM29" s="25">
        <f>$F$18</f>
        <v>2000</v>
      </c>
      <c r="AN29" s="26">
        <f t="shared" si="15"/>
        <v>0</v>
      </c>
      <c r="AO29" s="27"/>
      <c r="AP29" s="30">
        <f t="shared" si="7"/>
        <v>-12</v>
      </c>
      <c r="AQ29" s="31">
        <f t="shared" si="8"/>
        <v>-1</v>
      </c>
    </row>
    <row r="30" spans="2:43" x14ac:dyDescent="0.2">
      <c r="B30" s="21" t="s">
        <v>31</v>
      </c>
      <c r="C30" s="21"/>
      <c r="D30" s="22"/>
      <c r="E30" s="23"/>
      <c r="F30" s="24"/>
      <c r="G30" s="25">
        <f t="shared" ref="G30" si="16">$F$18</f>
        <v>2000</v>
      </c>
      <c r="H30" s="26">
        <f t="shared" si="0"/>
        <v>0</v>
      </c>
      <c r="I30" s="27"/>
      <c r="J30" s="28"/>
      <c r="K30" s="25">
        <f t="shared" ref="K30:K38" si="17">$F$18</f>
        <v>2000</v>
      </c>
      <c r="L30" s="26">
        <f t="shared" si="9"/>
        <v>0</v>
      </c>
      <c r="M30" s="27"/>
      <c r="N30" s="30">
        <f t="shared" si="10"/>
        <v>0</v>
      </c>
      <c r="O30" s="31" t="str">
        <f t="shared" si="11"/>
        <v/>
      </c>
      <c r="Q30" s="28"/>
      <c r="R30" s="25">
        <f t="shared" ref="R30:R38" si="18">$F$18</f>
        <v>2000</v>
      </c>
      <c r="S30" s="26">
        <f t="shared" si="12"/>
        <v>0</v>
      </c>
      <c r="T30" s="27"/>
      <c r="U30" s="30">
        <f t="shared" si="1"/>
        <v>0</v>
      </c>
      <c r="V30" s="31" t="str">
        <f t="shared" si="2"/>
        <v/>
      </c>
      <c r="X30" s="28"/>
      <c r="Y30" s="25">
        <f t="shared" ref="Y30:Y38" si="19">$F$18</f>
        <v>2000</v>
      </c>
      <c r="Z30" s="26">
        <f t="shared" si="13"/>
        <v>0</v>
      </c>
      <c r="AA30" s="27"/>
      <c r="AB30" s="30">
        <f t="shared" si="3"/>
        <v>0</v>
      </c>
      <c r="AC30" s="31" t="str">
        <f t="shared" si="4"/>
        <v/>
      </c>
      <c r="AE30" s="28"/>
      <c r="AF30" s="25">
        <f t="shared" ref="AF30:AF38" si="20">$F$18</f>
        <v>2000</v>
      </c>
      <c r="AG30" s="26">
        <f t="shared" si="14"/>
        <v>0</v>
      </c>
      <c r="AH30" s="27"/>
      <c r="AI30" s="30">
        <f t="shared" si="5"/>
        <v>0</v>
      </c>
      <c r="AJ30" s="31" t="str">
        <f t="shared" si="6"/>
        <v/>
      </c>
      <c r="AL30" s="28"/>
      <c r="AM30" s="25">
        <f t="shared" ref="AM30:AM38" si="21">$F$18</f>
        <v>2000</v>
      </c>
      <c r="AN30" s="26">
        <f t="shared" si="15"/>
        <v>0</v>
      </c>
      <c r="AO30" s="27"/>
      <c r="AP30" s="30">
        <f t="shared" si="7"/>
        <v>0</v>
      </c>
      <c r="AQ30" s="31" t="str">
        <f t="shared" si="8"/>
        <v/>
      </c>
    </row>
    <row r="31" spans="2:43" x14ac:dyDescent="0.2">
      <c r="B31" s="21" t="s">
        <v>32</v>
      </c>
      <c r="C31" s="21"/>
      <c r="D31" s="22" t="s">
        <v>30</v>
      </c>
      <c r="E31" s="23"/>
      <c r="F31" s="24">
        <v>0</v>
      </c>
      <c r="G31" s="25">
        <f>$F$18</f>
        <v>2000</v>
      </c>
      <c r="H31" s="26">
        <f t="shared" si="0"/>
        <v>0</v>
      </c>
      <c r="I31" s="27"/>
      <c r="J31" s="52">
        <f>+'Res (100)'!J31</f>
        <v>-2.0000000000000002E-5</v>
      </c>
      <c r="K31" s="25">
        <f t="shared" si="17"/>
        <v>2000</v>
      </c>
      <c r="L31" s="26">
        <f t="shared" si="9"/>
        <v>-0.04</v>
      </c>
      <c r="M31" s="27"/>
      <c r="N31" s="30">
        <f t="shared" si="10"/>
        <v>-0.04</v>
      </c>
      <c r="O31" s="31" t="str">
        <f t="shared" si="11"/>
        <v/>
      </c>
      <c r="Q31" s="52">
        <f>+'Res (100)'!Q31</f>
        <v>0</v>
      </c>
      <c r="R31" s="25">
        <f t="shared" si="18"/>
        <v>2000</v>
      </c>
      <c r="S31" s="26">
        <f t="shared" si="12"/>
        <v>0</v>
      </c>
      <c r="T31" s="27"/>
      <c r="U31" s="30">
        <f t="shared" si="1"/>
        <v>0.04</v>
      </c>
      <c r="V31" s="31">
        <f t="shared" si="2"/>
        <v>-1</v>
      </c>
      <c r="X31" s="52">
        <f>+'Res (100)'!X31</f>
        <v>0</v>
      </c>
      <c r="Y31" s="25">
        <f t="shared" si="19"/>
        <v>2000</v>
      </c>
      <c r="Z31" s="26">
        <f t="shared" si="13"/>
        <v>0</v>
      </c>
      <c r="AA31" s="27"/>
      <c r="AB31" s="30">
        <f t="shared" si="3"/>
        <v>0</v>
      </c>
      <c r="AC31" s="31" t="str">
        <f t="shared" si="4"/>
        <v/>
      </c>
      <c r="AE31" s="52">
        <f>+'Res (100)'!AE31</f>
        <v>0</v>
      </c>
      <c r="AF31" s="25">
        <f t="shared" si="20"/>
        <v>2000</v>
      </c>
      <c r="AG31" s="26">
        <f t="shared" si="14"/>
        <v>0</v>
      </c>
      <c r="AH31" s="27"/>
      <c r="AI31" s="30">
        <f t="shared" si="5"/>
        <v>0</v>
      </c>
      <c r="AJ31" s="31" t="str">
        <f t="shared" si="6"/>
        <v/>
      </c>
      <c r="AL31" s="52">
        <f>+'Res (100)'!AL31</f>
        <v>0</v>
      </c>
      <c r="AM31" s="25">
        <f t="shared" si="21"/>
        <v>2000</v>
      </c>
      <c r="AN31" s="26">
        <f t="shared" si="15"/>
        <v>0</v>
      </c>
      <c r="AO31" s="27"/>
      <c r="AP31" s="30">
        <f t="shared" si="7"/>
        <v>0</v>
      </c>
      <c r="AQ31" s="31" t="str">
        <f t="shared" si="8"/>
        <v/>
      </c>
    </row>
    <row r="32" spans="2:43" x14ac:dyDescent="0.2">
      <c r="B32" s="33"/>
      <c r="C32" s="21"/>
      <c r="D32" s="22"/>
      <c r="E32" s="23"/>
      <c r="F32" s="24"/>
      <c r="G32" s="25">
        <f t="shared" ref="G32:G38" si="22">$F$18</f>
        <v>2000</v>
      </c>
      <c r="H32" s="26">
        <f t="shared" si="0"/>
        <v>0</v>
      </c>
      <c r="I32" s="27"/>
      <c r="J32" s="28"/>
      <c r="K32" s="25">
        <f t="shared" si="17"/>
        <v>2000</v>
      </c>
      <c r="L32" s="26">
        <f t="shared" si="9"/>
        <v>0</v>
      </c>
      <c r="M32" s="27"/>
      <c r="N32" s="30">
        <f t="shared" si="10"/>
        <v>0</v>
      </c>
      <c r="O32" s="31" t="str">
        <f t="shared" si="11"/>
        <v/>
      </c>
      <c r="Q32" s="28"/>
      <c r="R32" s="25">
        <f t="shared" si="18"/>
        <v>2000</v>
      </c>
      <c r="S32" s="26">
        <f t="shared" si="12"/>
        <v>0</v>
      </c>
      <c r="T32" s="27"/>
      <c r="U32" s="30">
        <f t="shared" si="1"/>
        <v>0</v>
      </c>
      <c r="V32" s="31" t="str">
        <f t="shared" si="2"/>
        <v/>
      </c>
      <c r="X32" s="28"/>
      <c r="Y32" s="25">
        <f t="shared" si="19"/>
        <v>2000</v>
      </c>
      <c r="Z32" s="26">
        <f t="shared" si="13"/>
        <v>0</v>
      </c>
      <c r="AA32" s="27"/>
      <c r="AB32" s="30">
        <f t="shared" si="3"/>
        <v>0</v>
      </c>
      <c r="AC32" s="31" t="str">
        <f t="shared" si="4"/>
        <v/>
      </c>
      <c r="AE32" s="28"/>
      <c r="AF32" s="25">
        <f t="shared" si="20"/>
        <v>2000</v>
      </c>
      <c r="AG32" s="26">
        <f t="shared" si="14"/>
        <v>0</v>
      </c>
      <c r="AH32" s="27"/>
      <c r="AI32" s="30">
        <f t="shared" si="5"/>
        <v>0</v>
      </c>
      <c r="AJ32" s="31" t="str">
        <f t="shared" si="6"/>
        <v/>
      </c>
      <c r="AL32" s="28"/>
      <c r="AM32" s="25">
        <f t="shared" si="21"/>
        <v>2000</v>
      </c>
      <c r="AN32" s="26">
        <f t="shared" si="15"/>
        <v>0</v>
      </c>
      <c r="AO32" s="27"/>
      <c r="AP32" s="30">
        <f t="shared" si="7"/>
        <v>0</v>
      </c>
      <c r="AQ32" s="31" t="str">
        <f t="shared" si="8"/>
        <v/>
      </c>
    </row>
    <row r="33" spans="2:43" x14ac:dyDescent="0.2">
      <c r="B33" s="33"/>
      <c r="C33" s="21"/>
      <c r="D33" s="22"/>
      <c r="E33" s="23"/>
      <c r="F33" s="24"/>
      <c r="G33" s="25">
        <f t="shared" si="22"/>
        <v>2000</v>
      </c>
      <c r="H33" s="26">
        <f t="shared" si="0"/>
        <v>0</v>
      </c>
      <c r="I33" s="27"/>
      <c r="J33" s="28"/>
      <c r="K33" s="25">
        <f t="shared" si="17"/>
        <v>2000</v>
      </c>
      <c r="L33" s="26">
        <f t="shared" si="9"/>
        <v>0</v>
      </c>
      <c r="M33" s="27"/>
      <c r="N33" s="30">
        <f t="shared" si="10"/>
        <v>0</v>
      </c>
      <c r="O33" s="31" t="str">
        <f t="shared" si="11"/>
        <v/>
      </c>
      <c r="Q33" s="28"/>
      <c r="R33" s="25">
        <f t="shared" si="18"/>
        <v>2000</v>
      </c>
      <c r="S33" s="26">
        <f t="shared" si="12"/>
        <v>0</v>
      </c>
      <c r="T33" s="27"/>
      <c r="U33" s="30">
        <f t="shared" si="1"/>
        <v>0</v>
      </c>
      <c r="V33" s="31" t="str">
        <f t="shared" si="2"/>
        <v/>
      </c>
      <c r="X33" s="28"/>
      <c r="Y33" s="25">
        <f t="shared" si="19"/>
        <v>2000</v>
      </c>
      <c r="Z33" s="26">
        <f t="shared" si="13"/>
        <v>0</v>
      </c>
      <c r="AA33" s="27"/>
      <c r="AB33" s="30">
        <f t="shared" si="3"/>
        <v>0</v>
      </c>
      <c r="AC33" s="31" t="str">
        <f t="shared" si="4"/>
        <v/>
      </c>
      <c r="AE33" s="28"/>
      <c r="AF33" s="25">
        <f t="shared" si="20"/>
        <v>2000</v>
      </c>
      <c r="AG33" s="26">
        <f t="shared" si="14"/>
        <v>0</v>
      </c>
      <c r="AH33" s="27"/>
      <c r="AI33" s="30">
        <f t="shared" si="5"/>
        <v>0</v>
      </c>
      <c r="AJ33" s="31" t="str">
        <f t="shared" si="6"/>
        <v/>
      </c>
      <c r="AL33" s="28"/>
      <c r="AM33" s="25">
        <f t="shared" si="21"/>
        <v>2000</v>
      </c>
      <c r="AN33" s="26">
        <f t="shared" si="15"/>
        <v>0</v>
      </c>
      <c r="AO33" s="27"/>
      <c r="AP33" s="30">
        <f t="shared" si="7"/>
        <v>0</v>
      </c>
      <c r="AQ33" s="31" t="str">
        <f t="shared" si="8"/>
        <v/>
      </c>
    </row>
    <row r="34" spans="2:43" x14ac:dyDescent="0.2">
      <c r="B34" s="33"/>
      <c r="C34" s="21"/>
      <c r="D34" s="22"/>
      <c r="E34" s="23"/>
      <c r="F34" s="24"/>
      <c r="G34" s="25">
        <f t="shared" si="22"/>
        <v>2000</v>
      </c>
      <c r="H34" s="26">
        <f t="shared" si="0"/>
        <v>0</v>
      </c>
      <c r="I34" s="27"/>
      <c r="J34" s="28"/>
      <c r="K34" s="25">
        <f t="shared" si="17"/>
        <v>2000</v>
      </c>
      <c r="L34" s="26">
        <f t="shared" si="9"/>
        <v>0</v>
      </c>
      <c r="M34" s="27"/>
      <c r="N34" s="30">
        <f t="shared" si="10"/>
        <v>0</v>
      </c>
      <c r="O34" s="31" t="str">
        <f t="shared" si="11"/>
        <v/>
      </c>
      <c r="Q34" s="28"/>
      <c r="R34" s="25">
        <f t="shared" si="18"/>
        <v>2000</v>
      </c>
      <c r="S34" s="26">
        <f t="shared" si="12"/>
        <v>0</v>
      </c>
      <c r="T34" s="27"/>
      <c r="U34" s="30">
        <f t="shared" si="1"/>
        <v>0</v>
      </c>
      <c r="V34" s="31" t="str">
        <f t="shared" si="2"/>
        <v/>
      </c>
      <c r="X34" s="28"/>
      <c r="Y34" s="25">
        <f t="shared" si="19"/>
        <v>2000</v>
      </c>
      <c r="Z34" s="26">
        <f t="shared" si="13"/>
        <v>0</v>
      </c>
      <c r="AA34" s="27"/>
      <c r="AB34" s="30">
        <f t="shared" si="3"/>
        <v>0</v>
      </c>
      <c r="AC34" s="31" t="str">
        <f t="shared" si="4"/>
        <v/>
      </c>
      <c r="AE34" s="28"/>
      <c r="AF34" s="25">
        <f t="shared" si="20"/>
        <v>2000</v>
      </c>
      <c r="AG34" s="26">
        <f t="shared" si="14"/>
        <v>0</v>
      </c>
      <c r="AH34" s="27"/>
      <c r="AI34" s="30">
        <f t="shared" si="5"/>
        <v>0</v>
      </c>
      <c r="AJ34" s="31" t="str">
        <f t="shared" si="6"/>
        <v/>
      </c>
      <c r="AL34" s="28"/>
      <c r="AM34" s="25">
        <f t="shared" si="21"/>
        <v>2000</v>
      </c>
      <c r="AN34" s="26">
        <f t="shared" si="15"/>
        <v>0</v>
      </c>
      <c r="AO34" s="27"/>
      <c r="AP34" s="30">
        <f t="shared" si="7"/>
        <v>0</v>
      </c>
      <c r="AQ34" s="31" t="str">
        <f t="shared" si="8"/>
        <v/>
      </c>
    </row>
    <row r="35" spans="2:43" x14ac:dyDescent="0.2">
      <c r="B35" s="33"/>
      <c r="C35" s="21"/>
      <c r="D35" s="22"/>
      <c r="E35" s="23"/>
      <c r="F35" s="24"/>
      <c r="G35" s="25">
        <f t="shared" si="22"/>
        <v>2000</v>
      </c>
      <c r="H35" s="26">
        <f t="shared" si="0"/>
        <v>0</v>
      </c>
      <c r="I35" s="27"/>
      <c r="J35" s="28"/>
      <c r="K35" s="25">
        <f t="shared" si="17"/>
        <v>2000</v>
      </c>
      <c r="L35" s="26">
        <f t="shared" si="9"/>
        <v>0</v>
      </c>
      <c r="M35" s="27"/>
      <c r="N35" s="30">
        <f t="shared" si="10"/>
        <v>0</v>
      </c>
      <c r="O35" s="31" t="str">
        <f t="shared" si="11"/>
        <v/>
      </c>
      <c r="Q35" s="28"/>
      <c r="R35" s="25">
        <f t="shared" si="18"/>
        <v>2000</v>
      </c>
      <c r="S35" s="26">
        <f t="shared" si="12"/>
        <v>0</v>
      </c>
      <c r="T35" s="27"/>
      <c r="U35" s="30">
        <f t="shared" si="1"/>
        <v>0</v>
      </c>
      <c r="V35" s="31" t="str">
        <f t="shared" si="2"/>
        <v/>
      </c>
      <c r="X35" s="28"/>
      <c r="Y35" s="25">
        <f t="shared" si="19"/>
        <v>2000</v>
      </c>
      <c r="Z35" s="26">
        <f t="shared" si="13"/>
        <v>0</v>
      </c>
      <c r="AA35" s="27"/>
      <c r="AB35" s="30">
        <f t="shared" si="3"/>
        <v>0</v>
      </c>
      <c r="AC35" s="31" t="str">
        <f t="shared" si="4"/>
        <v/>
      </c>
      <c r="AE35" s="28"/>
      <c r="AF35" s="25">
        <f t="shared" si="20"/>
        <v>2000</v>
      </c>
      <c r="AG35" s="26">
        <f t="shared" si="14"/>
        <v>0</v>
      </c>
      <c r="AH35" s="27"/>
      <c r="AI35" s="30">
        <f t="shared" si="5"/>
        <v>0</v>
      </c>
      <c r="AJ35" s="31" t="str">
        <f t="shared" si="6"/>
        <v/>
      </c>
      <c r="AL35" s="28"/>
      <c r="AM35" s="25">
        <f t="shared" si="21"/>
        <v>2000</v>
      </c>
      <c r="AN35" s="26">
        <f t="shared" si="15"/>
        <v>0</v>
      </c>
      <c r="AO35" s="27"/>
      <c r="AP35" s="30">
        <f t="shared" si="7"/>
        <v>0</v>
      </c>
      <c r="AQ35" s="31" t="str">
        <f t="shared" si="8"/>
        <v/>
      </c>
    </row>
    <row r="36" spans="2:43" x14ac:dyDescent="0.2">
      <c r="B36" s="33"/>
      <c r="C36" s="21"/>
      <c r="D36" s="22"/>
      <c r="E36" s="23"/>
      <c r="F36" s="24"/>
      <c r="G36" s="25">
        <f t="shared" si="22"/>
        <v>2000</v>
      </c>
      <c r="H36" s="26">
        <f t="shared" si="0"/>
        <v>0</v>
      </c>
      <c r="I36" s="27"/>
      <c r="J36" s="28"/>
      <c r="K36" s="25">
        <f t="shared" si="17"/>
        <v>2000</v>
      </c>
      <c r="L36" s="26">
        <f t="shared" si="9"/>
        <v>0</v>
      </c>
      <c r="M36" s="27"/>
      <c r="N36" s="30">
        <f t="shared" si="10"/>
        <v>0</v>
      </c>
      <c r="O36" s="31" t="str">
        <f t="shared" si="11"/>
        <v/>
      </c>
      <c r="Q36" s="28"/>
      <c r="R36" s="25">
        <f t="shared" si="18"/>
        <v>2000</v>
      </c>
      <c r="S36" s="26">
        <f t="shared" si="12"/>
        <v>0</v>
      </c>
      <c r="T36" s="27"/>
      <c r="U36" s="30">
        <f t="shared" si="1"/>
        <v>0</v>
      </c>
      <c r="V36" s="31" t="str">
        <f t="shared" si="2"/>
        <v/>
      </c>
      <c r="X36" s="28"/>
      <c r="Y36" s="25">
        <f t="shared" si="19"/>
        <v>2000</v>
      </c>
      <c r="Z36" s="26">
        <f t="shared" si="13"/>
        <v>0</v>
      </c>
      <c r="AA36" s="27"/>
      <c r="AB36" s="30">
        <f t="shared" si="3"/>
        <v>0</v>
      </c>
      <c r="AC36" s="31" t="str">
        <f t="shared" si="4"/>
        <v/>
      </c>
      <c r="AE36" s="28"/>
      <c r="AF36" s="25">
        <f t="shared" si="20"/>
        <v>2000</v>
      </c>
      <c r="AG36" s="26">
        <f t="shared" si="14"/>
        <v>0</v>
      </c>
      <c r="AH36" s="27"/>
      <c r="AI36" s="30">
        <f t="shared" si="5"/>
        <v>0</v>
      </c>
      <c r="AJ36" s="31" t="str">
        <f t="shared" si="6"/>
        <v/>
      </c>
      <c r="AL36" s="28"/>
      <c r="AM36" s="25">
        <f t="shared" si="21"/>
        <v>2000</v>
      </c>
      <c r="AN36" s="26">
        <f t="shared" si="15"/>
        <v>0</v>
      </c>
      <c r="AO36" s="27"/>
      <c r="AP36" s="30">
        <f t="shared" si="7"/>
        <v>0</v>
      </c>
      <c r="AQ36" s="31" t="str">
        <f t="shared" si="8"/>
        <v/>
      </c>
    </row>
    <row r="37" spans="2:43" x14ac:dyDescent="0.2">
      <c r="B37" s="33"/>
      <c r="C37" s="21"/>
      <c r="D37" s="22"/>
      <c r="E37" s="23"/>
      <c r="F37" s="24"/>
      <c r="G37" s="25">
        <f t="shared" si="22"/>
        <v>2000</v>
      </c>
      <c r="H37" s="26">
        <f t="shared" si="0"/>
        <v>0</v>
      </c>
      <c r="I37" s="27"/>
      <c r="J37" s="28"/>
      <c r="K37" s="25">
        <f t="shared" si="17"/>
        <v>2000</v>
      </c>
      <c r="L37" s="26">
        <f t="shared" si="9"/>
        <v>0</v>
      </c>
      <c r="M37" s="27"/>
      <c r="N37" s="30">
        <f t="shared" si="10"/>
        <v>0</v>
      </c>
      <c r="O37" s="31" t="str">
        <f t="shared" si="11"/>
        <v/>
      </c>
      <c r="Q37" s="28"/>
      <c r="R37" s="25">
        <f t="shared" si="18"/>
        <v>2000</v>
      </c>
      <c r="S37" s="26">
        <f t="shared" si="12"/>
        <v>0</v>
      </c>
      <c r="T37" s="27"/>
      <c r="U37" s="30">
        <f t="shared" si="1"/>
        <v>0</v>
      </c>
      <c r="V37" s="31" t="str">
        <f t="shared" si="2"/>
        <v/>
      </c>
      <c r="X37" s="28"/>
      <c r="Y37" s="25">
        <f t="shared" si="19"/>
        <v>2000</v>
      </c>
      <c r="Z37" s="26">
        <f t="shared" si="13"/>
        <v>0</v>
      </c>
      <c r="AA37" s="27"/>
      <c r="AB37" s="30">
        <f t="shared" si="3"/>
        <v>0</v>
      </c>
      <c r="AC37" s="31" t="str">
        <f t="shared" si="4"/>
        <v/>
      </c>
      <c r="AE37" s="28"/>
      <c r="AF37" s="25">
        <f t="shared" si="20"/>
        <v>2000</v>
      </c>
      <c r="AG37" s="26">
        <f t="shared" si="14"/>
        <v>0</v>
      </c>
      <c r="AH37" s="27"/>
      <c r="AI37" s="30">
        <f t="shared" si="5"/>
        <v>0</v>
      </c>
      <c r="AJ37" s="31" t="str">
        <f t="shared" si="6"/>
        <v/>
      </c>
      <c r="AL37" s="28"/>
      <c r="AM37" s="25">
        <f t="shared" si="21"/>
        <v>2000</v>
      </c>
      <c r="AN37" s="26">
        <f t="shared" si="15"/>
        <v>0</v>
      </c>
      <c r="AO37" s="27"/>
      <c r="AP37" s="30">
        <f t="shared" si="7"/>
        <v>0</v>
      </c>
      <c r="AQ37" s="31" t="str">
        <f t="shared" si="8"/>
        <v/>
      </c>
    </row>
    <row r="38" spans="2:43" x14ac:dyDescent="0.2">
      <c r="B38" s="33"/>
      <c r="C38" s="21"/>
      <c r="D38" s="22"/>
      <c r="E38" s="23"/>
      <c r="F38" s="24"/>
      <c r="G38" s="25">
        <f t="shared" si="22"/>
        <v>2000</v>
      </c>
      <c r="H38" s="26">
        <f t="shared" si="0"/>
        <v>0</v>
      </c>
      <c r="I38" s="27"/>
      <c r="J38" s="28"/>
      <c r="K38" s="25">
        <f t="shared" si="17"/>
        <v>2000</v>
      </c>
      <c r="L38" s="26">
        <f t="shared" si="9"/>
        <v>0</v>
      </c>
      <c r="M38" s="27"/>
      <c r="N38" s="30">
        <f t="shared" si="10"/>
        <v>0</v>
      </c>
      <c r="O38" s="31" t="str">
        <f t="shared" si="11"/>
        <v/>
      </c>
      <c r="Q38" s="28"/>
      <c r="R38" s="25">
        <f t="shared" si="18"/>
        <v>2000</v>
      </c>
      <c r="S38" s="26">
        <f t="shared" si="12"/>
        <v>0</v>
      </c>
      <c r="T38" s="27"/>
      <c r="U38" s="30">
        <f t="shared" si="1"/>
        <v>0</v>
      </c>
      <c r="V38" s="31" t="str">
        <f t="shared" si="2"/>
        <v/>
      </c>
      <c r="X38" s="28"/>
      <c r="Y38" s="25">
        <f t="shared" si="19"/>
        <v>2000</v>
      </c>
      <c r="Z38" s="26">
        <f t="shared" si="13"/>
        <v>0</v>
      </c>
      <c r="AA38" s="27"/>
      <c r="AB38" s="30">
        <f t="shared" si="3"/>
        <v>0</v>
      </c>
      <c r="AC38" s="31" t="str">
        <f t="shared" si="4"/>
        <v/>
      </c>
      <c r="AE38" s="28"/>
      <c r="AF38" s="25">
        <f t="shared" si="20"/>
        <v>2000</v>
      </c>
      <c r="AG38" s="26">
        <f t="shared" si="14"/>
        <v>0</v>
      </c>
      <c r="AH38" s="27"/>
      <c r="AI38" s="30">
        <f t="shared" si="5"/>
        <v>0</v>
      </c>
      <c r="AJ38" s="31" t="str">
        <f t="shared" si="6"/>
        <v/>
      </c>
      <c r="AL38" s="28"/>
      <c r="AM38" s="25">
        <f t="shared" si="21"/>
        <v>2000</v>
      </c>
      <c r="AN38" s="26">
        <f t="shared" si="15"/>
        <v>0</v>
      </c>
      <c r="AO38" s="27"/>
      <c r="AP38" s="30">
        <f t="shared" si="7"/>
        <v>0</v>
      </c>
      <c r="AQ38" s="31" t="str">
        <f t="shared" si="8"/>
        <v/>
      </c>
    </row>
    <row r="39" spans="2:43" s="45" customFormat="1" x14ac:dyDescent="0.2">
      <c r="B39" s="34" t="s">
        <v>33</v>
      </c>
      <c r="C39" s="35"/>
      <c r="D39" s="36"/>
      <c r="E39" s="35"/>
      <c r="F39" s="37"/>
      <c r="G39" s="38"/>
      <c r="H39" s="39">
        <f>SUM(H23:H38)</f>
        <v>56.470000000000006</v>
      </c>
      <c r="I39" s="40"/>
      <c r="J39" s="41"/>
      <c r="K39" s="42"/>
      <c r="L39" s="39">
        <f>SUM(L23:L38)</f>
        <v>55.24</v>
      </c>
      <c r="M39" s="40"/>
      <c r="N39" s="43">
        <f t="shared" si="10"/>
        <v>-1.230000000000004</v>
      </c>
      <c r="O39" s="44">
        <f t="shared" si="11"/>
        <v>-2.1781476890384344E-2</v>
      </c>
      <c r="Q39" s="41"/>
      <c r="R39" s="42"/>
      <c r="S39" s="39">
        <f>SUM(S23:S38)</f>
        <v>50.81</v>
      </c>
      <c r="T39" s="40"/>
      <c r="U39" s="43">
        <f t="shared" si="1"/>
        <v>-4.43</v>
      </c>
      <c r="V39" s="44">
        <f t="shared" si="2"/>
        <v>-8.019551049963794E-2</v>
      </c>
      <c r="X39" s="41"/>
      <c r="Y39" s="42"/>
      <c r="Z39" s="39">
        <f>SUM(Z23:Z38)</f>
        <v>45.44</v>
      </c>
      <c r="AA39" s="40"/>
      <c r="AB39" s="43">
        <f t="shared" si="3"/>
        <v>-5.3700000000000045</v>
      </c>
      <c r="AC39" s="44">
        <f t="shared" si="4"/>
        <v>-0.10568785672111798</v>
      </c>
      <c r="AE39" s="41"/>
      <c r="AF39" s="42"/>
      <c r="AG39" s="39">
        <f>SUM(AG23:AG38)</f>
        <v>38.980000000000004</v>
      </c>
      <c r="AH39" s="40"/>
      <c r="AI39" s="43">
        <f t="shared" si="5"/>
        <v>-6.4599999999999937</v>
      </c>
      <c r="AJ39" s="44">
        <f t="shared" si="6"/>
        <v>-0.14216549295774636</v>
      </c>
      <c r="AL39" s="41"/>
      <c r="AM39" s="42"/>
      <c r="AN39" s="39">
        <f>SUM(AN23:AN38)</f>
        <v>31.29</v>
      </c>
      <c r="AO39" s="40"/>
      <c r="AP39" s="43">
        <f t="shared" si="7"/>
        <v>-7.6900000000000048</v>
      </c>
      <c r="AQ39" s="44">
        <f t="shared" si="8"/>
        <v>-0.19728065674704987</v>
      </c>
    </row>
    <row r="40" spans="2:43" ht="38.25" x14ac:dyDescent="0.2">
      <c r="B40" s="46" t="str">
        <f>+'Res (100)'!B40</f>
        <v>Deferral/Variance Account Disposition Rate Rider Group 1</v>
      </c>
      <c r="C40" s="21"/>
      <c r="D40" s="22"/>
      <c r="E40" s="23"/>
      <c r="F40" s="24">
        <v>0</v>
      </c>
      <c r="G40" s="25">
        <f>$F$18</f>
        <v>2000</v>
      </c>
      <c r="H40" s="26">
        <f>G40*F40</f>
        <v>0</v>
      </c>
      <c r="I40" s="27"/>
      <c r="J40" s="52">
        <f>+'Res (100)'!J40</f>
        <v>-5.7799999999999995E-4</v>
      </c>
      <c r="K40" s="25">
        <f>$F$18</f>
        <v>2000</v>
      </c>
      <c r="L40" s="26">
        <f>K40*J40</f>
        <v>-1.1559999999999999</v>
      </c>
      <c r="M40" s="27"/>
      <c r="N40" s="30">
        <f>L40-H40</f>
        <v>-1.1559999999999999</v>
      </c>
      <c r="O40" s="31" t="str">
        <f>IF((H40)=0,"",(N40/H40))</f>
        <v/>
      </c>
      <c r="Q40" s="52">
        <f>+'Res (100)'!Q40</f>
        <v>0</v>
      </c>
      <c r="R40" s="25">
        <f>$F$18</f>
        <v>2000</v>
      </c>
      <c r="S40" s="26">
        <f>R40*Q40</f>
        <v>0</v>
      </c>
      <c r="T40" s="27"/>
      <c r="U40" s="30">
        <f t="shared" si="1"/>
        <v>1.1559999999999999</v>
      </c>
      <c r="V40" s="31">
        <f t="shared" si="2"/>
        <v>-1</v>
      </c>
      <c r="X40" s="52">
        <f>+'Res (100)'!X40</f>
        <v>0</v>
      </c>
      <c r="Y40" s="25">
        <f>$F$18</f>
        <v>2000</v>
      </c>
      <c r="Z40" s="26">
        <f>Y40*X40</f>
        <v>0</v>
      </c>
      <c r="AA40" s="27"/>
      <c r="AB40" s="30">
        <f t="shared" si="3"/>
        <v>0</v>
      </c>
      <c r="AC40" s="31" t="str">
        <f t="shared" si="4"/>
        <v/>
      </c>
      <c r="AE40" s="52">
        <f>+'Res (100)'!AE40</f>
        <v>0</v>
      </c>
      <c r="AF40" s="25">
        <f>$F$18</f>
        <v>2000</v>
      </c>
      <c r="AG40" s="26">
        <f>AF40*AE40</f>
        <v>0</v>
      </c>
      <c r="AH40" s="27"/>
      <c r="AI40" s="30">
        <f t="shared" si="5"/>
        <v>0</v>
      </c>
      <c r="AJ40" s="31" t="str">
        <f t="shared" si="6"/>
        <v/>
      </c>
      <c r="AL40" s="52">
        <f>+'Res (100)'!AL40</f>
        <v>0</v>
      </c>
      <c r="AM40" s="25">
        <f>$F$18</f>
        <v>2000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2000</v>
      </c>
      <c r="H41" s="26">
        <f t="shared" ref="H41:H45" si="24">G41*F41</f>
        <v>0</v>
      </c>
      <c r="I41" s="47"/>
      <c r="J41" s="184">
        <f>+'Res (100)'!J41</f>
        <v>1.1599999999999999</v>
      </c>
      <c r="K41" s="25">
        <v>1</v>
      </c>
      <c r="L41" s="26">
        <f t="shared" ref="L41:L45" si="25">K41*J41</f>
        <v>1.1599999999999999</v>
      </c>
      <c r="M41" s="48"/>
      <c r="N41" s="30">
        <f t="shared" ref="N41:N45" si="26">L41-H41</f>
        <v>1.1599999999999999</v>
      </c>
      <c r="O41" s="31" t="str">
        <f t="shared" ref="O41:O65" si="27">IF((H41)=0,"",(N41/H41))</f>
        <v/>
      </c>
      <c r="Q41" s="184">
        <f>+'Res (100)'!Q41</f>
        <v>0</v>
      </c>
      <c r="R41" s="25">
        <f t="shared" ref="R41:R43" si="28">$F$18</f>
        <v>2000</v>
      </c>
      <c r="S41" s="26">
        <f t="shared" ref="S41:S43" si="29">R41*Q41</f>
        <v>0</v>
      </c>
      <c r="T41" s="48"/>
      <c r="U41" s="30">
        <f t="shared" si="1"/>
        <v>-1.1599999999999999</v>
      </c>
      <c r="V41" s="31">
        <f t="shared" si="2"/>
        <v>-1</v>
      </c>
      <c r="X41" s="184">
        <f>+'Res (100)'!X41</f>
        <v>0</v>
      </c>
      <c r="Y41" s="25">
        <f t="shared" ref="Y41:Y43" si="30">$F$18</f>
        <v>2000</v>
      </c>
      <c r="Z41" s="26">
        <f t="shared" ref="Z41:Z43" si="31">Y41*X41</f>
        <v>0</v>
      </c>
      <c r="AA41" s="48"/>
      <c r="AB41" s="30">
        <f t="shared" si="3"/>
        <v>0</v>
      </c>
      <c r="AC41" s="31" t="str">
        <f t="shared" si="4"/>
        <v/>
      </c>
      <c r="AE41" s="184">
        <f>+'Res (100)'!AE41</f>
        <v>0</v>
      </c>
      <c r="AF41" s="25">
        <f t="shared" ref="AF41:AF43" si="32">$F$18</f>
        <v>2000</v>
      </c>
      <c r="AG41" s="26">
        <f t="shared" ref="AG41:AG43" si="33">AF41*AE41</f>
        <v>0</v>
      </c>
      <c r="AH41" s="48"/>
      <c r="AI41" s="30">
        <f t="shared" si="5"/>
        <v>0</v>
      </c>
      <c r="AJ41" s="31" t="str">
        <f t="shared" si="6"/>
        <v/>
      </c>
      <c r="AL41" s="184">
        <f>+'Res (100)'!AL41</f>
        <v>0</v>
      </c>
      <c r="AM41" s="25">
        <f t="shared" ref="AM41:AM43" si="34">$F$18</f>
        <v>2000</v>
      </c>
      <c r="AN41" s="26">
        <f t="shared" ref="AN41:AN43" si="35">AM41*AL41</f>
        <v>0</v>
      </c>
      <c r="AO41" s="48"/>
      <c r="AP41" s="30">
        <f t="shared" si="7"/>
        <v>0</v>
      </c>
      <c r="AQ41" s="31" t="str">
        <f t="shared" si="8"/>
        <v/>
      </c>
    </row>
    <row r="42" spans="2:43" x14ac:dyDescent="0.2">
      <c r="B42" s="46"/>
      <c r="C42" s="21"/>
      <c r="D42" s="22"/>
      <c r="E42" s="23"/>
      <c r="F42" s="24"/>
      <c r="G42" s="25">
        <f t="shared" si="23"/>
        <v>2000</v>
      </c>
      <c r="H42" s="26">
        <f t="shared" si="24"/>
        <v>0</v>
      </c>
      <c r="I42" s="47"/>
      <c r="J42" s="28"/>
      <c r="K42" s="25">
        <f t="shared" ref="K42:K43" si="36">$F$18</f>
        <v>2000</v>
      </c>
      <c r="L42" s="26">
        <f t="shared" si="25"/>
        <v>0</v>
      </c>
      <c r="M42" s="48"/>
      <c r="N42" s="30">
        <f t="shared" si="26"/>
        <v>0</v>
      </c>
      <c r="O42" s="31" t="str">
        <f t="shared" si="27"/>
        <v/>
      </c>
      <c r="Q42" s="28"/>
      <c r="R42" s="25">
        <f t="shared" si="28"/>
        <v>2000</v>
      </c>
      <c r="S42" s="26">
        <f t="shared" si="29"/>
        <v>0</v>
      </c>
      <c r="T42" s="48"/>
      <c r="U42" s="30">
        <f t="shared" si="1"/>
        <v>0</v>
      </c>
      <c r="V42" s="31" t="str">
        <f t="shared" si="2"/>
        <v/>
      </c>
      <c r="X42" s="28"/>
      <c r="Y42" s="25">
        <f t="shared" si="30"/>
        <v>2000</v>
      </c>
      <c r="Z42" s="26">
        <f t="shared" si="31"/>
        <v>0</v>
      </c>
      <c r="AA42" s="48"/>
      <c r="AB42" s="30">
        <f t="shared" si="3"/>
        <v>0</v>
      </c>
      <c r="AC42" s="31" t="str">
        <f t="shared" si="4"/>
        <v/>
      </c>
      <c r="AE42" s="28"/>
      <c r="AF42" s="25">
        <f t="shared" si="32"/>
        <v>2000</v>
      </c>
      <c r="AG42" s="26">
        <f t="shared" si="33"/>
        <v>0</v>
      </c>
      <c r="AH42" s="48"/>
      <c r="AI42" s="30">
        <f t="shared" si="5"/>
        <v>0</v>
      </c>
      <c r="AJ42" s="31" t="str">
        <f t="shared" si="6"/>
        <v/>
      </c>
      <c r="AL42" s="28"/>
      <c r="AM42" s="25">
        <f t="shared" si="34"/>
        <v>2000</v>
      </c>
      <c r="AN42" s="26">
        <f t="shared" si="35"/>
        <v>0</v>
      </c>
      <c r="AO42" s="48"/>
      <c r="AP42" s="30">
        <f t="shared" si="7"/>
        <v>0</v>
      </c>
      <c r="AQ42" s="31" t="str">
        <f t="shared" si="8"/>
        <v/>
      </c>
    </row>
    <row r="43" spans="2:43" x14ac:dyDescent="0.2">
      <c r="B43" s="46"/>
      <c r="C43" s="21"/>
      <c r="D43" s="22"/>
      <c r="E43" s="23"/>
      <c r="F43" s="24"/>
      <c r="G43" s="25">
        <f t="shared" si="23"/>
        <v>2000</v>
      </c>
      <c r="H43" s="26">
        <f t="shared" si="24"/>
        <v>0</v>
      </c>
      <c r="I43" s="47"/>
      <c r="J43" s="28"/>
      <c r="K43" s="25">
        <f t="shared" si="36"/>
        <v>2000</v>
      </c>
      <c r="L43" s="26">
        <f t="shared" si="25"/>
        <v>0</v>
      </c>
      <c r="M43" s="48"/>
      <c r="N43" s="30">
        <f t="shared" si="26"/>
        <v>0</v>
      </c>
      <c r="O43" s="31" t="str">
        <f t="shared" si="27"/>
        <v/>
      </c>
      <c r="Q43" s="28"/>
      <c r="R43" s="25">
        <f t="shared" si="28"/>
        <v>2000</v>
      </c>
      <c r="S43" s="26">
        <f t="shared" si="29"/>
        <v>0</v>
      </c>
      <c r="T43" s="48"/>
      <c r="U43" s="30">
        <f t="shared" si="1"/>
        <v>0</v>
      </c>
      <c r="V43" s="31" t="str">
        <f t="shared" si="2"/>
        <v/>
      </c>
      <c r="X43" s="28"/>
      <c r="Y43" s="25">
        <f t="shared" si="30"/>
        <v>2000</v>
      </c>
      <c r="Z43" s="26">
        <f t="shared" si="31"/>
        <v>0</v>
      </c>
      <c r="AA43" s="48"/>
      <c r="AB43" s="30">
        <f t="shared" si="3"/>
        <v>0</v>
      </c>
      <c r="AC43" s="31" t="str">
        <f t="shared" si="4"/>
        <v/>
      </c>
      <c r="AE43" s="28"/>
      <c r="AF43" s="25">
        <f t="shared" si="32"/>
        <v>2000</v>
      </c>
      <c r="AG43" s="26">
        <f t="shared" si="33"/>
        <v>0</v>
      </c>
      <c r="AH43" s="48"/>
      <c r="AI43" s="30">
        <f t="shared" si="5"/>
        <v>0</v>
      </c>
      <c r="AJ43" s="31" t="str">
        <f t="shared" si="6"/>
        <v/>
      </c>
      <c r="AL43" s="28"/>
      <c r="AM43" s="25">
        <f t="shared" si="34"/>
        <v>2000</v>
      </c>
      <c r="AN43" s="26">
        <f t="shared" si="35"/>
        <v>0</v>
      </c>
      <c r="AO43" s="48"/>
      <c r="AP43" s="30">
        <f t="shared" si="7"/>
        <v>0</v>
      </c>
      <c r="AQ43" s="31" t="str">
        <f t="shared" si="8"/>
        <v/>
      </c>
    </row>
    <row r="44" spans="2:43" x14ac:dyDescent="0.2">
      <c r="B44" s="49" t="s">
        <v>35</v>
      </c>
      <c r="C44" s="21"/>
      <c r="D44" s="22" t="s">
        <v>30</v>
      </c>
      <c r="E44" s="23"/>
      <c r="F44" s="50">
        <v>6.0000000000000002E-5</v>
      </c>
      <c r="G44" s="51">
        <f>$F$18*(1+F74)</f>
        <v>2071.6</v>
      </c>
      <c r="H44" s="26">
        <f>G44*F44</f>
        <v>0.124296</v>
      </c>
      <c r="I44" s="27"/>
      <c r="J44" s="52">
        <v>6.9999999999999994E-5</v>
      </c>
      <c r="K44" s="51">
        <f>$F$18*(1+J74)</f>
        <v>2067.6</v>
      </c>
      <c r="L44" s="26">
        <f>K44*J44</f>
        <v>0.14473199999999997</v>
      </c>
      <c r="M44" s="27"/>
      <c r="N44" s="30">
        <f>L44-H44</f>
        <v>2.0435999999999968E-2</v>
      </c>
      <c r="O44" s="31">
        <f>IF((H44)=0,"",(N44/H44))</f>
        <v>0.16441397953272807</v>
      </c>
      <c r="Q44" s="52">
        <f>+J44</f>
        <v>6.9999999999999994E-5</v>
      </c>
      <c r="R44" s="51">
        <f>$F$18*(1+Q74)</f>
        <v>2067.6</v>
      </c>
      <c r="S44" s="26">
        <f>R44*Q44</f>
        <v>0.14473199999999997</v>
      </c>
      <c r="T44" s="27"/>
      <c r="U44" s="30">
        <f t="shared" si="1"/>
        <v>0</v>
      </c>
      <c r="V44" s="31">
        <f t="shared" si="2"/>
        <v>0</v>
      </c>
      <c r="X44" s="52">
        <f>+Q44</f>
        <v>6.9999999999999994E-5</v>
      </c>
      <c r="Y44" s="51">
        <f>$F$18*(1+X74)</f>
        <v>2067.6</v>
      </c>
      <c r="Z44" s="26">
        <f>Y44*X44</f>
        <v>0.14473199999999997</v>
      </c>
      <c r="AA44" s="27"/>
      <c r="AB44" s="30">
        <f t="shared" si="3"/>
        <v>0</v>
      </c>
      <c r="AC44" s="31">
        <f t="shared" si="4"/>
        <v>0</v>
      </c>
      <c r="AE44" s="52">
        <f>+X44</f>
        <v>6.9999999999999994E-5</v>
      </c>
      <c r="AF44" s="51">
        <f>$F$18*(1+AE74)</f>
        <v>2067.6</v>
      </c>
      <c r="AG44" s="26">
        <f>AF44*AE44</f>
        <v>0.14473199999999997</v>
      </c>
      <c r="AH44" s="27"/>
      <c r="AI44" s="30">
        <f t="shared" si="5"/>
        <v>0</v>
      </c>
      <c r="AJ44" s="31">
        <f t="shared" si="6"/>
        <v>0</v>
      </c>
      <c r="AL44" s="52">
        <f>+AE44</f>
        <v>6.9999999999999994E-5</v>
      </c>
      <c r="AM44" s="51">
        <f>$F$18*(1+AL74)</f>
        <v>2067.6</v>
      </c>
      <c r="AN44" s="26">
        <f>AM44*AL44</f>
        <v>0.14473199999999997</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71.599999999999909</v>
      </c>
      <c r="H45" s="26">
        <f t="shared" si="24"/>
        <v>7.3132239999999911</v>
      </c>
      <c r="I45" s="27"/>
      <c r="J45" s="55">
        <f>0.64*$J$55+0.18*$J$56+0.18*$J$57</f>
        <v>0.10214000000000001</v>
      </c>
      <c r="K45" s="54">
        <f>$F$18*(1+$J$74)-$F$18</f>
        <v>67.599999999999909</v>
      </c>
      <c r="L45" s="26">
        <f t="shared" si="25"/>
        <v>6.9046639999999915</v>
      </c>
      <c r="M45" s="27"/>
      <c r="N45" s="30">
        <f t="shared" si="26"/>
        <v>-0.40855999999999959</v>
      </c>
      <c r="O45" s="31">
        <f t="shared" si="27"/>
        <v>-5.5865921787709508E-2</v>
      </c>
      <c r="Q45" s="55">
        <f>0.64*$Q$55+0.18*$Q$56+0.18*$Q$57</f>
        <v>0.10214000000000001</v>
      </c>
      <c r="R45" s="54">
        <f>$F$18*(1+Q74)-$F$18</f>
        <v>67.599999999999909</v>
      </c>
      <c r="S45" s="26">
        <f t="shared" ref="S45" si="37">R45*Q45</f>
        <v>6.9046639999999915</v>
      </c>
      <c r="T45" s="27"/>
      <c r="U45" s="30">
        <f t="shared" si="1"/>
        <v>0</v>
      </c>
      <c r="V45" s="31">
        <f t="shared" si="2"/>
        <v>0</v>
      </c>
      <c r="X45" s="55">
        <f>0.64*$X$55+0.18*$X$56+0.18*$X$57</f>
        <v>0.10214000000000001</v>
      </c>
      <c r="Y45" s="54">
        <f>$F$18*(1+X74)-$F$18</f>
        <v>67.599999999999909</v>
      </c>
      <c r="Z45" s="26">
        <f t="shared" ref="Z45" si="38">Y45*X45</f>
        <v>6.9046639999999915</v>
      </c>
      <c r="AA45" s="27"/>
      <c r="AB45" s="30">
        <f t="shared" si="3"/>
        <v>0</v>
      </c>
      <c r="AC45" s="31">
        <f t="shared" si="4"/>
        <v>0</v>
      </c>
      <c r="AE45" s="55">
        <f>0.64*$AE$55+0.18*$AE$56+0.18*$AE$57</f>
        <v>0.10214000000000001</v>
      </c>
      <c r="AF45" s="54">
        <f>$F$18*(1+AE74)-$F$18</f>
        <v>67.599999999999909</v>
      </c>
      <c r="AG45" s="26">
        <f t="shared" ref="AG45" si="39">AF45*AE45</f>
        <v>6.9046639999999915</v>
      </c>
      <c r="AH45" s="27"/>
      <c r="AI45" s="30">
        <f t="shared" si="5"/>
        <v>0</v>
      </c>
      <c r="AJ45" s="31">
        <f t="shared" si="6"/>
        <v>0</v>
      </c>
      <c r="AL45" s="55">
        <f>0.64*$AL$55+0.18*$AL$56+0.18*$AL$57</f>
        <v>0.10214000000000001</v>
      </c>
      <c r="AM45" s="54">
        <f>$F$18*(1+AL74)-$F$18</f>
        <v>67.599999999999909</v>
      </c>
      <c r="AN45" s="26">
        <f t="shared" ref="AN45" si="40">AM45*AL45</f>
        <v>6.9046639999999915</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64.697519999999997</v>
      </c>
      <c r="I47" s="40"/>
      <c r="J47" s="59"/>
      <c r="K47" s="61"/>
      <c r="L47" s="60">
        <f>SUM(L40:L46)+L39</f>
        <v>63.083395999999993</v>
      </c>
      <c r="M47" s="40"/>
      <c r="N47" s="43">
        <f t="shared" ref="N47:N65" si="41">L47-H47</f>
        <v>-1.6141240000000039</v>
      </c>
      <c r="O47" s="44">
        <f t="shared" si="27"/>
        <v>-2.4948777016491574E-2</v>
      </c>
      <c r="Q47" s="59"/>
      <c r="R47" s="61"/>
      <c r="S47" s="60">
        <f>SUM(S40:S46)+S39</f>
        <v>58.649395999999996</v>
      </c>
      <c r="T47" s="40"/>
      <c r="U47" s="43">
        <f t="shared" si="1"/>
        <v>-4.4339999999999975</v>
      </c>
      <c r="V47" s="44">
        <f t="shared" si="2"/>
        <v>-7.0287909040280552E-2</v>
      </c>
      <c r="X47" s="59"/>
      <c r="Y47" s="61"/>
      <c r="Z47" s="60">
        <f>SUM(Z40:Z46)+Z39</f>
        <v>53.279395999999991</v>
      </c>
      <c r="AA47" s="40"/>
      <c r="AB47" s="43">
        <f t="shared" si="3"/>
        <v>-5.3700000000000045</v>
      </c>
      <c r="AC47" s="44">
        <f t="shared" si="4"/>
        <v>-9.1561045232247659E-2</v>
      </c>
      <c r="AE47" s="59"/>
      <c r="AF47" s="61"/>
      <c r="AG47" s="60">
        <f>SUM(AG40:AG46)+AG39</f>
        <v>46.819395999999998</v>
      </c>
      <c r="AH47" s="40"/>
      <c r="AI47" s="43">
        <f t="shared" si="5"/>
        <v>-6.4599999999999937</v>
      </c>
      <c r="AJ47" s="44">
        <f t="shared" si="6"/>
        <v>-0.12124762075005495</v>
      </c>
      <c r="AL47" s="59"/>
      <c r="AM47" s="61"/>
      <c r="AN47" s="60">
        <f>SUM(AN40:AN46)+AN39</f>
        <v>39.129395999999993</v>
      </c>
      <c r="AO47" s="40"/>
      <c r="AP47" s="43">
        <f t="shared" si="7"/>
        <v>-7.6900000000000048</v>
      </c>
      <c r="AQ47" s="44">
        <f t="shared" si="8"/>
        <v>-0.16424816757567751</v>
      </c>
    </row>
    <row r="48" spans="2:43" x14ac:dyDescent="0.2">
      <c r="B48" s="27" t="s">
        <v>39</v>
      </c>
      <c r="C48" s="27"/>
      <c r="D48" s="62" t="s">
        <v>30</v>
      </c>
      <c r="E48" s="63"/>
      <c r="F48" s="28">
        <v>7.7000000000000002E-3</v>
      </c>
      <c r="G48" s="64">
        <f>F18*(1+F74)</f>
        <v>2071.6</v>
      </c>
      <c r="H48" s="26">
        <f>G48*F48</f>
        <v>15.951319999999999</v>
      </c>
      <c r="I48" s="27"/>
      <c r="J48" s="28">
        <v>7.7000000000000002E-3</v>
      </c>
      <c r="K48" s="65">
        <f>F18*(1+J74)</f>
        <v>2067.6</v>
      </c>
      <c r="L48" s="26">
        <f>K48*J48</f>
        <v>15.92052</v>
      </c>
      <c r="M48" s="27"/>
      <c r="N48" s="30">
        <f t="shared" si="41"/>
        <v>-3.0799999999999272E-2</v>
      </c>
      <c r="O48" s="31">
        <f t="shared" si="27"/>
        <v>-1.9308746862328179E-3</v>
      </c>
      <c r="Q48" s="28">
        <f>+J48</f>
        <v>7.7000000000000002E-3</v>
      </c>
      <c r="R48" s="65">
        <f>$F$18*(1+Q74)</f>
        <v>2067.6</v>
      </c>
      <c r="S48" s="26">
        <f>R48*Q48</f>
        <v>15.92052</v>
      </c>
      <c r="T48" s="27"/>
      <c r="U48" s="30">
        <f t="shared" si="1"/>
        <v>0</v>
      </c>
      <c r="V48" s="31">
        <f t="shared" si="2"/>
        <v>0</v>
      </c>
      <c r="X48" s="28">
        <f>+Q48</f>
        <v>7.7000000000000002E-3</v>
      </c>
      <c r="Y48" s="65">
        <f>$F$18*(1+X74)</f>
        <v>2067.6</v>
      </c>
      <c r="Z48" s="26">
        <f>Y48*X48</f>
        <v>15.92052</v>
      </c>
      <c r="AA48" s="27"/>
      <c r="AB48" s="30">
        <f t="shared" si="3"/>
        <v>0</v>
      </c>
      <c r="AC48" s="31">
        <f t="shared" si="4"/>
        <v>0</v>
      </c>
      <c r="AE48" s="28">
        <f>+X48</f>
        <v>7.7000000000000002E-3</v>
      </c>
      <c r="AF48" s="65">
        <f>$F$18*(1+AE74)</f>
        <v>2067.6</v>
      </c>
      <c r="AG48" s="26">
        <f>AF48*AE48</f>
        <v>15.92052</v>
      </c>
      <c r="AH48" s="27"/>
      <c r="AI48" s="30">
        <f t="shared" si="5"/>
        <v>0</v>
      </c>
      <c r="AJ48" s="31">
        <f t="shared" si="6"/>
        <v>0</v>
      </c>
      <c r="AL48" s="28">
        <f>+AE48</f>
        <v>7.7000000000000002E-3</v>
      </c>
      <c r="AM48" s="65">
        <f>$F$18*(1+AL74)</f>
        <v>2067.6</v>
      </c>
      <c r="AN48" s="26">
        <f>AM48*AL48</f>
        <v>15.92052</v>
      </c>
      <c r="AO48" s="27"/>
      <c r="AP48" s="30">
        <f t="shared" si="7"/>
        <v>0</v>
      </c>
      <c r="AQ48" s="31">
        <f t="shared" si="8"/>
        <v>0</v>
      </c>
    </row>
    <row r="49" spans="2:43" ht="25.5" x14ac:dyDescent="0.2">
      <c r="B49" s="66" t="s">
        <v>40</v>
      </c>
      <c r="C49" s="27"/>
      <c r="D49" s="62" t="s">
        <v>30</v>
      </c>
      <c r="E49" s="63"/>
      <c r="F49" s="28">
        <v>4.1999999999999997E-3</v>
      </c>
      <c r="G49" s="64">
        <f>G48</f>
        <v>2071.6</v>
      </c>
      <c r="H49" s="26">
        <f>G49*F49</f>
        <v>8.7007199999999987</v>
      </c>
      <c r="I49" s="27"/>
      <c r="J49" s="28">
        <v>4.1999999999999997E-3</v>
      </c>
      <c r="K49" s="65">
        <f>K48</f>
        <v>2067.6</v>
      </c>
      <c r="L49" s="26">
        <f>K49*J49</f>
        <v>8.6839199999999988</v>
      </c>
      <c r="M49" s="27"/>
      <c r="N49" s="30">
        <f t="shared" si="41"/>
        <v>-1.6799999999999926E-2</v>
      </c>
      <c r="O49" s="31">
        <f t="shared" si="27"/>
        <v>-1.9308746862328552E-3</v>
      </c>
      <c r="Q49" s="28">
        <f>+J49</f>
        <v>4.1999999999999997E-3</v>
      </c>
      <c r="R49" s="65">
        <f>R48</f>
        <v>2067.6</v>
      </c>
      <c r="S49" s="26">
        <f>R49*Q49</f>
        <v>8.6839199999999988</v>
      </c>
      <c r="T49" s="27"/>
      <c r="U49" s="30">
        <f t="shared" si="1"/>
        <v>0</v>
      </c>
      <c r="V49" s="31">
        <f t="shared" si="2"/>
        <v>0</v>
      </c>
      <c r="X49" s="28">
        <f>+Q49</f>
        <v>4.1999999999999997E-3</v>
      </c>
      <c r="Y49" s="65">
        <f>Y48</f>
        <v>2067.6</v>
      </c>
      <c r="Z49" s="26">
        <f>Y49*X49</f>
        <v>8.6839199999999988</v>
      </c>
      <c r="AA49" s="27"/>
      <c r="AB49" s="30">
        <f t="shared" si="3"/>
        <v>0</v>
      </c>
      <c r="AC49" s="31">
        <f t="shared" si="4"/>
        <v>0</v>
      </c>
      <c r="AE49" s="28">
        <f>+X49</f>
        <v>4.1999999999999997E-3</v>
      </c>
      <c r="AF49" s="65">
        <f>AF48</f>
        <v>2067.6</v>
      </c>
      <c r="AG49" s="26">
        <f>AF49*AE49</f>
        <v>8.6839199999999988</v>
      </c>
      <c r="AH49" s="27"/>
      <c r="AI49" s="30">
        <f t="shared" si="5"/>
        <v>0</v>
      </c>
      <c r="AJ49" s="31">
        <f t="shared" si="6"/>
        <v>0</v>
      </c>
      <c r="AL49" s="28">
        <f>+AE49</f>
        <v>4.1999999999999997E-3</v>
      </c>
      <c r="AM49" s="65">
        <f>AM48</f>
        <v>2067.6</v>
      </c>
      <c r="AN49" s="26">
        <f>AM49*AL49</f>
        <v>8.6839199999999988</v>
      </c>
      <c r="AO49" s="27"/>
      <c r="AP49" s="30">
        <f t="shared" si="7"/>
        <v>0</v>
      </c>
      <c r="AQ49" s="31">
        <f t="shared" si="8"/>
        <v>0</v>
      </c>
    </row>
    <row r="50" spans="2:43" ht="25.5" x14ac:dyDescent="0.2">
      <c r="B50" s="56" t="s">
        <v>41</v>
      </c>
      <c r="C50" s="35"/>
      <c r="D50" s="35"/>
      <c r="E50" s="35"/>
      <c r="F50" s="67"/>
      <c r="G50" s="59"/>
      <c r="H50" s="60">
        <f>SUM(H47:H49)</f>
        <v>89.349559999999997</v>
      </c>
      <c r="I50" s="68"/>
      <c r="J50" s="69"/>
      <c r="K50" s="70"/>
      <c r="L50" s="60">
        <f>SUM(L47:L49)</f>
        <v>87.68783599999999</v>
      </c>
      <c r="M50" s="68"/>
      <c r="N50" s="43">
        <f t="shared" si="41"/>
        <v>-1.6617240000000066</v>
      </c>
      <c r="O50" s="44">
        <f t="shared" si="27"/>
        <v>-1.8598009883876391E-2</v>
      </c>
      <c r="Q50" s="69"/>
      <c r="R50" s="70"/>
      <c r="S50" s="60">
        <f>SUM(S47:S49)</f>
        <v>83.253835999999993</v>
      </c>
      <c r="T50" s="68"/>
      <c r="U50" s="43">
        <f t="shared" si="1"/>
        <v>-4.4339999999999975</v>
      </c>
      <c r="V50" s="44">
        <f t="shared" si="2"/>
        <v>-5.0565736392445562E-2</v>
      </c>
      <c r="X50" s="69"/>
      <c r="Y50" s="70"/>
      <c r="Z50" s="60">
        <f>SUM(Z47:Z49)</f>
        <v>77.883835999999988</v>
      </c>
      <c r="AA50" s="68"/>
      <c r="AB50" s="43">
        <f t="shared" si="3"/>
        <v>-5.3700000000000045</v>
      </c>
      <c r="AC50" s="44">
        <f t="shared" si="4"/>
        <v>-6.450153239785858E-2</v>
      </c>
      <c r="AE50" s="69"/>
      <c r="AF50" s="70"/>
      <c r="AG50" s="60">
        <f>SUM(AG47:AG49)</f>
        <v>71.423835999999994</v>
      </c>
      <c r="AH50" s="68"/>
      <c r="AI50" s="43">
        <f t="shared" si="5"/>
        <v>-6.4599999999999937</v>
      </c>
      <c r="AJ50" s="44">
        <f t="shared" si="6"/>
        <v>-8.2944039890382321E-2</v>
      </c>
      <c r="AL50" s="69"/>
      <c r="AM50" s="70"/>
      <c r="AN50" s="60">
        <f>SUM(AN47:AN49)</f>
        <v>63.733835999999997</v>
      </c>
      <c r="AO50" s="68"/>
      <c r="AP50" s="43">
        <f t="shared" si="7"/>
        <v>-7.6899999999999977</v>
      </c>
      <c r="AQ50" s="44">
        <f t="shared" si="8"/>
        <v>-0.10766713790057424</v>
      </c>
    </row>
    <row r="51" spans="2:43" ht="25.5" x14ac:dyDescent="0.2">
      <c r="B51" s="71" t="s">
        <v>42</v>
      </c>
      <c r="C51" s="21"/>
      <c r="D51" s="22" t="s">
        <v>30</v>
      </c>
      <c r="E51" s="23"/>
      <c r="F51" s="72">
        <v>4.4000000000000003E-3</v>
      </c>
      <c r="G51" s="64">
        <f>G49</f>
        <v>2071.6</v>
      </c>
      <c r="H51" s="73">
        <f t="shared" ref="H51:H57" si="42">G51*F51</f>
        <v>9.1150400000000005</v>
      </c>
      <c r="I51" s="27"/>
      <c r="J51" s="72">
        <v>4.4000000000000003E-3</v>
      </c>
      <c r="K51" s="65">
        <f>K49</f>
        <v>2067.6</v>
      </c>
      <c r="L51" s="73">
        <f t="shared" ref="L51:L57" si="43">K51*J51</f>
        <v>9.0974400000000006</v>
      </c>
      <c r="M51" s="27"/>
      <c r="N51" s="30">
        <f t="shared" si="41"/>
        <v>-1.7599999999999838E-2</v>
      </c>
      <c r="O51" s="74">
        <f t="shared" si="27"/>
        <v>-1.9308746862328457E-3</v>
      </c>
      <c r="Q51" s="72">
        <f>+J51</f>
        <v>4.4000000000000003E-3</v>
      </c>
      <c r="R51" s="65">
        <f>R49</f>
        <v>2067.6</v>
      </c>
      <c r="S51" s="73">
        <f t="shared" ref="S51:S57" si="44">R51*Q51</f>
        <v>9.0974400000000006</v>
      </c>
      <c r="T51" s="27"/>
      <c r="U51" s="30">
        <f t="shared" si="1"/>
        <v>0</v>
      </c>
      <c r="V51" s="74">
        <f t="shared" si="2"/>
        <v>0</v>
      </c>
      <c r="X51" s="72">
        <f>+Q51</f>
        <v>4.4000000000000003E-3</v>
      </c>
      <c r="Y51" s="65">
        <f>Y49</f>
        <v>2067.6</v>
      </c>
      <c r="Z51" s="73">
        <f t="shared" ref="Z51:Z57" si="45">Y51*X51</f>
        <v>9.0974400000000006</v>
      </c>
      <c r="AA51" s="27"/>
      <c r="AB51" s="30">
        <f t="shared" si="3"/>
        <v>0</v>
      </c>
      <c r="AC51" s="74">
        <f t="shared" si="4"/>
        <v>0</v>
      </c>
      <c r="AE51" s="72">
        <f>+X51</f>
        <v>4.4000000000000003E-3</v>
      </c>
      <c r="AF51" s="65">
        <f>AF49</f>
        <v>2067.6</v>
      </c>
      <c r="AG51" s="73">
        <f t="shared" ref="AG51:AG57" si="46">AF51*AE51</f>
        <v>9.0974400000000006</v>
      </c>
      <c r="AH51" s="27"/>
      <c r="AI51" s="30">
        <f t="shared" si="5"/>
        <v>0</v>
      </c>
      <c r="AJ51" s="74">
        <f t="shared" si="6"/>
        <v>0</v>
      </c>
      <c r="AL51" s="72">
        <f>+AE51</f>
        <v>4.4000000000000003E-3</v>
      </c>
      <c r="AM51" s="65">
        <f>AM49</f>
        <v>2067.6</v>
      </c>
      <c r="AN51" s="73">
        <f t="shared" ref="AN51:AN57" si="47">AM51*AL51</f>
        <v>9.0974400000000006</v>
      </c>
      <c r="AO51" s="27"/>
      <c r="AP51" s="30">
        <f t="shared" si="7"/>
        <v>0</v>
      </c>
      <c r="AQ51" s="74">
        <f t="shared" si="8"/>
        <v>0</v>
      </c>
    </row>
    <row r="52" spans="2:43" ht="25.5" x14ac:dyDescent="0.2">
      <c r="B52" s="71" t="s">
        <v>43</v>
      </c>
      <c r="C52" s="21"/>
      <c r="D52" s="22" t="s">
        <v>30</v>
      </c>
      <c r="E52" s="23"/>
      <c r="F52" s="72">
        <v>1.2999999999999999E-3</v>
      </c>
      <c r="G52" s="64">
        <f>G49</f>
        <v>2071.6</v>
      </c>
      <c r="H52" s="73">
        <f t="shared" si="42"/>
        <v>2.6930799999999997</v>
      </c>
      <c r="I52" s="27"/>
      <c r="J52" s="72">
        <v>1.2999999999999999E-3</v>
      </c>
      <c r="K52" s="65">
        <f>K49</f>
        <v>2067.6</v>
      </c>
      <c r="L52" s="73">
        <f t="shared" si="43"/>
        <v>2.6878799999999998</v>
      </c>
      <c r="M52" s="27"/>
      <c r="N52" s="30">
        <f t="shared" si="41"/>
        <v>-5.1999999999998714E-3</v>
      </c>
      <c r="O52" s="74">
        <f t="shared" si="27"/>
        <v>-1.930874686232816E-3</v>
      </c>
      <c r="Q52" s="72">
        <f>+J52</f>
        <v>1.2999999999999999E-3</v>
      </c>
      <c r="R52" s="65">
        <f>R49</f>
        <v>2067.6</v>
      </c>
      <c r="S52" s="73">
        <f t="shared" si="44"/>
        <v>2.6878799999999998</v>
      </c>
      <c r="T52" s="27"/>
      <c r="U52" s="30">
        <f t="shared" si="1"/>
        <v>0</v>
      </c>
      <c r="V52" s="74">
        <f t="shared" si="2"/>
        <v>0</v>
      </c>
      <c r="X52" s="72">
        <f>+Q52</f>
        <v>1.2999999999999999E-3</v>
      </c>
      <c r="Y52" s="65">
        <f>Y49</f>
        <v>2067.6</v>
      </c>
      <c r="Z52" s="73">
        <f t="shared" si="45"/>
        <v>2.6878799999999998</v>
      </c>
      <c r="AA52" s="27"/>
      <c r="AB52" s="30">
        <f t="shared" si="3"/>
        <v>0</v>
      </c>
      <c r="AC52" s="74">
        <f t="shared" si="4"/>
        <v>0</v>
      </c>
      <c r="AE52" s="72">
        <f>+X52</f>
        <v>1.2999999999999999E-3</v>
      </c>
      <c r="AF52" s="65">
        <f>AF49</f>
        <v>2067.6</v>
      </c>
      <c r="AG52" s="73">
        <f t="shared" si="46"/>
        <v>2.6878799999999998</v>
      </c>
      <c r="AH52" s="27"/>
      <c r="AI52" s="30">
        <f t="shared" si="5"/>
        <v>0</v>
      </c>
      <c r="AJ52" s="74">
        <f t="shared" si="6"/>
        <v>0</v>
      </c>
      <c r="AL52" s="72">
        <f>+AE52</f>
        <v>1.2999999999999999E-3</v>
      </c>
      <c r="AM52" s="65">
        <f>AM49</f>
        <v>2067.6</v>
      </c>
      <c r="AN52" s="73">
        <f t="shared" si="47"/>
        <v>2.6878799999999998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2000</v>
      </c>
      <c r="H54" s="73">
        <f t="shared" si="42"/>
        <v>13.88</v>
      </c>
      <c r="I54" s="27"/>
      <c r="J54" s="72">
        <f>+F54</f>
        <v>6.94E-3</v>
      </c>
      <c r="K54" s="76">
        <f>$F$18</f>
        <v>2000</v>
      </c>
      <c r="L54" s="73">
        <f t="shared" si="43"/>
        <v>13.88</v>
      </c>
      <c r="M54" s="27"/>
      <c r="N54" s="30">
        <f t="shared" si="41"/>
        <v>0</v>
      </c>
      <c r="O54" s="74">
        <f t="shared" si="27"/>
        <v>0</v>
      </c>
      <c r="Q54" s="72">
        <f>+J54</f>
        <v>6.94E-3</v>
      </c>
      <c r="R54" s="76">
        <f>$F$18</f>
        <v>2000</v>
      </c>
      <c r="S54" s="73">
        <f t="shared" si="44"/>
        <v>13.88</v>
      </c>
      <c r="T54" s="27"/>
      <c r="U54" s="30">
        <f t="shared" si="1"/>
        <v>0</v>
      </c>
      <c r="V54" s="74">
        <f t="shared" si="2"/>
        <v>0</v>
      </c>
      <c r="X54" s="72">
        <f>+Q54</f>
        <v>6.94E-3</v>
      </c>
      <c r="Y54" s="76">
        <f>$F$18</f>
        <v>2000</v>
      </c>
      <c r="Z54" s="73">
        <f t="shared" si="45"/>
        <v>13.88</v>
      </c>
      <c r="AA54" s="27"/>
      <c r="AB54" s="30">
        <f t="shared" si="3"/>
        <v>0</v>
      </c>
      <c r="AC54" s="74">
        <f t="shared" si="4"/>
        <v>0</v>
      </c>
      <c r="AE54" s="72">
        <f>+X54</f>
        <v>6.94E-3</v>
      </c>
      <c r="AF54" s="76">
        <f>$F$18</f>
        <v>2000</v>
      </c>
      <c r="AG54" s="73">
        <f t="shared" si="46"/>
        <v>13.88</v>
      </c>
      <c r="AH54" s="27"/>
      <c r="AI54" s="30">
        <f t="shared" si="5"/>
        <v>0</v>
      </c>
      <c r="AJ54" s="74">
        <f t="shared" si="6"/>
        <v>0</v>
      </c>
      <c r="AL54" s="72">
        <f>+AE54</f>
        <v>6.94E-3</v>
      </c>
      <c r="AM54" s="76">
        <f>$F$18</f>
        <v>2000</v>
      </c>
      <c r="AN54" s="73">
        <f t="shared" si="47"/>
        <v>13.88</v>
      </c>
      <c r="AO54" s="27"/>
      <c r="AP54" s="30">
        <f t="shared" si="7"/>
        <v>0</v>
      </c>
      <c r="AQ54" s="74">
        <f t="shared" si="8"/>
        <v>0</v>
      </c>
    </row>
    <row r="55" spans="2:43" x14ac:dyDescent="0.2">
      <c r="B55" s="49" t="s">
        <v>46</v>
      </c>
      <c r="C55" s="21"/>
      <c r="D55" s="22"/>
      <c r="E55" s="23"/>
      <c r="F55" s="72">
        <v>0.08</v>
      </c>
      <c r="G55" s="77">
        <f>0.64*$F$18</f>
        <v>1280</v>
      </c>
      <c r="H55" s="73">
        <f t="shared" si="42"/>
        <v>102.4</v>
      </c>
      <c r="I55" s="27"/>
      <c r="J55" s="72">
        <v>0.08</v>
      </c>
      <c r="K55" s="77">
        <f>$G$55</f>
        <v>1280</v>
      </c>
      <c r="L55" s="73">
        <f t="shared" si="43"/>
        <v>102.4</v>
      </c>
      <c r="M55" s="27"/>
      <c r="N55" s="30">
        <f t="shared" si="41"/>
        <v>0</v>
      </c>
      <c r="O55" s="74">
        <f t="shared" si="27"/>
        <v>0</v>
      </c>
      <c r="Q55" s="72">
        <v>0.08</v>
      </c>
      <c r="R55" s="77">
        <f>$G$55</f>
        <v>1280</v>
      </c>
      <c r="S55" s="73">
        <f t="shared" si="44"/>
        <v>102.4</v>
      </c>
      <c r="T55" s="27"/>
      <c r="U55" s="30">
        <f t="shared" si="1"/>
        <v>0</v>
      </c>
      <c r="V55" s="74">
        <f t="shared" si="2"/>
        <v>0</v>
      </c>
      <c r="X55" s="72">
        <v>0.08</v>
      </c>
      <c r="Y55" s="77">
        <f>$G$55</f>
        <v>1280</v>
      </c>
      <c r="Z55" s="73">
        <f t="shared" si="45"/>
        <v>102.4</v>
      </c>
      <c r="AA55" s="27"/>
      <c r="AB55" s="30">
        <f t="shared" si="3"/>
        <v>0</v>
      </c>
      <c r="AC55" s="74">
        <f t="shared" si="4"/>
        <v>0</v>
      </c>
      <c r="AE55" s="72">
        <v>0.08</v>
      </c>
      <c r="AF55" s="77">
        <f>$G$55</f>
        <v>1280</v>
      </c>
      <c r="AG55" s="73">
        <f t="shared" si="46"/>
        <v>102.4</v>
      </c>
      <c r="AH55" s="27"/>
      <c r="AI55" s="30">
        <f t="shared" si="5"/>
        <v>0</v>
      </c>
      <c r="AJ55" s="74">
        <f t="shared" si="6"/>
        <v>0</v>
      </c>
      <c r="AL55" s="72">
        <v>0.08</v>
      </c>
      <c r="AM55" s="77">
        <f>$G$55</f>
        <v>1280</v>
      </c>
      <c r="AN55" s="73">
        <f t="shared" si="47"/>
        <v>102.4</v>
      </c>
      <c r="AO55" s="27"/>
      <c r="AP55" s="30">
        <f t="shared" si="7"/>
        <v>0</v>
      </c>
      <c r="AQ55" s="74">
        <f t="shared" si="8"/>
        <v>0</v>
      </c>
    </row>
    <row r="56" spans="2:43" x14ac:dyDescent="0.2">
      <c r="B56" s="49" t="s">
        <v>47</v>
      </c>
      <c r="C56" s="21"/>
      <c r="D56" s="22"/>
      <c r="E56" s="23"/>
      <c r="F56" s="72">
        <v>0.122</v>
      </c>
      <c r="G56" s="77">
        <f>0.18*$F$18</f>
        <v>360</v>
      </c>
      <c r="H56" s="73">
        <f t="shared" si="42"/>
        <v>43.92</v>
      </c>
      <c r="I56" s="27"/>
      <c r="J56" s="72">
        <v>0.122</v>
      </c>
      <c r="K56" s="77">
        <f>$G$56</f>
        <v>360</v>
      </c>
      <c r="L56" s="73">
        <f t="shared" si="43"/>
        <v>43.92</v>
      </c>
      <c r="M56" s="27"/>
      <c r="N56" s="30">
        <f t="shared" si="41"/>
        <v>0</v>
      </c>
      <c r="O56" s="74">
        <f t="shared" si="27"/>
        <v>0</v>
      </c>
      <c r="Q56" s="72">
        <v>0.122</v>
      </c>
      <c r="R56" s="77">
        <f>$G$56</f>
        <v>360</v>
      </c>
      <c r="S56" s="73">
        <f t="shared" si="44"/>
        <v>43.92</v>
      </c>
      <c r="T56" s="27"/>
      <c r="U56" s="30">
        <f t="shared" si="1"/>
        <v>0</v>
      </c>
      <c r="V56" s="74">
        <f t="shared" si="2"/>
        <v>0</v>
      </c>
      <c r="X56" s="72">
        <v>0.122</v>
      </c>
      <c r="Y56" s="77">
        <f>$G$56</f>
        <v>360</v>
      </c>
      <c r="Z56" s="73">
        <f t="shared" si="45"/>
        <v>43.92</v>
      </c>
      <c r="AA56" s="27"/>
      <c r="AB56" s="30">
        <f t="shared" si="3"/>
        <v>0</v>
      </c>
      <c r="AC56" s="74">
        <f t="shared" si="4"/>
        <v>0</v>
      </c>
      <c r="AE56" s="72">
        <v>0.122</v>
      </c>
      <c r="AF56" s="77">
        <f>$G$56</f>
        <v>360</v>
      </c>
      <c r="AG56" s="73">
        <f t="shared" si="46"/>
        <v>43.92</v>
      </c>
      <c r="AH56" s="27"/>
      <c r="AI56" s="30">
        <f t="shared" si="5"/>
        <v>0</v>
      </c>
      <c r="AJ56" s="74">
        <f t="shared" si="6"/>
        <v>0</v>
      </c>
      <c r="AL56" s="72">
        <v>0.122</v>
      </c>
      <c r="AM56" s="77">
        <f>$G$56</f>
        <v>360</v>
      </c>
      <c r="AN56" s="73">
        <f t="shared" si="47"/>
        <v>43.92</v>
      </c>
      <c r="AO56" s="27"/>
      <c r="AP56" s="30">
        <f t="shared" si="7"/>
        <v>0</v>
      </c>
      <c r="AQ56" s="74">
        <f t="shared" si="8"/>
        <v>0</v>
      </c>
    </row>
    <row r="57" spans="2:43" x14ac:dyDescent="0.2">
      <c r="B57" s="11" t="s">
        <v>48</v>
      </c>
      <c r="C57" s="21"/>
      <c r="D57" s="22"/>
      <c r="E57" s="23"/>
      <c r="F57" s="72">
        <v>0.161</v>
      </c>
      <c r="G57" s="77">
        <f>0.18*$F$18</f>
        <v>360</v>
      </c>
      <c r="H57" s="73">
        <f t="shared" si="42"/>
        <v>57.96</v>
      </c>
      <c r="I57" s="27"/>
      <c r="J57" s="72">
        <v>0.161</v>
      </c>
      <c r="K57" s="77">
        <f>$G$57</f>
        <v>360</v>
      </c>
      <c r="L57" s="73">
        <f t="shared" si="43"/>
        <v>57.96</v>
      </c>
      <c r="M57" s="27"/>
      <c r="N57" s="30">
        <f t="shared" si="41"/>
        <v>0</v>
      </c>
      <c r="O57" s="74">
        <f t="shared" si="27"/>
        <v>0</v>
      </c>
      <c r="Q57" s="72">
        <v>0.161</v>
      </c>
      <c r="R57" s="77">
        <f>$G$57</f>
        <v>360</v>
      </c>
      <c r="S57" s="73">
        <f t="shared" si="44"/>
        <v>57.96</v>
      </c>
      <c r="T57" s="27"/>
      <c r="U57" s="30">
        <f t="shared" si="1"/>
        <v>0</v>
      </c>
      <c r="V57" s="74">
        <f t="shared" si="2"/>
        <v>0</v>
      </c>
      <c r="X57" s="72">
        <v>0.161</v>
      </c>
      <c r="Y57" s="77">
        <f>$G$57</f>
        <v>360</v>
      </c>
      <c r="Z57" s="73">
        <f t="shared" si="45"/>
        <v>57.96</v>
      </c>
      <c r="AA57" s="27"/>
      <c r="AB57" s="30">
        <f t="shared" si="3"/>
        <v>0</v>
      </c>
      <c r="AC57" s="74">
        <f t="shared" si="4"/>
        <v>0</v>
      </c>
      <c r="AE57" s="72">
        <v>0.161</v>
      </c>
      <c r="AF57" s="77">
        <f>$G$57</f>
        <v>360</v>
      </c>
      <c r="AG57" s="73">
        <f t="shared" si="46"/>
        <v>57.96</v>
      </c>
      <c r="AH57" s="27"/>
      <c r="AI57" s="30">
        <f t="shared" si="5"/>
        <v>0</v>
      </c>
      <c r="AJ57" s="74">
        <f t="shared" si="6"/>
        <v>0</v>
      </c>
      <c r="AL57" s="72">
        <v>0.161</v>
      </c>
      <c r="AM57" s="77">
        <f>$G$57</f>
        <v>360</v>
      </c>
      <c r="AN57" s="73">
        <f t="shared" si="47"/>
        <v>57.96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1400</v>
      </c>
      <c r="H59" s="73">
        <f>G59*F59</f>
        <v>154</v>
      </c>
      <c r="I59" s="83"/>
      <c r="J59" s="72">
        <v>0.11</v>
      </c>
      <c r="K59" s="82">
        <f>$G$59</f>
        <v>1400</v>
      </c>
      <c r="L59" s="73">
        <f>K59*J59</f>
        <v>154</v>
      </c>
      <c r="M59" s="83"/>
      <c r="N59" s="84">
        <f t="shared" si="41"/>
        <v>0</v>
      </c>
      <c r="O59" s="74">
        <f t="shared" si="27"/>
        <v>0</v>
      </c>
      <c r="Q59" s="72">
        <v>0.11</v>
      </c>
      <c r="R59" s="82">
        <f>$G$59</f>
        <v>1400</v>
      </c>
      <c r="S59" s="73">
        <f>R59*Q59</f>
        <v>154</v>
      </c>
      <c r="T59" s="83"/>
      <c r="U59" s="84">
        <f t="shared" si="1"/>
        <v>0</v>
      </c>
      <c r="V59" s="74">
        <f t="shared" si="2"/>
        <v>0</v>
      </c>
      <c r="X59" s="72">
        <v>0.11</v>
      </c>
      <c r="Y59" s="82">
        <f>$G$59</f>
        <v>1400</v>
      </c>
      <c r="Z59" s="73">
        <f>Y59*X59</f>
        <v>154</v>
      </c>
      <c r="AA59" s="83"/>
      <c r="AB59" s="84">
        <f t="shared" si="3"/>
        <v>0</v>
      </c>
      <c r="AC59" s="74">
        <f t="shared" si="4"/>
        <v>0</v>
      </c>
      <c r="AE59" s="72">
        <v>0.11</v>
      </c>
      <c r="AF59" s="82">
        <f>$G$59</f>
        <v>1400</v>
      </c>
      <c r="AG59" s="73">
        <f>AF59*AE59</f>
        <v>154</v>
      </c>
      <c r="AH59" s="83"/>
      <c r="AI59" s="84">
        <f t="shared" si="5"/>
        <v>0</v>
      </c>
      <c r="AJ59" s="74">
        <f t="shared" si="6"/>
        <v>0</v>
      </c>
      <c r="AL59" s="72">
        <v>0.11</v>
      </c>
      <c r="AM59" s="82">
        <f>$G$59</f>
        <v>1400</v>
      </c>
      <c r="AN59" s="73">
        <f>AM59*AL59</f>
        <v>154</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319.56768</v>
      </c>
      <c r="I61" s="100"/>
      <c r="J61" s="101"/>
      <c r="K61" s="101"/>
      <c r="L61" s="99">
        <f>SUM(L51:L57,L50)</f>
        <v>317.88315599999999</v>
      </c>
      <c r="M61" s="102"/>
      <c r="N61" s="103">
        <f t="shared" ref="N61" si="48">L61-H61</f>
        <v>-1.6845240000000103</v>
      </c>
      <c r="O61" s="104">
        <f t="shared" ref="O61" si="49">IF((H61)=0,"",(N61/H61))</f>
        <v>-5.2712589708696772E-3</v>
      </c>
      <c r="Q61" s="101"/>
      <c r="R61" s="101"/>
      <c r="S61" s="103">
        <f>SUM(S51:S57,S50)</f>
        <v>313.44915600000002</v>
      </c>
      <c r="T61" s="102"/>
      <c r="U61" s="103">
        <f t="shared" si="1"/>
        <v>-4.4339999999999691</v>
      </c>
      <c r="V61" s="104">
        <f>IF((L61)=0,"",(U61/L61))</f>
        <v>-1.3948521386895911E-2</v>
      </c>
      <c r="X61" s="101"/>
      <c r="Y61" s="101"/>
      <c r="Z61" s="103">
        <f>SUM(Z51:Z57,Z50)</f>
        <v>308.07915600000001</v>
      </c>
      <c r="AA61" s="102"/>
      <c r="AB61" s="103">
        <f t="shared" si="3"/>
        <v>-5.3700000000000045</v>
      </c>
      <c r="AC61" s="104">
        <f>IF((S61)=0,"",(AB61/S61))</f>
        <v>-1.7131965096119143E-2</v>
      </c>
      <c r="AE61" s="101"/>
      <c r="AF61" s="101"/>
      <c r="AG61" s="103">
        <f>SUM(AG51:AG57,AG50)</f>
        <v>301.61915599999998</v>
      </c>
      <c r="AH61" s="102"/>
      <c r="AI61" s="103">
        <f t="shared" ref="AI61:AI65" si="50">AG61-Z61</f>
        <v>-6.4600000000000364</v>
      </c>
      <c r="AJ61" s="104">
        <f>IF((Z61)=0,"",(AI61/Z61))</f>
        <v>-2.0968637034308273E-2</v>
      </c>
      <c r="AL61" s="101"/>
      <c r="AM61" s="101"/>
      <c r="AN61" s="103">
        <f>SUM(AN51:AN57,AN50)</f>
        <v>293.92915600000003</v>
      </c>
      <c r="AO61" s="102"/>
      <c r="AP61" s="103">
        <f t="shared" ref="AP61:AP65" si="51">AN61-AG61</f>
        <v>-7.6899999999999409</v>
      </c>
      <c r="AQ61" s="104">
        <f>IF((AG61)=0,"",(AP61/AG61))</f>
        <v>-2.5495728129416095E-2</v>
      </c>
    </row>
    <row r="62" spans="2:43" x14ac:dyDescent="0.2">
      <c r="B62" s="105" t="s">
        <v>52</v>
      </c>
      <c r="C62" s="21"/>
      <c r="D62" s="21"/>
      <c r="E62" s="21"/>
      <c r="F62" s="106">
        <v>0.13</v>
      </c>
      <c r="G62" s="107"/>
      <c r="H62" s="108">
        <f>H61*F62</f>
        <v>41.5437984</v>
      </c>
      <c r="I62" s="109"/>
      <c r="J62" s="110">
        <v>0.13</v>
      </c>
      <c r="K62" s="109"/>
      <c r="L62" s="111">
        <f>L61*J62</f>
        <v>41.324810280000001</v>
      </c>
      <c r="M62" s="112"/>
      <c r="N62" s="113">
        <f t="shared" si="41"/>
        <v>-0.21898811999999879</v>
      </c>
      <c r="O62" s="114">
        <f t="shared" si="27"/>
        <v>-5.2712589708696156E-3</v>
      </c>
      <c r="Q62" s="110">
        <v>0.13</v>
      </c>
      <c r="R62" s="109"/>
      <c r="S62" s="111">
        <f>S61*Q62</f>
        <v>40.748390280000002</v>
      </c>
      <c r="T62" s="112"/>
      <c r="U62" s="113">
        <f t="shared" si="1"/>
        <v>-0.57641999999999882</v>
      </c>
      <c r="V62" s="114">
        <f t="shared" ref="V62:V71" si="52">IF((L62)=0,"",(U62/L62))</f>
        <v>-1.3948521386895979E-2</v>
      </c>
      <c r="X62" s="110">
        <v>0.13</v>
      </c>
      <c r="Y62" s="109"/>
      <c r="Z62" s="111">
        <f>Z61*X62</f>
        <v>40.050290280000006</v>
      </c>
      <c r="AA62" s="112"/>
      <c r="AB62" s="113">
        <f t="shared" si="3"/>
        <v>-0.69809999999999661</v>
      </c>
      <c r="AC62" s="114">
        <f t="shared" ref="AC62:AC71" si="53">IF((S62)=0,"",(AB62/S62))</f>
        <v>-1.7131965096119046E-2</v>
      </c>
      <c r="AE62" s="110">
        <v>0.13</v>
      </c>
      <c r="AF62" s="109"/>
      <c r="AG62" s="111">
        <f>AG61*AE62</f>
        <v>39.210490279999995</v>
      </c>
      <c r="AH62" s="112"/>
      <c r="AI62" s="113">
        <f t="shared" si="50"/>
        <v>-0.83980000000001098</v>
      </c>
      <c r="AJ62" s="114">
        <f t="shared" ref="AJ62:AJ71" si="54">IF((Z62)=0,"",(AI62/Z62))</f>
        <v>-2.0968637034308429E-2</v>
      </c>
      <c r="AL62" s="110">
        <v>0.13</v>
      </c>
      <c r="AM62" s="109"/>
      <c r="AN62" s="111">
        <f>AN61*AL62</f>
        <v>38.210790280000005</v>
      </c>
      <c r="AO62" s="112"/>
      <c r="AP62" s="113">
        <f t="shared" si="51"/>
        <v>-0.99969999999999004</v>
      </c>
      <c r="AQ62" s="114">
        <f t="shared" ref="AQ62:AQ71" si="55">IF((AG62)=0,"",(AP62/AG62))</f>
        <v>-2.5495728129416039E-2</v>
      </c>
    </row>
    <row r="63" spans="2:43" x14ac:dyDescent="0.2">
      <c r="B63" s="115" t="s">
        <v>53</v>
      </c>
      <c r="C63" s="21"/>
      <c r="D63" s="21"/>
      <c r="E63" s="21"/>
      <c r="F63" s="116"/>
      <c r="G63" s="107"/>
      <c r="H63" s="108">
        <f>H61+H62</f>
        <v>361.11147840000001</v>
      </c>
      <c r="I63" s="109"/>
      <c r="J63" s="109"/>
      <c r="K63" s="109"/>
      <c r="L63" s="111">
        <f>L61+L62</f>
        <v>359.20796627999999</v>
      </c>
      <c r="M63" s="112"/>
      <c r="N63" s="113">
        <f t="shared" si="41"/>
        <v>-1.9035121200000162</v>
      </c>
      <c r="O63" s="114">
        <f t="shared" si="27"/>
        <v>-5.2712589708696894E-3</v>
      </c>
      <c r="Q63" s="109"/>
      <c r="R63" s="109"/>
      <c r="S63" s="111">
        <f>S61+S62</f>
        <v>354.19754628000004</v>
      </c>
      <c r="T63" s="112"/>
      <c r="U63" s="113">
        <f t="shared" si="1"/>
        <v>-5.0104199999999537</v>
      </c>
      <c r="V63" s="114">
        <f t="shared" si="52"/>
        <v>-1.3948521386895878E-2</v>
      </c>
      <c r="X63" s="109"/>
      <c r="Y63" s="109"/>
      <c r="Z63" s="111">
        <f>Z61+Z62</f>
        <v>348.12944628000002</v>
      </c>
      <c r="AA63" s="112"/>
      <c r="AB63" s="113">
        <f t="shared" si="3"/>
        <v>-6.0681000000000154</v>
      </c>
      <c r="AC63" s="114">
        <f t="shared" si="53"/>
        <v>-1.7131965096119171E-2</v>
      </c>
      <c r="AE63" s="109"/>
      <c r="AF63" s="109"/>
      <c r="AG63" s="111">
        <f>AG61+AG62</f>
        <v>340.82964627999996</v>
      </c>
      <c r="AH63" s="112"/>
      <c r="AI63" s="113">
        <f t="shared" si="50"/>
        <v>-7.2998000000000616</v>
      </c>
      <c r="AJ63" s="114">
        <f t="shared" si="54"/>
        <v>-2.0968637034308332E-2</v>
      </c>
      <c r="AL63" s="109"/>
      <c r="AM63" s="109"/>
      <c r="AN63" s="111">
        <f>AN61+AN62</f>
        <v>332.13994628000006</v>
      </c>
      <c r="AO63" s="112"/>
      <c r="AP63" s="113">
        <f t="shared" si="51"/>
        <v>-8.6896999999999025</v>
      </c>
      <c r="AQ63" s="114">
        <f t="shared" si="55"/>
        <v>-2.5495728129416004E-2</v>
      </c>
    </row>
    <row r="64" spans="2:43" ht="15.75" customHeight="1" x14ac:dyDescent="0.2">
      <c r="B64" s="259" t="s">
        <v>54</v>
      </c>
      <c r="C64" s="259"/>
      <c r="D64" s="259"/>
      <c r="E64" s="21"/>
      <c r="F64" s="116"/>
      <c r="G64" s="107"/>
      <c r="H64" s="117">
        <f>ROUND(-H63*10%,2)</f>
        <v>-36.11</v>
      </c>
      <c r="I64" s="109"/>
      <c r="J64" s="109"/>
      <c r="K64" s="109"/>
      <c r="L64" s="118">
        <f>ROUND(-L63*10%,2)</f>
        <v>-35.92</v>
      </c>
      <c r="M64" s="112"/>
      <c r="N64" s="118">
        <f t="shared" si="41"/>
        <v>0.18999999999999773</v>
      </c>
      <c r="O64" s="119">
        <f t="shared" si="27"/>
        <v>-5.2617003600110143E-3</v>
      </c>
      <c r="Q64" s="109"/>
      <c r="R64" s="109"/>
      <c r="S64" s="118">
        <f>ROUND(-S63*10%,2)</f>
        <v>-35.42</v>
      </c>
      <c r="T64" s="112"/>
      <c r="U64" s="118">
        <f t="shared" si="1"/>
        <v>0.5</v>
      </c>
      <c r="V64" s="119">
        <f t="shared" si="52"/>
        <v>-1.3919821826280623E-2</v>
      </c>
      <c r="X64" s="109"/>
      <c r="Y64" s="109"/>
      <c r="Z64" s="118">
        <f>ROUND(-Z63*10%,2)</f>
        <v>-34.81</v>
      </c>
      <c r="AA64" s="112"/>
      <c r="AB64" s="118">
        <f t="shared" si="3"/>
        <v>0.60999999999999943</v>
      </c>
      <c r="AC64" s="119">
        <f t="shared" si="53"/>
        <v>-1.7221908526256335E-2</v>
      </c>
      <c r="AE64" s="109"/>
      <c r="AF64" s="109"/>
      <c r="AG64" s="118">
        <f>ROUND(-AG63*10%,2)</f>
        <v>-34.08</v>
      </c>
      <c r="AH64" s="112"/>
      <c r="AI64" s="118">
        <f t="shared" si="50"/>
        <v>0.73000000000000398</v>
      </c>
      <c r="AJ64" s="119">
        <f t="shared" si="54"/>
        <v>-2.0970985349037744E-2</v>
      </c>
      <c r="AL64" s="109"/>
      <c r="AM64" s="109"/>
      <c r="AN64" s="118">
        <f>ROUND(-AN63*10%,2)</f>
        <v>-33.21</v>
      </c>
      <c r="AO64" s="112"/>
      <c r="AP64" s="118">
        <f t="shared" si="51"/>
        <v>0.86999999999999744</v>
      </c>
      <c r="AQ64" s="119">
        <f t="shared" si="55"/>
        <v>-2.5528169014084435E-2</v>
      </c>
    </row>
    <row r="65" spans="1:43" ht="13.5" thickBot="1" x14ac:dyDescent="0.25">
      <c r="B65" s="260" t="s">
        <v>55</v>
      </c>
      <c r="C65" s="260"/>
      <c r="D65" s="260"/>
      <c r="E65" s="120"/>
      <c r="F65" s="121"/>
      <c r="G65" s="122"/>
      <c r="H65" s="123">
        <f>H63+H64</f>
        <v>325.0014784</v>
      </c>
      <c r="I65" s="124"/>
      <c r="J65" s="124"/>
      <c r="K65" s="124"/>
      <c r="L65" s="125">
        <f>L63+L64</f>
        <v>323.28796627999998</v>
      </c>
      <c r="M65" s="126"/>
      <c r="N65" s="127">
        <f t="shared" si="41"/>
        <v>-1.7135121200000185</v>
      </c>
      <c r="O65" s="128">
        <f t="shared" si="27"/>
        <v>-5.2723210012327699E-3</v>
      </c>
      <c r="Q65" s="124"/>
      <c r="R65" s="124"/>
      <c r="S65" s="125">
        <f>S63+S64</f>
        <v>318.77754628000002</v>
      </c>
      <c r="T65" s="126"/>
      <c r="U65" s="127">
        <f t="shared" si="1"/>
        <v>-4.5104199999999537</v>
      </c>
      <c r="V65" s="128">
        <f t="shared" si="52"/>
        <v>-1.3951710148386641E-2</v>
      </c>
      <c r="X65" s="124"/>
      <c r="Y65" s="124"/>
      <c r="Z65" s="125">
        <f>Z63+Z64</f>
        <v>313.31944628000002</v>
      </c>
      <c r="AA65" s="126"/>
      <c r="AB65" s="127">
        <f t="shared" si="3"/>
        <v>-5.4581000000000017</v>
      </c>
      <c r="AC65" s="128">
        <f t="shared" si="53"/>
        <v>-1.7121971304735025E-2</v>
      </c>
      <c r="AE65" s="124"/>
      <c r="AF65" s="124"/>
      <c r="AG65" s="125">
        <f>AG63+AG64</f>
        <v>306.74964627999998</v>
      </c>
      <c r="AH65" s="126"/>
      <c r="AI65" s="127">
        <f t="shared" si="50"/>
        <v>-6.5698000000000434</v>
      </c>
      <c r="AJ65" s="128">
        <f t="shared" si="54"/>
        <v>-2.096837613497152E-2</v>
      </c>
      <c r="AL65" s="124"/>
      <c r="AM65" s="124"/>
      <c r="AN65" s="125">
        <f>AN63+AN64</f>
        <v>298.92994628000008</v>
      </c>
      <c r="AO65" s="126"/>
      <c r="AP65" s="127">
        <f t="shared" si="51"/>
        <v>-7.819699999999898</v>
      </c>
      <c r="AQ65" s="128">
        <f t="shared" si="55"/>
        <v>-2.5492123935041491E-2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325.68768</v>
      </c>
      <c r="I67" s="140"/>
      <c r="J67" s="141"/>
      <c r="K67" s="141"/>
      <c r="L67" s="139">
        <f>SUM(L58:L59,L50,L51:L54)</f>
        <v>324.00315599999999</v>
      </c>
      <c r="M67" s="142"/>
      <c r="N67" s="143">
        <f t="shared" ref="N67:N71" si="56">L67-H67</f>
        <v>-1.6845240000000103</v>
      </c>
      <c r="O67" s="104">
        <f t="shared" ref="O67:O71" si="57">IF((H67)=0,"",(N67/H67))</f>
        <v>-5.1722066981471646E-3</v>
      </c>
      <c r="Q67" s="141"/>
      <c r="R67" s="141"/>
      <c r="S67" s="143">
        <f>SUM(S58:S59,S50,S51:S54)</f>
        <v>319.56915600000002</v>
      </c>
      <c r="T67" s="142"/>
      <c r="U67" s="143">
        <f t="shared" si="1"/>
        <v>-4.4339999999999691</v>
      </c>
      <c r="V67" s="104">
        <f t="shared" si="52"/>
        <v>-1.3685051882642678E-2</v>
      </c>
      <c r="X67" s="141"/>
      <c r="Y67" s="141"/>
      <c r="Z67" s="143">
        <f>SUM(Z58:Z59,Z50,Z51:Z54)</f>
        <v>314.19915600000002</v>
      </c>
      <c r="AA67" s="142"/>
      <c r="AB67" s="143">
        <f t="shared" si="3"/>
        <v>-5.3700000000000045</v>
      </c>
      <c r="AC67" s="104">
        <f t="shared" si="53"/>
        <v>-1.6803874526614214E-2</v>
      </c>
      <c r="AE67" s="141"/>
      <c r="AF67" s="141"/>
      <c r="AG67" s="143">
        <f>SUM(AG58:AG59,AG50,AG51:AG54)</f>
        <v>307.73915600000004</v>
      </c>
      <c r="AH67" s="142"/>
      <c r="AI67" s="143">
        <f t="shared" ref="AI67:AI71" si="58">AG67-Z67</f>
        <v>-6.4599999999999795</v>
      </c>
      <c r="AJ67" s="104">
        <f t="shared" si="54"/>
        <v>-2.0560207997503275E-2</v>
      </c>
      <c r="AL67" s="141"/>
      <c r="AM67" s="141"/>
      <c r="AN67" s="143">
        <f>SUM(AN58:AN59,AN50,AN51:AN54)</f>
        <v>300.04915599999998</v>
      </c>
      <c r="AO67" s="142"/>
      <c r="AP67" s="143">
        <f t="shared" ref="AP67:AP71" si="59">AN67-AG67</f>
        <v>-7.6900000000000546</v>
      </c>
      <c r="AQ67" s="104">
        <f t="shared" si="55"/>
        <v>-2.4988695296220456E-2</v>
      </c>
    </row>
    <row r="68" spans="1:43" s="85" customFormat="1" x14ac:dyDescent="0.2">
      <c r="B68" s="144" t="s">
        <v>52</v>
      </c>
      <c r="C68" s="79"/>
      <c r="D68" s="79"/>
      <c r="E68" s="79"/>
      <c r="F68" s="145">
        <v>0.13</v>
      </c>
      <c r="G68" s="138"/>
      <c r="H68" s="146">
        <f>H67*F68</f>
        <v>42.3393984</v>
      </c>
      <c r="I68" s="147"/>
      <c r="J68" s="148">
        <v>0.13</v>
      </c>
      <c r="K68" s="149"/>
      <c r="L68" s="150">
        <f>L67*J68</f>
        <v>42.120410280000002</v>
      </c>
      <c r="M68" s="151"/>
      <c r="N68" s="152">
        <f t="shared" si="56"/>
        <v>-0.21898811999999879</v>
      </c>
      <c r="O68" s="114">
        <f t="shared" si="57"/>
        <v>-5.1722066981471039E-3</v>
      </c>
      <c r="Q68" s="148">
        <v>0.13</v>
      </c>
      <c r="R68" s="149"/>
      <c r="S68" s="150">
        <f>S67*Q68</f>
        <v>41.543990280000003</v>
      </c>
      <c r="T68" s="151"/>
      <c r="U68" s="152">
        <f t="shared" si="1"/>
        <v>-0.57641999999999882</v>
      </c>
      <c r="V68" s="114">
        <f t="shared" si="52"/>
        <v>-1.3685051882642744E-2</v>
      </c>
      <c r="X68" s="148">
        <v>0.13</v>
      </c>
      <c r="Y68" s="149"/>
      <c r="Z68" s="150">
        <f>Z67*X68</f>
        <v>40.845890280000006</v>
      </c>
      <c r="AA68" s="151"/>
      <c r="AB68" s="152">
        <f t="shared" si="3"/>
        <v>-0.69809999999999661</v>
      </c>
      <c r="AC68" s="114">
        <f t="shared" si="53"/>
        <v>-1.680387452661412E-2</v>
      </c>
      <c r="AE68" s="148">
        <v>0.13</v>
      </c>
      <c r="AF68" s="149"/>
      <c r="AG68" s="150">
        <f>AG67*AE68</f>
        <v>40.006090280000009</v>
      </c>
      <c r="AH68" s="151"/>
      <c r="AI68" s="152">
        <f t="shared" si="58"/>
        <v>-0.83979999999999677</v>
      </c>
      <c r="AJ68" s="114">
        <f t="shared" si="54"/>
        <v>-2.0560207997503261E-2</v>
      </c>
      <c r="AL68" s="148">
        <v>0.13</v>
      </c>
      <c r="AM68" s="149"/>
      <c r="AN68" s="150">
        <f>AN67*AL68</f>
        <v>39.006390279999998</v>
      </c>
      <c r="AO68" s="151"/>
      <c r="AP68" s="152">
        <f t="shared" si="59"/>
        <v>-0.99970000000001136</v>
      </c>
      <c r="AQ68" s="114">
        <f t="shared" si="55"/>
        <v>-2.498869529622056E-2</v>
      </c>
    </row>
    <row r="69" spans="1:43" s="85" customFormat="1" x14ac:dyDescent="0.2">
      <c r="B69" s="153" t="s">
        <v>53</v>
      </c>
      <c r="C69" s="79"/>
      <c r="D69" s="79"/>
      <c r="E69" s="79"/>
      <c r="F69" s="154"/>
      <c r="G69" s="155"/>
      <c r="H69" s="146">
        <f>H67+H68</f>
        <v>368.02707839999999</v>
      </c>
      <c r="I69" s="147"/>
      <c r="J69" s="147"/>
      <c r="K69" s="147"/>
      <c r="L69" s="150">
        <f>L67+L68</f>
        <v>366.12356627999998</v>
      </c>
      <c r="M69" s="151"/>
      <c r="N69" s="152">
        <f t="shared" si="56"/>
        <v>-1.9035121200000162</v>
      </c>
      <c r="O69" s="114">
        <f t="shared" si="57"/>
        <v>-5.1722066981471767E-3</v>
      </c>
      <c r="Q69" s="147"/>
      <c r="R69" s="147"/>
      <c r="S69" s="150">
        <f>S67+S68</f>
        <v>361.11314628000002</v>
      </c>
      <c r="T69" s="151"/>
      <c r="U69" s="152">
        <f t="shared" si="1"/>
        <v>-5.0104199999999537</v>
      </c>
      <c r="V69" s="114">
        <f t="shared" si="52"/>
        <v>-1.3685051882642647E-2</v>
      </c>
      <c r="X69" s="147"/>
      <c r="Y69" s="147"/>
      <c r="Z69" s="150">
        <f>Z67+Z68</f>
        <v>355.04504628000001</v>
      </c>
      <c r="AA69" s="151"/>
      <c r="AB69" s="152">
        <f t="shared" si="3"/>
        <v>-6.0681000000000154</v>
      </c>
      <c r="AC69" s="114">
        <f t="shared" si="53"/>
        <v>-1.6803874526614242E-2</v>
      </c>
      <c r="AE69" s="147"/>
      <c r="AF69" s="147"/>
      <c r="AG69" s="150">
        <f>AG67+AG68</f>
        <v>347.74524628000006</v>
      </c>
      <c r="AH69" s="151"/>
      <c r="AI69" s="152">
        <f t="shared" si="58"/>
        <v>-7.2997999999999479</v>
      </c>
      <c r="AJ69" s="114">
        <f t="shared" si="54"/>
        <v>-2.0560207997503195E-2</v>
      </c>
      <c r="AL69" s="147"/>
      <c r="AM69" s="147"/>
      <c r="AN69" s="150">
        <f>AN67+AN68</f>
        <v>339.05554627999999</v>
      </c>
      <c r="AO69" s="151"/>
      <c r="AP69" s="152">
        <f t="shared" si="59"/>
        <v>-8.689700000000073</v>
      </c>
      <c r="AQ69" s="114">
        <f t="shared" si="55"/>
        <v>-2.4988695296220487E-2</v>
      </c>
    </row>
    <row r="70" spans="1:43" s="85" customFormat="1" ht="15.75" customHeight="1" x14ac:dyDescent="0.2">
      <c r="B70" s="261" t="s">
        <v>54</v>
      </c>
      <c r="C70" s="261"/>
      <c r="D70" s="261"/>
      <c r="E70" s="79"/>
      <c r="F70" s="154"/>
      <c r="G70" s="155"/>
      <c r="H70" s="156">
        <f>ROUND(-H69*10%,2)</f>
        <v>-36.799999999999997</v>
      </c>
      <c r="I70" s="147"/>
      <c r="J70" s="147"/>
      <c r="K70" s="147"/>
      <c r="L70" s="118">
        <f>ROUND(-L69*10%,2)</f>
        <v>-36.61</v>
      </c>
      <c r="M70" s="151"/>
      <c r="N70" s="157">
        <f t="shared" si="56"/>
        <v>0.18999999999999773</v>
      </c>
      <c r="O70" s="119">
        <f t="shared" si="57"/>
        <v>-5.1630434782608085E-3</v>
      </c>
      <c r="Q70" s="147"/>
      <c r="R70" s="147"/>
      <c r="S70" s="118">
        <f>ROUND(-S69*10%,2)</f>
        <v>-36.11</v>
      </c>
      <c r="T70" s="151"/>
      <c r="U70" s="157">
        <f t="shared" si="1"/>
        <v>0.5</v>
      </c>
      <c r="V70" s="119">
        <f t="shared" si="52"/>
        <v>-1.3657470636438131E-2</v>
      </c>
      <c r="X70" s="147"/>
      <c r="Y70" s="147"/>
      <c r="Z70" s="118">
        <f>ROUND(-Z69*10%,2)</f>
        <v>-35.5</v>
      </c>
      <c r="AA70" s="151"/>
      <c r="AB70" s="157">
        <f t="shared" si="3"/>
        <v>0.60999999999999943</v>
      </c>
      <c r="AC70" s="119">
        <f t="shared" si="53"/>
        <v>-1.6892827471614497E-2</v>
      </c>
      <c r="AE70" s="147"/>
      <c r="AF70" s="147"/>
      <c r="AG70" s="118">
        <f>ROUND(-AG69*10%,2)</f>
        <v>-34.770000000000003</v>
      </c>
      <c r="AH70" s="151"/>
      <c r="AI70" s="157">
        <f t="shared" si="58"/>
        <v>0.72999999999999687</v>
      </c>
      <c r="AJ70" s="119">
        <f t="shared" si="54"/>
        <v>-2.0563380281690052E-2</v>
      </c>
      <c r="AL70" s="147"/>
      <c r="AM70" s="147"/>
      <c r="AN70" s="118">
        <f>ROUND(-AN69*10%,2)</f>
        <v>-33.909999999999997</v>
      </c>
      <c r="AO70" s="151"/>
      <c r="AP70" s="157">
        <f t="shared" si="59"/>
        <v>0.86000000000000654</v>
      </c>
      <c r="AQ70" s="119">
        <f t="shared" si="55"/>
        <v>-2.4733966062697912E-2</v>
      </c>
    </row>
    <row r="71" spans="1:43" s="85" customFormat="1" ht="13.5" thickBot="1" x14ac:dyDescent="0.25">
      <c r="B71" s="254" t="s">
        <v>57</v>
      </c>
      <c r="C71" s="254"/>
      <c r="D71" s="254"/>
      <c r="E71" s="158"/>
      <c r="F71" s="159"/>
      <c r="G71" s="160"/>
      <c r="H71" s="161">
        <f>SUM(H69:H70)</f>
        <v>331.22707839999998</v>
      </c>
      <c r="I71" s="162"/>
      <c r="J71" s="162"/>
      <c r="K71" s="162"/>
      <c r="L71" s="163">
        <f>SUM(L69:L70)</f>
        <v>329.51356627999996</v>
      </c>
      <c r="M71" s="164"/>
      <c r="N71" s="165">
        <f t="shared" si="56"/>
        <v>-1.7135121200000185</v>
      </c>
      <c r="O71" s="166">
        <f t="shared" si="57"/>
        <v>-5.1732247504557242E-3</v>
      </c>
      <c r="Q71" s="162"/>
      <c r="R71" s="162"/>
      <c r="S71" s="163">
        <f>SUM(S69:S70)</f>
        <v>325.00314628000001</v>
      </c>
      <c r="T71" s="164"/>
      <c r="U71" s="165">
        <f t="shared" si="1"/>
        <v>-4.5104199999999537</v>
      </c>
      <c r="V71" s="166">
        <f t="shared" si="52"/>
        <v>-1.3688116246380222E-2</v>
      </c>
      <c r="X71" s="162"/>
      <c r="Y71" s="162"/>
      <c r="Z71" s="163">
        <f>SUM(Z69:Z70)</f>
        <v>319.54504628000001</v>
      </c>
      <c r="AA71" s="164"/>
      <c r="AB71" s="165">
        <f t="shared" si="3"/>
        <v>-5.4581000000000017</v>
      </c>
      <c r="AC71" s="166">
        <f t="shared" si="53"/>
        <v>-1.6793991265849729E-2</v>
      </c>
      <c r="AE71" s="162"/>
      <c r="AF71" s="162"/>
      <c r="AG71" s="163">
        <f>SUM(AG69:AG70)</f>
        <v>312.97524628000008</v>
      </c>
      <c r="AH71" s="164"/>
      <c r="AI71" s="165">
        <f t="shared" si="58"/>
        <v>-6.5697999999999297</v>
      </c>
      <c r="AJ71" s="166">
        <f t="shared" si="54"/>
        <v>-2.0559855571170925E-2</v>
      </c>
      <c r="AL71" s="162"/>
      <c r="AM71" s="162"/>
      <c r="AN71" s="163">
        <f>SUM(AN69:AN70)</f>
        <v>305.14554627999996</v>
      </c>
      <c r="AO71" s="164"/>
      <c r="AP71" s="165">
        <f t="shared" si="59"/>
        <v>-7.8297000000001162</v>
      </c>
      <c r="AQ71" s="166">
        <f t="shared" si="55"/>
        <v>-2.5016994452639094E-2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x14ac:dyDescent="0.2">
      <c r="A76" s="11" t="s">
        <v>63</v>
      </c>
    </row>
    <row r="78" spans="1:43" x14ac:dyDescent="0.2">
      <c r="A78" s="6" t="s">
        <v>64</v>
      </c>
    </row>
    <row r="79" spans="1:43" x14ac:dyDescent="0.2">
      <c r="A79" s="6" t="s">
        <v>65</v>
      </c>
    </row>
    <row r="80" spans="1:43" x14ac:dyDescent="0.2">
      <c r="A80" s="6" t="s">
        <v>66</v>
      </c>
    </row>
    <row r="81" spans="1:2" x14ac:dyDescent="0.2">
      <c r="A81" s="6" t="s">
        <v>67</v>
      </c>
    </row>
    <row r="82" spans="1:2" x14ac:dyDescent="0.2">
      <c r="A82" s="6" t="s">
        <v>68</v>
      </c>
    </row>
    <row r="84" spans="1:2" x14ac:dyDescent="0.2">
      <c r="A84" s="176"/>
      <c r="B84" s="6" t="s">
        <v>69</v>
      </c>
    </row>
    <row r="86" spans="1:2" x14ac:dyDescent="0.2">
      <c r="B86"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2"/>
  <sheetViews>
    <sheetView showGridLines="0" view="pageBreakPreview" zoomScale="60" zoomScaleNormal="85" workbookViewId="0">
      <selection activeCell="J41" sqref="J4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285156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5"/>
      <c r="D10" s="195"/>
      <c r="E10" s="195"/>
      <c r="F10" s="195" t="s">
        <v>0</v>
      </c>
      <c r="G10" s="195"/>
      <c r="H10" s="195"/>
      <c r="I10" s="195"/>
      <c r="J10" s="195"/>
      <c r="K10" s="195"/>
      <c r="L10" s="195"/>
      <c r="M10" s="195"/>
      <c r="N10" s="195"/>
      <c r="O10" s="195"/>
      <c r="P10"/>
    </row>
    <row r="11" spans="1:43" ht="18.75" customHeight="1" x14ac:dyDescent="0.25">
      <c r="C11" s="195"/>
      <c r="D11" s="195"/>
      <c r="E11" s="195"/>
      <c r="F11" s="195" t="s">
        <v>1</v>
      </c>
      <c r="G11" s="195"/>
      <c r="H11" s="195"/>
      <c r="I11" s="195"/>
      <c r="J11" s="195"/>
      <c r="K11" s="195"/>
      <c r="L11" s="195"/>
      <c r="M11" s="195"/>
      <c r="N11" s="195"/>
      <c r="O11" s="195"/>
      <c r="P11"/>
    </row>
    <row r="12" spans="1:43" ht="7.5" customHeight="1" x14ac:dyDescent="0.2">
      <c r="L12"/>
      <c r="M12"/>
      <c r="N12"/>
      <c r="O12"/>
      <c r="P12"/>
    </row>
    <row r="13" spans="1:43" ht="7.5" customHeight="1" x14ac:dyDescent="0.2">
      <c r="L13"/>
      <c r="M13"/>
      <c r="N13"/>
      <c r="O13"/>
      <c r="P13"/>
    </row>
    <row r="14" spans="1:43" ht="15.75" x14ac:dyDescent="0.2">
      <c r="B14" s="7" t="s">
        <v>2</v>
      </c>
      <c r="D14" s="268" t="s">
        <v>71</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v>16.72</v>
      </c>
      <c r="G23" s="25">
        <v>1</v>
      </c>
      <c r="H23" s="26">
        <f>G23*F23</f>
        <v>16.72</v>
      </c>
      <c r="I23" s="27"/>
      <c r="J23" s="28">
        <f>+'Proposed Rates'!D8</f>
        <v>23</v>
      </c>
      <c r="K23" s="29">
        <v>1</v>
      </c>
      <c r="L23" s="26">
        <f>K23*J23</f>
        <v>23</v>
      </c>
      <c r="M23" s="27"/>
      <c r="N23" s="30">
        <f>L23-H23</f>
        <v>6.2800000000000011</v>
      </c>
      <c r="O23" s="31">
        <f>IF((H23)=0,"",(N23/H23))</f>
        <v>0.37559808612440199</v>
      </c>
      <c r="Q23" s="28">
        <f>+'Proposed Rates'!E8</f>
        <v>28</v>
      </c>
      <c r="R23" s="29">
        <v>1</v>
      </c>
      <c r="S23" s="26">
        <f>R23*Q23</f>
        <v>28</v>
      </c>
      <c r="T23" s="27"/>
      <c r="U23" s="30">
        <f>S23-L23</f>
        <v>5</v>
      </c>
      <c r="V23" s="31">
        <f>IF((L23)=0,"",(U23/L23))</f>
        <v>0.21739130434782608</v>
      </c>
      <c r="X23" s="28">
        <f>+'Proposed Rates'!F8</f>
        <v>33.5</v>
      </c>
      <c r="Y23" s="29">
        <v>1</v>
      </c>
      <c r="Z23" s="26">
        <f>Y23*X23</f>
        <v>33.5</v>
      </c>
      <c r="AA23" s="27"/>
      <c r="AB23" s="30">
        <f>Z23-S23</f>
        <v>5.5</v>
      </c>
      <c r="AC23" s="31">
        <f>IF((S23)=0,"",(AB23/S23))</f>
        <v>0.19642857142857142</v>
      </c>
      <c r="AE23" s="28">
        <f>+'Proposed Rates'!G8</f>
        <v>39</v>
      </c>
      <c r="AF23" s="29">
        <v>1</v>
      </c>
      <c r="AG23" s="26">
        <f>AF23*AE23</f>
        <v>39</v>
      </c>
      <c r="AH23" s="27"/>
      <c r="AI23" s="30">
        <f>AG23-Z23</f>
        <v>5.5</v>
      </c>
      <c r="AJ23" s="31">
        <f>IF((Z23)=0,"",(AI23/Z23))</f>
        <v>0.16417910447761194</v>
      </c>
      <c r="AL23" s="28">
        <f>+'Proposed Rates'!H8</f>
        <v>44</v>
      </c>
      <c r="AM23" s="29">
        <v>1</v>
      </c>
      <c r="AN23" s="26">
        <f>AM23*AL23</f>
        <v>44</v>
      </c>
      <c r="AO23" s="27"/>
      <c r="AP23" s="30">
        <f>AN23-AG23</f>
        <v>5</v>
      </c>
      <c r="AQ23" s="31">
        <f>IF((AG23)=0,"",(AP23/AG23))</f>
        <v>0.12820512820512819</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2.1000000000000001E-2</v>
      </c>
      <c r="G29" s="25">
        <f>$F$18</f>
        <v>1000</v>
      </c>
      <c r="H29" s="26">
        <f t="shared" si="0"/>
        <v>21</v>
      </c>
      <c r="I29" s="27"/>
      <c r="J29" s="28">
        <f>+'Proposed Rates'!D21</f>
        <v>2.1600000000000001E-2</v>
      </c>
      <c r="K29" s="25">
        <f>$F$18</f>
        <v>1000</v>
      </c>
      <c r="L29" s="26">
        <f t="shared" si="9"/>
        <v>21.6</v>
      </c>
      <c r="M29" s="27"/>
      <c r="N29" s="30">
        <f t="shared" si="10"/>
        <v>0.60000000000000142</v>
      </c>
      <c r="O29" s="31">
        <f t="shared" si="11"/>
        <v>2.857142857142864E-2</v>
      </c>
      <c r="Q29" s="28">
        <f>+'Proposed Rates'!E21</f>
        <v>2.1399999999999999E-2</v>
      </c>
      <c r="R29" s="25">
        <f>$F$18</f>
        <v>1000</v>
      </c>
      <c r="S29" s="26">
        <f t="shared" si="12"/>
        <v>21.4</v>
      </c>
      <c r="T29" s="27"/>
      <c r="U29" s="30">
        <f t="shared" si="1"/>
        <v>-0.20000000000000284</v>
      </c>
      <c r="V29" s="31">
        <f t="shared" si="2"/>
        <v>-9.2592592592593906E-3</v>
      </c>
      <c r="X29" s="28">
        <f>+'Proposed Rates'!F21</f>
        <v>2.0899999999999998E-2</v>
      </c>
      <c r="Y29" s="25">
        <f>$F$18</f>
        <v>1000</v>
      </c>
      <c r="Z29" s="26">
        <f t="shared" si="13"/>
        <v>20.9</v>
      </c>
      <c r="AA29" s="27"/>
      <c r="AB29" s="30">
        <f t="shared" si="3"/>
        <v>-0.5</v>
      </c>
      <c r="AC29" s="31">
        <f t="shared" si="4"/>
        <v>-2.3364485981308414E-2</v>
      </c>
      <c r="AE29" s="28">
        <f>+'Proposed Rates'!G21</f>
        <v>0.02</v>
      </c>
      <c r="AF29" s="25">
        <f>$F$18</f>
        <v>1000</v>
      </c>
      <c r="AG29" s="26">
        <f t="shared" si="14"/>
        <v>20</v>
      </c>
      <c r="AH29" s="27"/>
      <c r="AI29" s="30">
        <f t="shared" si="5"/>
        <v>-0.89999999999999858</v>
      </c>
      <c r="AJ29" s="31">
        <f t="shared" si="6"/>
        <v>-4.3062200956937732E-2</v>
      </c>
      <c r="AL29" s="28">
        <f>+'Proposed Rates'!H21</f>
        <v>1.8800000000000001E-2</v>
      </c>
      <c r="AM29" s="25">
        <f>$F$18</f>
        <v>1000</v>
      </c>
      <c r="AN29" s="26">
        <f t="shared" si="15"/>
        <v>18.8</v>
      </c>
      <c r="AO29" s="27"/>
      <c r="AP29" s="30">
        <f t="shared" si="7"/>
        <v>-1.1999999999999993</v>
      </c>
      <c r="AQ29" s="31">
        <f t="shared" si="8"/>
        <v>-5.9999999999999963E-2</v>
      </c>
    </row>
    <row r="30" spans="2:43" x14ac:dyDescent="0.2">
      <c r="B30" s="21" t="s">
        <v>31</v>
      </c>
      <c r="C30" s="21"/>
      <c r="D30" s="22"/>
      <c r="E30" s="23"/>
      <c r="F30" s="24"/>
      <c r="G30" s="25">
        <f t="shared" ref="G30" si="16">$F$18</f>
        <v>1000</v>
      </c>
      <c r="H30" s="26">
        <f t="shared" si="0"/>
        <v>0</v>
      </c>
      <c r="I30" s="27"/>
      <c r="J30" s="28"/>
      <c r="K30" s="25">
        <f t="shared" ref="K30:K38" si="17">$F$18</f>
        <v>1000</v>
      </c>
      <c r="L30" s="26">
        <f t="shared" si="9"/>
        <v>0</v>
      </c>
      <c r="M30" s="27"/>
      <c r="N30" s="30">
        <f t="shared" si="10"/>
        <v>0</v>
      </c>
      <c r="O30" s="31" t="str">
        <f t="shared" si="11"/>
        <v/>
      </c>
      <c r="Q30" s="28"/>
      <c r="R30" s="25">
        <f t="shared" ref="R30:R38" si="18">$F$18</f>
        <v>1000</v>
      </c>
      <c r="S30" s="26">
        <f t="shared" si="12"/>
        <v>0</v>
      </c>
      <c r="T30" s="27"/>
      <c r="U30" s="30">
        <f t="shared" si="1"/>
        <v>0</v>
      </c>
      <c r="V30" s="31" t="str">
        <f t="shared" si="2"/>
        <v/>
      </c>
      <c r="X30" s="28"/>
      <c r="Y30" s="25">
        <f t="shared" ref="Y30:Y38" si="19">$F$18</f>
        <v>1000</v>
      </c>
      <c r="Z30" s="26">
        <f t="shared" si="13"/>
        <v>0</v>
      </c>
      <c r="AA30" s="27"/>
      <c r="AB30" s="30">
        <f t="shared" si="3"/>
        <v>0</v>
      </c>
      <c r="AC30" s="31" t="str">
        <f t="shared" si="4"/>
        <v/>
      </c>
      <c r="AE30" s="28"/>
      <c r="AF30" s="25">
        <f t="shared" ref="AF30:AF38" si="20">$F$18</f>
        <v>1000</v>
      </c>
      <c r="AG30" s="26">
        <f t="shared" si="14"/>
        <v>0</v>
      </c>
      <c r="AH30" s="27"/>
      <c r="AI30" s="30">
        <f t="shared" si="5"/>
        <v>0</v>
      </c>
      <c r="AJ30" s="31" t="str">
        <f t="shared" si="6"/>
        <v/>
      </c>
      <c r="AL30" s="28"/>
      <c r="AM30" s="25">
        <f t="shared" ref="AM30:AM38" si="21">$F$18</f>
        <v>1000</v>
      </c>
      <c r="AN30" s="26">
        <f t="shared" si="15"/>
        <v>0</v>
      </c>
      <c r="AO30" s="27"/>
      <c r="AP30" s="30">
        <f t="shared" si="7"/>
        <v>0</v>
      </c>
      <c r="AQ30" s="31" t="str">
        <f t="shared" si="8"/>
        <v/>
      </c>
    </row>
    <row r="31" spans="2:43" x14ac:dyDescent="0.2">
      <c r="B31" s="21" t="s">
        <v>32</v>
      </c>
      <c r="C31" s="21"/>
      <c r="D31" s="22" t="s">
        <v>30</v>
      </c>
      <c r="E31" s="23"/>
      <c r="F31" s="24">
        <v>0</v>
      </c>
      <c r="G31" s="25">
        <f>$F$18</f>
        <v>1000</v>
      </c>
      <c r="H31" s="26">
        <f t="shared" si="0"/>
        <v>0</v>
      </c>
      <c r="I31" s="27"/>
      <c r="J31" s="52">
        <f>+'Proposed Rates'!D68</f>
        <v>2.3000000000000001E-4</v>
      </c>
      <c r="K31" s="25">
        <f t="shared" si="17"/>
        <v>1000</v>
      </c>
      <c r="L31" s="26">
        <f t="shared" si="9"/>
        <v>0.23</v>
      </c>
      <c r="M31" s="27"/>
      <c r="N31" s="30">
        <f t="shared" si="10"/>
        <v>0.23</v>
      </c>
      <c r="O31" s="31" t="str">
        <f t="shared" si="11"/>
        <v/>
      </c>
      <c r="Q31" s="28"/>
      <c r="R31" s="25">
        <f t="shared" si="18"/>
        <v>1000</v>
      </c>
      <c r="S31" s="26">
        <f t="shared" si="12"/>
        <v>0</v>
      </c>
      <c r="T31" s="27"/>
      <c r="U31" s="30">
        <f t="shared" si="1"/>
        <v>-0.23</v>
      </c>
      <c r="V31" s="31">
        <f t="shared" si="2"/>
        <v>-1</v>
      </c>
      <c r="X31" s="28"/>
      <c r="Y31" s="25">
        <f t="shared" si="19"/>
        <v>1000</v>
      </c>
      <c r="Z31" s="26">
        <f t="shared" si="13"/>
        <v>0</v>
      </c>
      <c r="AA31" s="27"/>
      <c r="AB31" s="30">
        <f t="shared" si="3"/>
        <v>0</v>
      </c>
      <c r="AC31" s="31" t="str">
        <f t="shared" si="4"/>
        <v/>
      </c>
      <c r="AE31" s="28"/>
      <c r="AF31" s="25">
        <f t="shared" si="20"/>
        <v>1000</v>
      </c>
      <c r="AG31" s="26">
        <f t="shared" si="14"/>
        <v>0</v>
      </c>
      <c r="AH31" s="27"/>
      <c r="AI31" s="30">
        <f t="shared" si="5"/>
        <v>0</v>
      </c>
      <c r="AJ31" s="31" t="str">
        <f t="shared" si="6"/>
        <v/>
      </c>
      <c r="AL31" s="28"/>
      <c r="AM31" s="25">
        <f t="shared" si="21"/>
        <v>1000</v>
      </c>
      <c r="AN31" s="26">
        <f t="shared" si="15"/>
        <v>0</v>
      </c>
      <c r="AO31" s="27"/>
      <c r="AP31" s="30">
        <f t="shared" si="7"/>
        <v>0</v>
      </c>
      <c r="AQ31" s="31" t="str">
        <f t="shared" si="8"/>
        <v/>
      </c>
    </row>
    <row r="32" spans="2:43" x14ac:dyDescent="0.2">
      <c r="B32" s="33"/>
      <c r="C32" s="21"/>
      <c r="D32" s="22"/>
      <c r="E32" s="23"/>
      <c r="F32" s="24"/>
      <c r="G32" s="25">
        <f t="shared" ref="G32:G38" si="22">$F$18</f>
        <v>1000</v>
      </c>
      <c r="H32" s="26">
        <f t="shared" si="0"/>
        <v>0</v>
      </c>
      <c r="I32" s="27"/>
      <c r="J32" s="28"/>
      <c r="K32" s="25">
        <f t="shared" si="17"/>
        <v>1000</v>
      </c>
      <c r="L32" s="26">
        <f t="shared" si="9"/>
        <v>0</v>
      </c>
      <c r="M32" s="27"/>
      <c r="N32" s="30">
        <f t="shared" si="10"/>
        <v>0</v>
      </c>
      <c r="O32" s="31" t="str">
        <f t="shared" si="11"/>
        <v/>
      </c>
      <c r="Q32" s="28"/>
      <c r="R32" s="25">
        <f t="shared" si="18"/>
        <v>1000</v>
      </c>
      <c r="S32" s="26">
        <f t="shared" si="12"/>
        <v>0</v>
      </c>
      <c r="T32" s="27"/>
      <c r="U32" s="30">
        <f t="shared" si="1"/>
        <v>0</v>
      </c>
      <c r="V32" s="31" t="str">
        <f t="shared" si="2"/>
        <v/>
      </c>
      <c r="X32" s="28"/>
      <c r="Y32" s="25">
        <f t="shared" si="19"/>
        <v>1000</v>
      </c>
      <c r="Z32" s="26">
        <f t="shared" si="13"/>
        <v>0</v>
      </c>
      <c r="AA32" s="27"/>
      <c r="AB32" s="30">
        <f t="shared" si="3"/>
        <v>0</v>
      </c>
      <c r="AC32" s="31" t="str">
        <f t="shared" si="4"/>
        <v/>
      </c>
      <c r="AE32" s="28"/>
      <c r="AF32" s="25">
        <f t="shared" si="20"/>
        <v>1000</v>
      </c>
      <c r="AG32" s="26">
        <f t="shared" si="14"/>
        <v>0</v>
      </c>
      <c r="AH32" s="27"/>
      <c r="AI32" s="30">
        <f t="shared" si="5"/>
        <v>0</v>
      </c>
      <c r="AJ32" s="31" t="str">
        <f t="shared" si="6"/>
        <v/>
      </c>
      <c r="AL32" s="28"/>
      <c r="AM32" s="25">
        <f t="shared" si="21"/>
        <v>1000</v>
      </c>
      <c r="AN32" s="26">
        <f t="shared" si="15"/>
        <v>0</v>
      </c>
      <c r="AO32" s="27"/>
      <c r="AP32" s="30">
        <f t="shared" si="7"/>
        <v>0</v>
      </c>
      <c r="AQ32" s="31" t="str">
        <f t="shared" si="8"/>
        <v/>
      </c>
    </row>
    <row r="33" spans="2:43" x14ac:dyDescent="0.2">
      <c r="B33" s="33"/>
      <c r="C33" s="21"/>
      <c r="D33" s="22"/>
      <c r="E33" s="23"/>
      <c r="F33" s="24"/>
      <c r="G33" s="25">
        <f t="shared" si="22"/>
        <v>1000</v>
      </c>
      <c r="H33" s="26">
        <f t="shared" si="0"/>
        <v>0</v>
      </c>
      <c r="I33" s="27"/>
      <c r="J33" s="28"/>
      <c r="K33" s="25">
        <f t="shared" si="17"/>
        <v>1000</v>
      </c>
      <c r="L33" s="26">
        <f t="shared" si="9"/>
        <v>0</v>
      </c>
      <c r="M33" s="27"/>
      <c r="N33" s="30">
        <f t="shared" si="10"/>
        <v>0</v>
      </c>
      <c r="O33" s="31" t="str">
        <f t="shared" si="11"/>
        <v/>
      </c>
      <c r="Q33" s="28"/>
      <c r="R33" s="25">
        <f t="shared" si="18"/>
        <v>1000</v>
      </c>
      <c r="S33" s="26">
        <f t="shared" si="12"/>
        <v>0</v>
      </c>
      <c r="T33" s="27"/>
      <c r="U33" s="30">
        <f t="shared" si="1"/>
        <v>0</v>
      </c>
      <c r="V33" s="31" t="str">
        <f t="shared" si="2"/>
        <v/>
      </c>
      <c r="X33" s="28"/>
      <c r="Y33" s="25">
        <f t="shared" si="19"/>
        <v>1000</v>
      </c>
      <c r="Z33" s="26">
        <f t="shared" si="13"/>
        <v>0</v>
      </c>
      <c r="AA33" s="27"/>
      <c r="AB33" s="30">
        <f t="shared" si="3"/>
        <v>0</v>
      </c>
      <c r="AC33" s="31" t="str">
        <f t="shared" si="4"/>
        <v/>
      </c>
      <c r="AE33" s="28"/>
      <c r="AF33" s="25">
        <f t="shared" si="20"/>
        <v>1000</v>
      </c>
      <c r="AG33" s="26">
        <f t="shared" si="14"/>
        <v>0</v>
      </c>
      <c r="AH33" s="27"/>
      <c r="AI33" s="30">
        <f t="shared" si="5"/>
        <v>0</v>
      </c>
      <c r="AJ33" s="31" t="str">
        <f t="shared" si="6"/>
        <v/>
      </c>
      <c r="AL33" s="28"/>
      <c r="AM33" s="25">
        <f t="shared" si="21"/>
        <v>1000</v>
      </c>
      <c r="AN33" s="26">
        <f t="shared" si="15"/>
        <v>0</v>
      </c>
      <c r="AO33" s="27"/>
      <c r="AP33" s="30">
        <f t="shared" si="7"/>
        <v>0</v>
      </c>
      <c r="AQ33" s="31" t="str">
        <f t="shared" si="8"/>
        <v/>
      </c>
    </row>
    <row r="34" spans="2:43" x14ac:dyDescent="0.2">
      <c r="B34" s="33"/>
      <c r="C34" s="21"/>
      <c r="D34" s="22"/>
      <c r="E34" s="23"/>
      <c r="F34" s="24"/>
      <c r="G34" s="25">
        <f t="shared" si="22"/>
        <v>1000</v>
      </c>
      <c r="H34" s="26">
        <f t="shared" si="0"/>
        <v>0</v>
      </c>
      <c r="I34" s="27"/>
      <c r="J34" s="28"/>
      <c r="K34" s="25">
        <f t="shared" si="17"/>
        <v>1000</v>
      </c>
      <c r="L34" s="26">
        <f t="shared" si="9"/>
        <v>0</v>
      </c>
      <c r="M34" s="27"/>
      <c r="N34" s="30">
        <f t="shared" si="10"/>
        <v>0</v>
      </c>
      <c r="O34" s="31" t="str">
        <f t="shared" si="11"/>
        <v/>
      </c>
      <c r="Q34" s="28"/>
      <c r="R34" s="25">
        <f t="shared" si="18"/>
        <v>1000</v>
      </c>
      <c r="S34" s="26">
        <f t="shared" si="12"/>
        <v>0</v>
      </c>
      <c r="T34" s="27"/>
      <c r="U34" s="30">
        <f t="shared" si="1"/>
        <v>0</v>
      </c>
      <c r="V34" s="31" t="str">
        <f t="shared" si="2"/>
        <v/>
      </c>
      <c r="X34" s="28"/>
      <c r="Y34" s="25">
        <f t="shared" si="19"/>
        <v>1000</v>
      </c>
      <c r="Z34" s="26">
        <f t="shared" si="13"/>
        <v>0</v>
      </c>
      <c r="AA34" s="27"/>
      <c r="AB34" s="30">
        <f t="shared" si="3"/>
        <v>0</v>
      </c>
      <c r="AC34" s="31" t="str">
        <f t="shared" si="4"/>
        <v/>
      </c>
      <c r="AE34" s="28"/>
      <c r="AF34" s="25">
        <f t="shared" si="20"/>
        <v>1000</v>
      </c>
      <c r="AG34" s="26">
        <f t="shared" si="14"/>
        <v>0</v>
      </c>
      <c r="AH34" s="27"/>
      <c r="AI34" s="30">
        <f t="shared" si="5"/>
        <v>0</v>
      </c>
      <c r="AJ34" s="31" t="str">
        <f t="shared" si="6"/>
        <v/>
      </c>
      <c r="AL34" s="28"/>
      <c r="AM34" s="25">
        <f t="shared" si="21"/>
        <v>1000</v>
      </c>
      <c r="AN34" s="26">
        <f t="shared" si="15"/>
        <v>0</v>
      </c>
      <c r="AO34" s="27"/>
      <c r="AP34" s="30">
        <f t="shared" si="7"/>
        <v>0</v>
      </c>
      <c r="AQ34" s="31" t="str">
        <f t="shared" si="8"/>
        <v/>
      </c>
    </row>
    <row r="35" spans="2:43" x14ac:dyDescent="0.2">
      <c r="B35" s="33"/>
      <c r="C35" s="21"/>
      <c r="D35" s="22"/>
      <c r="E35" s="23"/>
      <c r="F35" s="24"/>
      <c r="G35" s="25">
        <f t="shared" si="22"/>
        <v>1000</v>
      </c>
      <c r="H35" s="26">
        <f t="shared" si="0"/>
        <v>0</v>
      </c>
      <c r="I35" s="27"/>
      <c r="J35" s="28"/>
      <c r="K35" s="25">
        <f t="shared" si="17"/>
        <v>1000</v>
      </c>
      <c r="L35" s="26">
        <f t="shared" si="9"/>
        <v>0</v>
      </c>
      <c r="M35" s="27"/>
      <c r="N35" s="30">
        <f t="shared" si="10"/>
        <v>0</v>
      </c>
      <c r="O35" s="31" t="str">
        <f t="shared" si="11"/>
        <v/>
      </c>
      <c r="Q35" s="28"/>
      <c r="R35" s="25">
        <f t="shared" si="18"/>
        <v>1000</v>
      </c>
      <c r="S35" s="26">
        <f t="shared" si="12"/>
        <v>0</v>
      </c>
      <c r="T35" s="27"/>
      <c r="U35" s="30">
        <f t="shared" si="1"/>
        <v>0</v>
      </c>
      <c r="V35" s="31" t="str">
        <f t="shared" si="2"/>
        <v/>
      </c>
      <c r="X35" s="28"/>
      <c r="Y35" s="25">
        <f t="shared" si="19"/>
        <v>1000</v>
      </c>
      <c r="Z35" s="26">
        <f t="shared" si="13"/>
        <v>0</v>
      </c>
      <c r="AA35" s="27"/>
      <c r="AB35" s="30">
        <f t="shared" si="3"/>
        <v>0</v>
      </c>
      <c r="AC35" s="31" t="str">
        <f t="shared" si="4"/>
        <v/>
      </c>
      <c r="AE35" s="28"/>
      <c r="AF35" s="25">
        <f t="shared" si="20"/>
        <v>1000</v>
      </c>
      <c r="AG35" s="26">
        <f t="shared" si="14"/>
        <v>0</v>
      </c>
      <c r="AH35" s="27"/>
      <c r="AI35" s="30">
        <f t="shared" si="5"/>
        <v>0</v>
      </c>
      <c r="AJ35" s="31" t="str">
        <f t="shared" si="6"/>
        <v/>
      </c>
      <c r="AL35" s="28"/>
      <c r="AM35" s="25">
        <f t="shared" si="21"/>
        <v>1000</v>
      </c>
      <c r="AN35" s="26">
        <f t="shared" si="15"/>
        <v>0</v>
      </c>
      <c r="AO35" s="27"/>
      <c r="AP35" s="30">
        <f t="shared" si="7"/>
        <v>0</v>
      </c>
      <c r="AQ35" s="31" t="str">
        <f t="shared" si="8"/>
        <v/>
      </c>
    </row>
    <row r="36" spans="2:43" x14ac:dyDescent="0.2">
      <c r="B36" s="33"/>
      <c r="C36" s="21"/>
      <c r="D36" s="22"/>
      <c r="E36" s="23"/>
      <c r="F36" s="24"/>
      <c r="G36" s="25">
        <f t="shared" si="22"/>
        <v>1000</v>
      </c>
      <c r="H36" s="26">
        <f t="shared" si="0"/>
        <v>0</v>
      </c>
      <c r="I36" s="27"/>
      <c r="J36" s="28"/>
      <c r="K36" s="25">
        <f t="shared" si="17"/>
        <v>1000</v>
      </c>
      <c r="L36" s="26">
        <f t="shared" si="9"/>
        <v>0</v>
      </c>
      <c r="M36" s="27"/>
      <c r="N36" s="30">
        <f t="shared" si="10"/>
        <v>0</v>
      </c>
      <c r="O36" s="31" t="str">
        <f t="shared" si="11"/>
        <v/>
      </c>
      <c r="Q36" s="28"/>
      <c r="R36" s="25">
        <f t="shared" si="18"/>
        <v>1000</v>
      </c>
      <c r="S36" s="26">
        <f t="shared" si="12"/>
        <v>0</v>
      </c>
      <c r="T36" s="27"/>
      <c r="U36" s="30">
        <f t="shared" si="1"/>
        <v>0</v>
      </c>
      <c r="V36" s="31" t="str">
        <f t="shared" si="2"/>
        <v/>
      </c>
      <c r="X36" s="28"/>
      <c r="Y36" s="25">
        <f t="shared" si="19"/>
        <v>1000</v>
      </c>
      <c r="Z36" s="26">
        <f t="shared" si="13"/>
        <v>0</v>
      </c>
      <c r="AA36" s="27"/>
      <c r="AB36" s="30">
        <f t="shared" si="3"/>
        <v>0</v>
      </c>
      <c r="AC36" s="31" t="str">
        <f t="shared" si="4"/>
        <v/>
      </c>
      <c r="AE36" s="28"/>
      <c r="AF36" s="25">
        <f t="shared" si="20"/>
        <v>1000</v>
      </c>
      <c r="AG36" s="26">
        <f t="shared" si="14"/>
        <v>0</v>
      </c>
      <c r="AH36" s="27"/>
      <c r="AI36" s="30">
        <f t="shared" si="5"/>
        <v>0</v>
      </c>
      <c r="AJ36" s="31" t="str">
        <f t="shared" si="6"/>
        <v/>
      </c>
      <c r="AL36" s="28"/>
      <c r="AM36" s="25">
        <f t="shared" si="21"/>
        <v>1000</v>
      </c>
      <c r="AN36" s="26">
        <f t="shared" si="15"/>
        <v>0</v>
      </c>
      <c r="AO36" s="27"/>
      <c r="AP36" s="30">
        <f t="shared" si="7"/>
        <v>0</v>
      </c>
      <c r="AQ36" s="31" t="str">
        <f t="shared" si="8"/>
        <v/>
      </c>
    </row>
    <row r="37" spans="2:43" x14ac:dyDescent="0.2">
      <c r="B37" s="33"/>
      <c r="C37" s="21"/>
      <c r="D37" s="22"/>
      <c r="E37" s="23"/>
      <c r="F37" s="24"/>
      <c r="G37" s="25">
        <f t="shared" si="22"/>
        <v>1000</v>
      </c>
      <c r="H37" s="26">
        <f t="shared" si="0"/>
        <v>0</v>
      </c>
      <c r="I37" s="27"/>
      <c r="J37" s="28"/>
      <c r="K37" s="25">
        <f t="shared" si="17"/>
        <v>1000</v>
      </c>
      <c r="L37" s="26">
        <f t="shared" si="9"/>
        <v>0</v>
      </c>
      <c r="M37" s="27"/>
      <c r="N37" s="30">
        <f t="shared" si="10"/>
        <v>0</v>
      </c>
      <c r="O37" s="31" t="str">
        <f t="shared" si="11"/>
        <v/>
      </c>
      <c r="Q37" s="28"/>
      <c r="R37" s="25">
        <f t="shared" si="18"/>
        <v>1000</v>
      </c>
      <c r="S37" s="26">
        <f t="shared" si="12"/>
        <v>0</v>
      </c>
      <c r="T37" s="27"/>
      <c r="U37" s="30">
        <f t="shared" si="1"/>
        <v>0</v>
      </c>
      <c r="V37" s="31" t="str">
        <f t="shared" si="2"/>
        <v/>
      </c>
      <c r="X37" s="28"/>
      <c r="Y37" s="25">
        <f t="shared" si="19"/>
        <v>1000</v>
      </c>
      <c r="Z37" s="26">
        <f t="shared" si="13"/>
        <v>0</v>
      </c>
      <c r="AA37" s="27"/>
      <c r="AB37" s="30">
        <f t="shared" si="3"/>
        <v>0</v>
      </c>
      <c r="AC37" s="31" t="str">
        <f t="shared" si="4"/>
        <v/>
      </c>
      <c r="AE37" s="28"/>
      <c r="AF37" s="25">
        <f t="shared" si="20"/>
        <v>1000</v>
      </c>
      <c r="AG37" s="26">
        <f t="shared" si="14"/>
        <v>0</v>
      </c>
      <c r="AH37" s="27"/>
      <c r="AI37" s="30">
        <f t="shared" si="5"/>
        <v>0</v>
      </c>
      <c r="AJ37" s="31" t="str">
        <f t="shared" si="6"/>
        <v/>
      </c>
      <c r="AL37" s="28"/>
      <c r="AM37" s="25">
        <f t="shared" si="21"/>
        <v>1000</v>
      </c>
      <c r="AN37" s="26">
        <f t="shared" si="15"/>
        <v>0</v>
      </c>
      <c r="AO37" s="27"/>
      <c r="AP37" s="30">
        <f t="shared" si="7"/>
        <v>0</v>
      </c>
      <c r="AQ37" s="31" t="str">
        <f t="shared" si="8"/>
        <v/>
      </c>
    </row>
    <row r="38" spans="2:43" x14ac:dyDescent="0.2">
      <c r="B38" s="33"/>
      <c r="C38" s="21"/>
      <c r="D38" s="22"/>
      <c r="E38" s="23"/>
      <c r="F38" s="24"/>
      <c r="G38" s="25">
        <f t="shared" si="22"/>
        <v>1000</v>
      </c>
      <c r="H38" s="26">
        <f t="shared" si="0"/>
        <v>0</v>
      </c>
      <c r="I38" s="27"/>
      <c r="J38" s="28"/>
      <c r="K38" s="25">
        <f t="shared" si="17"/>
        <v>1000</v>
      </c>
      <c r="L38" s="26">
        <f t="shared" si="9"/>
        <v>0</v>
      </c>
      <c r="M38" s="27"/>
      <c r="N38" s="30">
        <f t="shared" si="10"/>
        <v>0</v>
      </c>
      <c r="O38" s="31" t="str">
        <f t="shared" si="11"/>
        <v/>
      </c>
      <c r="Q38" s="28"/>
      <c r="R38" s="25">
        <f t="shared" si="18"/>
        <v>1000</v>
      </c>
      <c r="S38" s="26">
        <f t="shared" si="12"/>
        <v>0</v>
      </c>
      <c r="T38" s="27"/>
      <c r="U38" s="30">
        <f t="shared" si="1"/>
        <v>0</v>
      </c>
      <c r="V38" s="31" t="str">
        <f t="shared" si="2"/>
        <v/>
      </c>
      <c r="X38" s="28"/>
      <c r="Y38" s="25">
        <f t="shared" si="19"/>
        <v>1000</v>
      </c>
      <c r="Z38" s="26">
        <f t="shared" si="13"/>
        <v>0</v>
      </c>
      <c r="AA38" s="27"/>
      <c r="AB38" s="30">
        <f t="shared" si="3"/>
        <v>0</v>
      </c>
      <c r="AC38" s="31" t="str">
        <f t="shared" si="4"/>
        <v/>
      </c>
      <c r="AE38" s="28"/>
      <c r="AF38" s="25">
        <f t="shared" si="20"/>
        <v>1000</v>
      </c>
      <c r="AG38" s="26">
        <f t="shared" si="14"/>
        <v>0</v>
      </c>
      <c r="AH38" s="27"/>
      <c r="AI38" s="30">
        <f t="shared" si="5"/>
        <v>0</v>
      </c>
      <c r="AJ38" s="31" t="str">
        <f t="shared" si="6"/>
        <v/>
      </c>
      <c r="AL38" s="28"/>
      <c r="AM38" s="25">
        <f t="shared" si="21"/>
        <v>1000</v>
      </c>
      <c r="AN38" s="26">
        <f t="shared" si="15"/>
        <v>0</v>
      </c>
      <c r="AO38" s="27"/>
      <c r="AP38" s="30">
        <f t="shared" si="7"/>
        <v>0</v>
      </c>
      <c r="AQ38" s="31" t="str">
        <f t="shared" si="8"/>
        <v/>
      </c>
    </row>
    <row r="39" spans="2:43" s="45" customFormat="1" x14ac:dyDescent="0.2">
      <c r="B39" s="34" t="s">
        <v>33</v>
      </c>
      <c r="C39" s="35"/>
      <c r="D39" s="36"/>
      <c r="E39" s="35"/>
      <c r="F39" s="37"/>
      <c r="G39" s="38"/>
      <c r="H39" s="39">
        <f>SUM(H23:H38)</f>
        <v>37.72</v>
      </c>
      <c r="I39" s="40"/>
      <c r="J39" s="41"/>
      <c r="K39" s="42"/>
      <c r="L39" s="39">
        <f>SUM(L23:L38)</f>
        <v>44.83</v>
      </c>
      <c r="M39" s="40"/>
      <c r="N39" s="43">
        <f t="shared" si="10"/>
        <v>7.1099999999999994</v>
      </c>
      <c r="O39" s="44">
        <f t="shared" si="11"/>
        <v>0.18849416755037116</v>
      </c>
      <c r="Q39" s="41"/>
      <c r="R39" s="42"/>
      <c r="S39" s="39">
        <f>SUM(S23:S38)</f>
        <v>49.4</v>
      </c>
      <c r="T39" s="40"/>
      <c r="U39" s="43">
        <f t="shared" si="1"/>
        <v>4.57</v>
      </c>
      <c r="V39" s="44">
        <f t="shared" si="2"/>
        <v>0.10194066473343744</v>
      </c>
      <c r="X39" s="41"/>
      <c r="Y39" s="42"/>
      <c r="Z39" s="39">
        <f>SUM(Z23:Z38)</f>
        <v>54.4</v>
      </c>
      <c r="AA39" s="40"/>
      <c r="AB39" s="43">
        <f t="shared" si="3"/>
        <v>5</v>
      </c>
      <c r="AC39" s="44">
        <f t="shared" si="4"/>
        <v>0.10121457489878542</v>
      </c>
      <c r="AE39" s="41"/>
      <c r="AF39" s="42"/>
      <c r="AG39" s="39">
        <f>SUM(AG23:AG38)</f>
        <v>59</v>
      </c>
      <c r="AH39" s="40"/>
      <c r="AI39" s="43">
        <f t="shared" si="5"/>
        <v>4.6000000000000014</v>
      </c>
      <c r="AJ39" s="44">
        <f t="shared" si="6"/>
        <v>8.4558823529411797E-2</v>
      </c>
      <c r="AL39" s="41"/>
      <c r="AM39" s="42"/>
      <c r="AN39" s="39">
        <f>SUM(AN23:AN38)</f>
        <v>62.8</v>
      </c>
      <c r="AO39" s="40"/>
      <c r="AP39" s="43">
        <f t="shared" si="7"/>
        <v>3.7999999999999972</v>
      </c>
      <c r="AQ39" s="44">
        <f t="shared" si="8"/>
        <v>6.4406779661016905E-2</v>
      </c>
    </row>
    <row r="40" spans="2:43" ht="38.25" x14ac:dyDescent="0.2">
      <c r="B40" s="46" t="str">
        <f>+'Res (100)'!B40</f>
        <v>Deferral/Variance Account Disposition Rate Rider Group 1</v>
      </c>
      <c r="C40" s="21"/>
      <c r="D40" s="22"/>
      <c r="E40" s="23"/>
      <c r="F40" s="24">
        <v>0</v>
      </c>
      <c r="G40" s="25">
        <f>$F$18</f>
        <v>1000</v>
      </c>
      <c r="H40" s="26">
        <f>G40*F40</f>
        <v>0</v>
      </c>
      <c r="I40" s="27"/>
      <c r="J40" s="28">
        <f>+'Proposed Rates'!D39</f>
        <v>-5.9299999999999999E-4</v>
      </c>
      <c r="K40" s="25">
        <f>$F$18</f>
        <v>1000</v>
      </c>
      <c r="L40" s="26">
        <f>K40*J40</f>
        <v>-0.59299999999999997</v>
      </c>
      <c r="M40" s="27"/>
      <c r="N40" s="30">
        <f>L40-H40</f>
        <v>-0.59299999999999997</v>
      </c>
      <c r="O40" s="31" t="str">
        <f>IF((H40)=0,"",(N40/H40))</f>
        <v/>
      </c>
      <c r="Q40" s="28"/>
      <c r="R40" s="25">
        <f>$F$18</f>
        <v>1000</v>
      </c>
      <c r="S40" s="26">
        <f>R40*Q40</f>
        <v>0</v>
      </c>
      <c r="T40" s="27"/>
      <c r="U40" s="30">
        <f t="shared" si="1"/>
        <v>0.59299999999999997</v>
      </c>
      <c r="V40" s="31">
        <f t="shared" si="2"/>
        <v>-1</v>
      </c>
      <c r="X40" s="28"/>
      <c r="Y40" s="25">
        <f>$F$18</f>
        <v>1000</v>
      </c>
      <c r="Z40" s="26">
        <f>Y40*X40</f>
        <v>0</v>
      </c>
      <c r="AA40" s="27"/>
      <c r="AB40" s="30">
        <f t="shared" si="3"/>
        <v>0</v>
      </c>
      <c r="AC40" s="31" t="str">
        <f t="shared" si="4"/>
        <v/>
      </c>
      <c r="AE40" s="28"/>
      <c r="AF40" s="25">
        <f>$F$18</f>
        <v>1000</v>
      </c>
      <c r="AG40" s="26">
        <f>AF40*AE40</f>
        <v>0</v>
      </c>
      <c r="AH40" s="27"/>
      <c r="AI40" s="30">
        <f t="shared" si="5"/>
        <v>0</v>
      </c>
      <c r="AJ40" s="31" t="str">
        <f t="shared" si="6"/>
        <v/>
      </c>
      <c r="AL40" s="28"/>
      <c r="AM40" s="25">
        <f>$F$18</f>
        <v>1000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1000</v>
      </c>
      <c r="H41" s="26">
        <f t="shared" ref="H41:H45" si="24">G41*F41</f>
        <v>0</v>
      </c>
      <c r="I41" s="47"/>
      <c r="J41" s="28">
        <f>+'Proposed Rates'!D53</f>
        <v>1.4300000000000001E-3</v>
      </c>
      <c r="K41" s="25">
        <f t="shared" ref="K41:K43" si="25">$F$18</f>
        <v>1000</v>
      </c>
      <c r="L41" s="26">
        <f t="shared" ref="L41:L45" si="26">K41*J41</f>
        <v>1.4300000000000002</v>
      </c>
      <c r="M41" s="48"/>
      <c r="N41" s="30">
        <f t="shared" ref="N41:N45" si="27">L41-H41</f>
        <v>1.4300000000000002</v>
      </c>
      <c r="O41" s="31" t="str">
        <f t="shared" ref="O41:O65" si="28">IF((H41)=0,"",(N41/H41))</f>
        <v/>
      </c>
      <c r="Q41" s="28"/>
      <c r="R41" s="25">
        <f t="shared" ref="R41:R43" si="29">$F$18</f>
        <v>1000</v>
      </c>
      <c r="S41" s="26">
        <f t="shared" ref="S41:S43" si="30">R41*Q41</f>
        <v>0</v>
      </c>
      <c r="T41" s="48"/>
      <c r="U41" s="30">
        <f t="shared" si="1"/>
        <v>-1.4300000000000002</v>
      </c>
      <c r="V41" s="31">
        <f t="shared" si="2"/>
        <v>-1</v>
      </c>
      <c r="X41" s="28"/>
      <c r="Y41" s="25">
        <f t="shared" ref="Y41:Y43" si="31">$F$18</f>
        <v>1000</v>
      </c>
      <c r="Z41" s="26">
        <f t="shared" ref="Z41:Z43" si="32">Y41*X41</f>
        <v>0</v>
      </c>
      <c r="AA41" s="48"/>
      <c r="AB41" s="30">
        <f t="shared" si="3"/>
        <v>0</v>
      </c>
      <c r="AC41" s="31" t="str">
        <f t="shared" si="4"/>
        <v/>
      </c>
      <c r="AE41" s="28"/>
      <c r="AF41" s="25">
        <f t="shared" ref="AF41:AF43" si="33">$F$18</f>
        <v>1000</v>
      </c>
      <c r="AG41" s="26">
        <f t="shared" ref="AG41:AG43" si="34">AF41*AE41</f>
        <v>0</v>
      </c>
      <c r="AH41" s="48"/>
      <c r="AI41" s="30">
        <f t="shared" si="5"/>
        <v>0</v>
      </c>
      <c r="AJ41" s="31" t="str">
        <f t="shared" si="6"/>
        <v/>
      </c>
      <c r="AL41" s="28"/>
      <c r="AM41" s="25">
        <f t="shared" ref="AM41:AM43" si="35">$F$18</f>
        <v>1000</v>
      </c>
      <c r="AN41" s="26">
        <f t="shared" ref="AN41:AN43" si="36">AM41*AL41</f>
        <v>0</v>
      </c>
      <c r="AO41" s="48"/>
      <c r="AP41" s="30">
        <f t="shared" si="7"/>
        <v>0</v>
      </c>
      <c r="AQ41" s="31" t="str">
        <f t="shared" si="8"/>
        <v/>
      </c>
    </row>
    <row r="42" spans="2:43" x14ac:dyDescent="0.2">
      <c r="B42" s="46"/>
      <c r="C42" s="21"/>
      <c r="D42" s="22"/>
      <c r="E42" s="23"/>
      <c r="F42" s="24"/>
      <c r="G42" s="25">
        <f t="shared" si="23"/>
        <v>1000</v>
      </c>
      <c r="H42" s="26">
        <f t="shared" si="24"/>
        <v>0</v>
      </c>
      <c r="I42" s="47"/>
      <c r="J42" s="28"/>
      <c r="K42" s="25">
        <f t="shared" si="25"/>
        <v>1000</v>
      </c>
      <c r="L42" s="26">
        <f t="shared" si="26"/>
        <v>0</v>
      </c>
      <c r="M42" s="48"/>
      <c r="N42" s="30">
        <f t="shared" si="27"/>
        <v>0</v>
      </c>
      <c r="O42" s="31" t="str">
        <f t="shared" si="28"/>
        <v/>
      </c>
      <c r="Q42" s="28"/>
      <c r="R42" s="25">
        <f t="shared" si="29"/>
        <v>1000</v>
      </c>
      <c r="S42" s="26">
        <f t="shared" si="30"/>
        <v>0</v>
      </c>
      <c r="T42" s="48"/>
      <c r="U42" s="30">
        <f t="shared" si="1"/>
        <v>0</v>
      </c>
      <c r="V42" s="31" t="str">
        <f t="shared" si="2"/>
        <v/>
      </c>
      <c r="X42" s="28"/>
      <c r="Y42" s="25">
        <f t="shared" si="31"/>
        <v>1000</v>
      </c>
      <c r="Z42" s="26">
        <f t="shared" si="32"/>
        <v>0</v>
      </c>
      <c r="AA42" s="48"/>
      <c r="AB42" s="30">
        <f t="shared" si="3"/>
        <v>0</v>
      </c>
      <c r="AC42" s="31" t="str">
        <f t="shared" si="4"/>
        <v/>
      </c>
      <c r="AE42" s="28"/>
      <c r="AF42" s="25">
        <f t="shared" si="33"/>
        <v>1000</v>
      </c>
      <c r="AG42" s="26">
        <f t="shared" si="34"/>
        <v>0</v>
      </c>
      <c r="AH42" s="48"/>
      <c r="AI42" s="30">
        <f t="shared" si="5"/>
        <v>0</v>
      </c>
      <c r="AJ42" s="31" t="str">
        <f t="shared" si="6"/>
        <v/>
      </c>
      <c r="AL42" s="28"/>
      <c r="AM42" s="25">
        <f t="shared" si="35"/>
        <v>1000</v>
      </c>
      <c r="AN42" s="26">
        <f t="shared" si="36"/>
        <v>0</v>
      </c>
      <c r="AO42" s="48"/>
      <c r="AP42" s="30">
        <f t="shared" si="7"/>
        <v>0</v>
      </c>
      <c r="AQ42" s="31" t="str">
        <f t="shared" si="8"/>
        <v/>
      </c>
    </row>
    <row r="43" spans="2:43" x14ac:dyDescent="0.2">
      <c r="B43" s="46"/>
      <c r="C43" s="21"/>
      <c r="D43" s="22"/>
      <c r="E43" s="23"/>
      <c r="F43" s="24"/>
      <c r="G43" s="25">
        <f t="shared" si="23"/>
        <v>1000</v>
      </c>
      <c r="H43" s="26">
        <f t="shared" si="24"/>
        <v>0</v>
      </c>
      <c r="I43" s="47"/>
      <c r="J43" s="28"/>
      <c r="K43" s="25">
        <f t="shared" si="25"/>
        <v>1000</v>
      </c>
      <c r="L43" s="26">
        <f t="shared" si="26"/>
        <v>0</v>
      </c>
      <c r="M43" s="48"/>
      <c r="N43" s="30">
        <f t="shared" si="27"/>
        <v>0</v>
      </c>
      <c r="O43" s="31" t="str">
        <f t="shared" si="28"/>
        <v/>
      </c>
      <c r="Q43" s="28"/>
      <c r="R43" s="25">
        <f t="shared" si="29"/>
        <v>1000</v>
      </c>
      <c r="S43" s="26">
        <f t="shared" si="30"/>
        <v>0</v>
      </c>
      <c r="T43" s="48"/>
      <c r="U43" s="30">
        <f t="shared" si="1"/>
        <v>0</v>
      </c>
      <c r="V43" s="31" t="str">
        <f t="shared" si="2"/>
        <v/>
      </c>
      <c r="X43" s="28"/>
      <c r="Y43" s="25">
        <f t="shared" si="31"/>
        <v>1000</v>
      </c>
      <c r="Z43" s="26">
        <f t="shared" si="32"/>
        <v>0</v>
      </c>
      <c r="AA43" s="48"/>
      <c r="AB43" s="30">
        <f t="shared" si="3"/>
        <v>0</v>
      </c>
      <c r="AC43" s="31" t="str">
        <f t="shared" si="4"/>
        <v/>
      </c>
      <c r="AE43" s="28"/>
      <c r="AF43" s="25">
        <f t="shared" si="33"/>
        <v>1000</v>
      </c>
      <c r="AG43" s="26">
        <f t="shared" si="34"/>
        <v>0</v>
      </c>
      <c r="AH43" s="48"/>
      <c r="AI43" s="30">
        <f t="shared" si="5"/>
        <v>0</v>
      </c>
      <c r="AJ43" s="31" t="str">
        <f t="shared" si="6"/>
        <v/>
      </c>
      <c r="AL43" s="28"/>
      <c r="AM43" s="25">
        <f t="shared" si="35"/>
        <v>1000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v>
      </c>
      <c r="H44" s="26">
        <f>G44*F44</f>
        <v>6.2148000000000002E-2</v>
      </c>
      <c r="I44" s="27"/>
      <c r="J44" s="52">
        <v>6.0000000000000002E-5</v>
      </c>
      <c r="K44" s="51">
        <f>$F$18*(1+J74)</f>
        <v>1033.8</v>
      </c>
      <c r="L44" s="26">
        <f>K44*J44</f>
        <v>6.2028E-2</v>
      </c>
      <c r="M44" s="27"/>
      <c r="N44" s="30">
        <f>L44-H44</f>
        <v>-1.2000000000000205E-4</v>
      </c>
      <c r="O44" s="31">
        <f>IF((H44)=0,"",(N44/H44))</f>
        <v>-1.9308746862328964E-3</v>
      </c>
      <c r="Q44" s="52">
        <f>+J44</f>
        <v>6.0000000000000002E-5</v>
      </c>
      <c r="R44" s="51">
        <f>$F$18*(1+Q74)</f>
        <v>1033.8</v>
      </c>
      <c r="S44" s="26">
        <f>R44*Q44</f>
        <v>6.2028E-2</v>
      </c>
      <c r="T44" s="27"/>
      <c r="U44" s="30">
        <f t="shared" si="1"/>
        <v>0</v>
      </c>
      <c r="V44" s="31">
        <f t="shared" si="2"/>
        <v>0</v>
      </c>
      <c r="X44" s="52">
        <f>+Q44</f>
        <v>6.0000000000000002E-5</v>
      </c>
      <c r="Y44" s="51">
        <f>$F$18*(1+X74)</f>
        <v>1033.8</v>
      </c>
      <c r="Z44" s="26">
        <f>Y44*X44</f>
        <v>6.2028E-2</v>
      </c>
      <c r="AA44" s="27"/>
      <c r="AB44" s="30">
        <f t="shared" si="3"/>
        <v>0</v>
      </c>
      <c r="AC44" s="31">
        <f t="shared" si="4"/>
        <v>0</v>
      </c>
      <c r="AE44" s="52">
        <f>+X44</f>
        <v>6.0000000000000002E-5</v>
      </c>
      <c r="AF44" s="51">
        <f>$F$18*(1+AE74)</f>
        <v>1033.8</v>
      </c>
      <c r="AG44" s="26">
        <f>AF44*AE44</f>
        <v>6.2028E-2</v>
      </c>
      <c r="AH44" s="27"/>
      <c r="AI44" s="30">
        <f t="shared" si="5"/>
        <v>0</v>
      </c>
      <c r="AJ44" s="31">
        <f t="shared" si="6"/>
        <v>0</v>
      </c>
      <c r="AL44" s="52">
        <f>+AE44</f>
        <v>6.0000000000000002E-5</v>
      </c>
      <c r="AM44" s="51">
        <f>$F$18*(1+AL74)</f>
        <v>1033.8</v>
      </c>
      <c r="AN44" s="26">
        <f>AM44*AL44</f>
        <v>6.2028E-2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35.799999999999955</v>
      </c>
      <c r="H45" s="26">
        <f t="shared" si="24"/>
        <v>3.6566119999999955</v>
      </c>
      <c r="I45" s="27"/>
      <c r="J45" s="55">
        <f>0.64*$J$55+0.18*$J$56+0.18*$J$57</f>
        <v>0.10214000000000001</v>
      </c>
      <c r="K45" s="54">
        <f>$F$18*(1+$J$74)-$F$18</f>
        <v>33.799999999999955</v>
      </c>
      <c r="L45" s="26">
        <f t="shared" si="26"/>
        <v>3.4523319999999957</v>
      </c>
      <c r="M45" s="27"/>
      <c r="N45" s="30">
        <f t="shared" si="27"/>
        <v>-0.2042799999999998</v>
      </c>
      <c r="O45" s="31">
        <f t="shared" si="28"/>
        <v>-5.5865921787709508E-2</v>
      </c>
      <c r="Q45" s="55">
        <f>0.64*$Q$55+0.18*$Q$56+0.18*$Q$57</f>
        <v>0.10214000000000001</v>
      </c>
      <c r="R45" s="54">
        <f>$F$18*(1+Q74)-$F$18</f>
        <v>33.799999999999955</v>
      </c>
      <c r="S45" s="26">
        <f t="shared" ref="S45" si="37">R45*Q45</f>
        <v>3.4523319999999957</v>
      </c>
      <c r="T45" s="27"/>
      <c r="U45" s="30">
        <f t="shared" si="1"/>
        <v>0</v>
      </c>
      <c r="V45" s="31">
        <f t="shared" si="2"/>
        <v>0</v>
      </c>
      <c r="X45" s="55">
        <f>0.64*$X$55+0.18*$X$56+0.18*$X$57</f>
        <v>0.10214000000000001</v>
      </c>
      <c r="Y45" s="54">
        <f>$F$18*(1+X74)-$F$18</f>
        <v>33.799999999999955</v>
      </c>
      <c r="Z45" s="26">
        <f t="shared" ref="Z45" si="38">Y45*X45</f>
        <v>3.4523319999999957</v>
      </c>
      <c r="AA45" s="27"/>
      <c r="AB45" s="30">
        <f t="shared" si="3"/>
        <v>0</v>
      </c>
      <c r="AC45" s="31">
        <f t="shared" si="4"/>
        <v>0</v>
      </c>
      <c r="AE45" s="55">
        <f>0.64*$AE$55+0.18*$AE$56+0.18*$AE$57</f>
        <v>0.10214000000000001</v>
      </c>
      <c r="AF45" s="54">
        <f>$F$18*(1+AE74)-$F$18</f>
        <v>33.799999999999955</v>
      </c>
      <c r="AG45" s="26">
        <f t="shared" ref="AG45" si="39">AF45*AE45</f>
        <v>3.4523319999999957</v>
      </c>
      <c r="AH45" s="27"/>
      <c r="AI45" s="30">
        <f t="shared" si="5"/>
        <v>0</v>
      </c>
      <c r="AJ45" s="31">
        <f t="shared" si="6"/>
        <v>0</v>
      </c>
      <c r="AL45" s="55">
        <f>0.64*$AL$55+0.18*$AL$56+0.18*$AL$57</f>
        <v>0.10214000000000001</v>
      </c>
      <c r="AM45" s="54">
        <f>$F$18*(1+AL74)-$F$18</f>
        <v>33.799999999999955</v>
      </c>
      <c r="AN45" s="26">
        <f t="shared" ref="AN45" si="40">AM45*AL45</f>
        <v>3.4523319999999957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42.228759999999994</v>
      </c>
      <c r="I47" s="40"/>
      <c r="J47" s="59"/>
      <c r="K47" s="61"/>
      <c r="L47" s="60">
        <f>SUM(L40:L46)+L39</f>
        <v>49.971359999999997</v>
      </c>
      <c r="M47" s="40"/>
      <c r="N47" s="43">
        <f t="shared" ref="N47:N65" si="41">L47-H47</f>
        <v>7.742600000000003</v>
      </c>
      <c r="O47" s="44">
        <f t="shared" si="28"/>
        <v>0.18334897827925811</v>
      </c>
      <c r="Q47" s="59"/>
      <c r="R47" s="61"/>
      <c r="S47" s="60">
        <f>SUM(S40:S46)+S39</f>
        <v>53.704359999999994</v>
      </c>
      <c r="T47" s="40"/>
      <c r="U47" s="43">
        <f t="shared" si="1"/>
        <v>3.732999999999997</v>
      </c>
      <c r="V47" s="44">
        <f t="shared" si="2"/>
        <v>7.4702789757973315E-2</v>
      </c>
      <c r="X47" s="59"/>
      <c r="Y47" s="61"/>
      <c r="Z47" s="60">
        <f>SUM(Z40:Z46)+Z39</f>
        <v>58.704359999999994</v>
      </c>
      <c r="AA47" s="40"/>
      <c r="AB47" s="43">
        <f t="shared" si="3"/>
        <v>5</v>
      </c>
      <c r="AC47" s="44">
        <f t="shared" si="4"/>
        <v>9.3102310501419261E-2</v>
      </c>
      <c r="AE47" s="59"/>
      <c r="AF47" s="61"/>
      <c r="AG47" s="60">
        <f>SUM(AG40:AG46)+AG39</f>
        <v>63.304359999999996</v>
      </c>
      <c r="AH47" s="40"/>
      <c r="AI47" s="43">
        <f t="shared" si="5"/>
        <v>4.6000000000000014</v>
      </c>
      <c r="AJ47" s="44">
        <f t="shared" si="6"/>
        <v>7.8358745415161704E-2</v>
      </c>
      <c r="AL47" s="59"/>
      <c r="AM47" s="61"/>
      <c r="AN47" s="60">
        <f>SUM(AN40:AN46)+AN39</f>
        <v>67.104359999999986</v>
      </c>
      <c r="AO47" s="40"/>
      <c r="AP47" s="43">
        <f t="shared" si="7"/>
        <v>3.7999999999999901</v>
      </c>
      <c r="AQ47" s="44">
        <f t="shared" si="8"/>
        <v>6.002746098372988E-2</v>
      </c>
    </row>
    <row r="48" spans="2:43" x14ac:dyDescent="0.2">
      <c r="B48" s="27" t="s">
        <v>39</v>
      </c>
      <c r="C48" s="27"/>
      <c r="D48" s="62" t="s">
        <v>30</v>
      </c>
      <c r="E48" s="63"/>
      <c r="F48" s="28">
        <v>7.0000000000000001E-3</v>
      </c>
      <c r="G48" s="64">
        <f>F18*(1+F74)</f>
        <v>1035.8</v>
      </c>
      <c r="H48" s="26">
        <f>G48*F48</f>
        <v>7.2505999999999995</v>
      </c>
      <c r="I48" s="27"/>
      <c r="J48" s="28">
        <f>+F48</f>
        <v>7.0000000000000001E-3</v>
      </c>
      <c r="K48" s="65">
        <f>F18*(1+J74)</f>
        <v>1033.8</v>
      </c>
      <c r="L48" s="26">
        <f>K48*J48</f>
        <v>7.2366000000000001</v>
      </c>
      <c r="M48" s="27"/>
      <c r="N48" s="30">
        <f t="shared" si="41"/>
        <v>-1.3999999999999346E-2</v>
      </c>
      <c r="O48" s="31">
        <f t="shared" si="28"/>
        <v>-1.9308746862327735E-3</v>
      </c>
      <c r="Q48" s="28">
        <f>+J48</f>
        <v>7.0000000000000001E-3</v>
      </c>
      <c r="R48" s="65">
        <f>$F$18*(1+Q74)</f>
        <v>1033.8</v>
      </c>
      <c r="S48" s="26">
        <f>R48*Q48</f>
        <v>7.2366000000000001</v>
      </c>
      <c r="T48" s="27"/>
      <c r="U48" s="30">
        <f t="shared" si="1"/>
        <v>0</v>
      </c>
      <c r="V48" s="31">
        <f t="shared" si="2"/>
        <v>0</v>
      </c>
      <c r="X48" s="28">
        <f>+Q48</f>
        <v>7.0000000000000001E-3</v>
      </c>
      <c r="Y48" s="65">
        <f>$F$18*(1+X74)</f>
        <v>1033.8</v>
      </c>
      <c r="Z48" s="26">
        <f>Y48*X48</f>
        <v>7.2366000000000001</v>
      </c>
      <c r="AA48" s="27"/>
      <c r="AB48" s="30">
        <f t="shared" si="3"/>
        <v>0</v>
      </c>
      <c r="AC48" s="31">
        <f t="shared" si="4"/>
        <v>0</v>
      </c>
      <c r="AE48" s="28">
        <f>+X48</f>
        <v>7.0000000000000001E-3</v>
      </c>
      <c r="AF48" s="65">
        <f>$F$18*(1+AE74)</f>
        <v>1033.8</v>
      </c>
      <c r="AG48" s="26">
        <f>AF48*AE48</f>
        <v>7.2366000000000001</v>
      </c>
      <c r="AH48" s="27"/>
      <c r="AI48" s="30">
        <f t="shared" si="5"/>
        <v>0</v>
      </c>
      <c r="AJ48" s="31">
        <f t="shared" si="6"/>
        <v>0</v>
      </c>
      <c r="AL48" s="28">
        <f>+AE48</f>
        <v>7.0000000000000001E-3</v>
      </c>
      <c r="AM48" s="65">
        <f>$F$18*(1+AL74)</f>
        <v>1033.8</v>
      </c>
      <c r="AN48" s="26">
        <f>AM48*AL48</f>
        <v>7.2366000000000001</v>
      </c>
      <c r="AO48" s="27"/>
      <c r="AP48" s="30">
        <f t="shared" si="7"/>
        <v>0</v>
      </c>
      <c r="AQ48" s="31">
        <f t="shared" si="8"/>
        <v>0</v>
      </c>
    </row>
    <row r="49" spans="2:43" ht="25.5" x14ac:dyDescent="0.2">
      <c r="B49" s="66" t="s">
        <v>40</v>
      </c>
      <c r="C49" s="27"/>
      <c r="D49" s="62" t="s">
        <v>30</v>
      </c>
      <c r="E49" s="63"/>
      <c r="F49" s="28">
        <v>4.0000000000000001E-3</v>
      </c>
      <c r="G49" s="64">
        <f>G48</f>
        <v>1035.8</v>
      </c>
      <c r="H49" s="26">
        <f>G49*F49</f>
        <v>4.1432000000000002</v>
      </c>
      <c r="I49" s="27"/>
      <c r="J49" s="28">
        <f>+F49</f>
        <v>4.0000000000000001E-3</v>
      </c>
      <c r="K49" s="65">
        <f>K48</f>
        <v>1033.8</v>
      </c>
      <c r="L49" s="26">
        <f>K49*J49</f>
        <v>4.1352000000000002</v>
      </c>
      <c r="M49" s="27"/>
      <c r="N49" s="30">
        <f t="shared" si="41"/>
        <v>-8.0000000000000071E-3</v>
      </c>
      <c r="O49" s="31">
        <f t="shared" si="28"/>
        <v>-1.9308746862328652E-3</v>
      </c>
      <c r="Q49" s="28">
        <f>+J49</f>
        <v>4.0000000000000001E-3</v>
      </c>
      <c r="R49" s="65">
        <f>R48</f>
        <v>1033.8</v>
      </c>
      <c r="S49" s="26">
        <f>R49*Q49</f>
        <v>4.1352000000000002</v>
      </c>
      <c r="T49" s="27"/>
      <c r="U49" s="30">
        <f t="shared" si="1"/>
        <v>0</v>
      </c>
      <c r="V49" s="31">
        <f t="shared" si="2"/>
        <v>0</v>
      </c>
      <c r="X49" s="28">
        <f>+Q49</f>
        <v>4.0000000000000001E-3</v>
      </c>
      <c r="Y49" s="65">
        <f>Y48</f>
        <v>1033.8</v>
      </c>
      <c r="Z49" s="26">
        <f>Y49*X49</f>
        <v>4.1352000000000002</v>
      </c>
      <c r="AA49" s="27"/>
      <c r="AB49" s="30">
        <f t="shared" si="3"/>
        <v>0</v>
      </c>
      <c r="AC49" s="31">
        <f t="shared" si="4"/>
        <v>0</v>
      </c>
      <c r="AE49" s="28">
        <f>+X49</f>
        <v>4.0000000000000001E-3</v>
      </c>
      <c r="AF49" s="65">
        <f>AF48</f>
        <v>1033.8</v>
      </c>
      <c r="AG49" s="26">
        <f>AF49*AE49</f>
        <v>4.1352000000000002</v>
      </c>
      <c r="AH49" s="27"/>
      <c r="AI49" s="30">
        <f t="shared" si="5"/>
        <v>0</v>
      </c>
      <c r="AJ49" s="31">
        <f t="shared" si="6"/>
        <v>0</v>
      </c>
      <c r="AL49" s="28">
        <f>+AE49</f>
        <v>4.0000000000000001E-3</v>
      </c>
      <c r="AM49" s="65">
        <f>AM48</f>
        <v>1033.8</v>
      </c>
      <c r="AN49" s="26">
        <f>AM49*AL49</f>
        <v>4.1352000000000002</v>
      </c>
      <c r="AO49" s="27"/>
      <c r="AP49" s="30">
        <f t="shared" si="7"/>
        <v>0</v>
      </c>
      <c r="AQ49" s="31">
        <f t="shared" si="8"/>
        <v>0</v>
      </c>
    </row>
    <row r="50" spans="2:43" ht="25.5" x14ac:dyDescent="0.2">
      <c r="B50" s="56" t="s">
        <v>41</v>
      </c>
      <c r="C50" s="35"/>
      <c r="D50" s="35"/>
      <c r="E50" s="35"/>
      <c r="F50" s="67"/>
      <c r="G50" s="59"/>
      <c r="H50" s="60">
        <f>SUM(H47:H49)</f>
        <v>53.622559999999993</v>
      </c>
      <c r="I50" s="68"/>
      <c r="J50" s="69"/>
      <c r="K50" s="70"/>
      <c r="L50" s="60">
        <f>SUM(L47:L49)</f>
        <v>61.343159999999997</v>
      </c>
      <c r="M50" s="68"/>
      <c r="N50" s="43">
        <f t="shared" si="41"/>
        <v>7.7206000000000046</v>
      </c>
      <c r="O50" s="44">
        <f t="shared" si="28"/>
        <v>0.1439804440519066</v>
      </c>
      <c r="Q50" s="69"/>
      <c r="R50" s="70"/>
      <c r="S50" s="60">
        <f>SUM(S47:S49)</f>
        <v>65.076160000000002</v>
      </c>
      <c r="T50" s="68"/>
      <c r="U50" s="43">
        <f t="shared" si="1"/>
        <v>3.7330000000000041</v>
      </c>
      <c r="V50" s="44">
        <f t="shared" si="2"/>
        <v>6.0854380504688776E-2</v>
      </c>
      <c r="X50" s="69"/>
      <c r="Y50" s="70"/>
      <c r="Z50" s="60">
        <f>SUM(Z47:Z49)</f>
        <v>70.076159999999987</v>
      </c>
      <c r="AA50" s="68"/>
      <c r="AB50" s="43">
        <f t="shared" si="3"/>
        <v>4.9999999999999858</v>
      </c>
      <c r="AC50" s="44">
        <f t="shared" si="4"/>
        <v>7.6833052226806031E-2</v>
      </c>
      <c r="AE50" s="69"/>
      <c r="AF50" s="70"/>
      <c r="AG50" s="60">
        <f>SUM(AG47:AG49)</f>
        <v>74.676159999999996</v>
      </c>
      <c r="AH50" s="68"/>
      <c r="AI50" s="43">
        <f t="shared" si="5"/>
        <v>4.6000000000000085</v>
      </c>
      <c r="AJ50" s="44">
        <f t="shared" si="6"/>
        <v>6.5642866275777798E-2</v>
      </c>
      <c r="AL50" s="69"/>
      <c r="AM50" s="70"/>
      <c r="AN50" s="60">
        <f>SUM(AN47:AN49)</f>
        <v>78.476159999999979</v>
      </c>
      <c r="AO50" s="68"/>
      <c r="AP50" s="43">
        <f t="shared" si="7"/>
        <v>3.7999999999999829</v>
      </c>
      <c r="AQ50" s="44">
        <f t="shared" si="8"/>
        <v>5.0886387302185643E-2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1033.8</v>
      </c>
      <c r="L51" s="73">
        <f t="shared" ref="L51:L57" si="43">K51*J51</f>
        <v>4.5487200000000003</v>
      </c>
      <c r="M51" s="27"/>
      <c r="N51" s="30">
        <f t="shared" si="41"/>
        <v>-8.799999999999919E-3</v>
      </c>
      <c r="O51" s="74">
        <f t="shared" si="28"/>
        <v>-1.9308746862328457E-3</v>
      </c>
      <c r="Q51" s="72">
        <f>+J51</f>
        <v>4.4000000000000003E-3</v>
      </c>
      <c r="R51" s="65">
        <f>R49</f>
        <v>1033.8</v>
      </c>
      <c r="S51" s="73">
        <f t="shared" ref="S51:S57" si="44">R51*Q51</f>
        <v>4.5487200000000003</v>
      </c>
      <c r="T51" s="27"/>
      <c r="U51" s="30">
        <f t="shared" si="1"/>
        <v>0</v>
      </c>
      <c r="V51" s="74">
        <f t="shared" si="2"/>
        <v>0</v>
      </c>
      <c r="X51" s="72">
        <f>+Q51</f>
        <v>4.4000000000000003E-3</v>
      </c>
      <c r="Y51" s="65">
        <f>Y49</f>
        <v>1033.8</v>
      </c>
      <c r="Z51" s="73">
        <f t="shared" ref="Z51:Z57" si="45">Y51*X51</f>
        <v>4.5487200000000003</v>
      </c>
      <c r="AA51" s="27"/>
      <c r="AB51" s="30">
        <f t="shared" si="3"/>
        <v>0</v>
      </c>
      <c r="AC51" s="74">
        <f t="shared" si="4"/>
        <v>0</v>
      </c>
      <c r="AE51" s="72">
        <f>+X51</f>
        <v>4.4000000000000003E-3</v>
      </c>
      <c r="AF51" s="65">
        <f>AF49</f>
        <v>1033.8</v>
      </c>
      <c r="AG51" s="73">
        <f t="shared" ref="AG51:AG57" si="46">AF51*AE51</f>
        <v>4.5487200000000003</v>
      </c>
      <c r="AH51" s="27"/>
      <c r="AI51" s="30">
        <f t="shared" si="5"/>
        <v>0</v>
      </c>
      <c r="AJ51" s="74">
        <f t="shared" si="6"/>
        <v>0</v>
      </c>
      <c r="AL51" s="72">
        <f>+AE51</f>
        <v>4.4000000000000003E-3</v>
      </c>
      <c r="AM51" s="65">
        <f>AM49</f>
        <v>1033.8</v>
      </c>
      <c r="AN51" s="73">
        <f t="shared" ref="AN51:AN57" si="47">AM51*AL51</f>
        <v>4.5487200000000003</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1.3465399999999998</v>
      </c>
      <c r="I52" s="27"/>
      <c r="J52" s="72">
        <v>1.2999999999999999E-3</v>
      </c>
      <c r="K52" s="65">
        <f>K49</f>
        <v>1033.8</v>
      </c>
      <c r="L52" s="73">
        <f t="shared" si="43"/>
        <v>1.3439399999999999</v>
      </c>
      <c r="M52" s="27"/>
      <c r="N52" s="30">
        <f t="shared" si="41"/>
        <v>-2.5999999999999357E-3</v>
      </c>
      <c r="O52" s="74">
        <f t="shared" si="28"/>
        <v>-1.930874686232816E-3</v>
      </c>
      <c r="Q52" s="72">
        <f>+J52</f>
        <v>1.2999999999999999E-3</v>
      </c>
      <c r="R52" s="65">
        <f>R49</f>
        <v>1033.8</v>
      </c>
      <c r="S52" s="73">
        <f t="shared" si="44"/>
        <v>1.3439399999999999</v>
      </c>
      <c r="T52" s="27"/>
      <c r="U52" s="30">
        <f t="shared" si="1"/>
        <v>0</v>
      </c>
      <c r="V52" s="74">
        <f t="shared" si="2"/>
        <v>0</v>
      </c>
      <c r="X52" s="72">
        <f>+Q52</f>
        <v>1.2999999999999999E-3</v>
      </c>
      <c r="Y52" s="65">
        <f>Y49</f>
        <v>1033.8</v>
      </c>
      <c r="Z52" s="73">
        <f t="shared" si="45"/>
        <v>1.3439399999999999</v>
      </c>
      <c r="AA52" s="27"/>
      <c r="AB52" s="30">
        <f t="shared" si="3"/>
        <v>0</v>
      </c>
      <c r="AC52" s="74">
        <f t="shared" si="4"/>
        <v>0</v>
      </c>
      <c r="AE52" s="72">
        <f>+X52</f>
        <v>1.2999999999999999E-3</v>
      </c>
      <c r="AF52" s="65">
        <f>AF49</f>
        <v>1033.8</v>
      </c>
      <c r="AG52" s="73">
        <f t="shared" si="46"/>
        <v>1.3439399999999999</v>
      </c>
      <c r="AH52" s="27"/>
      <c r="AI52" s="30">
        <f t="shared" si="5"/>
        <v>0</v>
      </c>
      <c r="AJ52" s="74">
        <f t="shared" si="6"/>
        <v>0</v>
      </c>
      <c r="AL52" s="72">
        <f>+AE52</f>
        <v>1.2999999999999999E-3</v>
      </c>
      <c r="AM52" s="65">
        <f>AM49</f>
        <v>1033.8</v>
      </c>
      <c r="AN52" s="73">
        <f t="shared" si="47"/>
        <v>1.3439399999999999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v>
      </c>
      <c r="H54" s="73">
        <f t="shared" si="42"/>
        <v>6.94</v>
      </c>
      <c r="I54" s="27"/>
      <c r="J54" s="72">
        <f>+F54</f>
        <v>6.94E-3</v>
      </c>
      <c r="K54" s="76">
        <f>$F$18</f>
        <v>1000</v>
      </c>
      <c r="L54" s="73">
        <f t="shared" si="43"/>
        <v>6.94</v>
      </c>
      <c r="M54" s="27"/>
      <c r="N54" s="30">
        <f t="shared" si="41"/>
        <v>0</v>
      </c>
      <c r="O54" s="74">
        <f t="shared" si="28"/>
        <v>0</v>
      </c>
      <c r="Q54" s="72">
        <f>+J54</f>
        <v>6.94E-3</v>
      </c>
      <c r="R54" s="76">
        <f>$F$18</f>
        <v>1000</v>
      </c>
      <c r="S54" s="73">
        <f t="shared" si="44"/>
        <v>6.94</v>
      </c>
      <c r="T54" s="27"/>
      <c r="U54" s="30">
        <f t="shared" si="1"/>
        <v>0</v>
      </c>
      <c r="V54" s="74">
        <f t="shared" si="2"/>
        <v>0</v>
      </c>
      <c r="X54" s="72">
        <f>+Q54</f>
        <v>6.94E-3</v>
      </c>
      <c r="Y54" s="76">
        <f>$F$18</f>
        <v>1000</v>
      </c>
      <c r="Z54" s="73">
        <f t="shared" si="45"/>
        <v>6.94</v>
      </c>
      <c r="AA54" s="27"/>
      <c r="AB54" s="30">
        <f t="shared" si="3"/>
        <v>0</v>
      </c>
      <c r="AC54" s="74">
        <f t="shared" si="4"/>
        <v>0</v>
      </c>
      <c r="AE54" s="72">
        <f>+X54</f>
        <v>6.94E-3</v>
      </c>
      <c r="AF54" s="76">
        <f>$F$18</f>
        <v>1000</v>
      </c>
      <c r="AG54" s="73">
        <f t="shared" si="46"/>
        <v>6.94</v>
      </c>
      <c r="AH54" s="27"/>
      <c r="AI54" s="30">
        <f t="shared" si="5"/>
        <v>0</v>
      </c>
      <c r="AJ54" s="74">
        <f t="shared" si="6"/>
        <v>0</v>
      </c>
      <c r="AL54" s="72">
        <f>+AE54</f>
        <v>6.94E-3</v>
      </c>
      <c r="AM54" s="76">
        <f>$F$18</f>
        <v>1000</v>
      </c>
      <c r="AN54" s="73">
        <f t="shared" si="47"/>
        <v>6.94</v>
      </c>
      <c r="AO54" s="27"/>
      <c r="AP54" s="30">
        <f t="shared" si="7"/>
        <v>0</v>
      </c>
      <c r="AQ54" s="74">
        <f t="shared" si="8"/>
        <v>0</v>
      </c>
    </row>
    <row r="55" spans="2:43" x14ac:dyDescent="0.2">
      <c r="B55" s="49" t="s">
        <v>46</v>
      </c>
      <c r="C55" s="21"/>
      <c r="D55" s="22"/>
      <c r="E55" s="23"/>
      <c r="F55" s="72">
        <v>0.08</v>
      </c>
      <c r="G55" s="77">
        <f>0.64*$F$18</f>
        <v>640</v>
      </c>
      <c r="H55" s="73">
        <f t="shared" si="42"/>
        <v>51.2</v>
      </c>
      <c r="I55" s="27"/>
      <c r="J55" s="72">
        <v>0.08</v>
      </c>
      <c r="K55" s="77">
        <f>$G$55</f>
        <v>640</v>
      </c>
      <c r="L55" s="73">
        <f t="shared" si="43"/>
        <v>51.2</v>
      </c>
      <c r="M55" s="27"/>
      <c r="N55" s="30">
        <f t="shared" si="41"/>
        <v>0</v>
      </c>
      <c r="O55" s="74">
        <f t="shared" si="28"/>
        <v>0</v>
      </c>
      <c r="Q55" s="72">
        <v>0.08</v>
      </c>
      <c r="R55" s="77">
        <f>$G$55</f>
        <v>640</v>
      </c>
      <c r="S55" s="73">
        <f t="shared" si="44"/>
        <v>51.2</v>
      </c>
      <c r="T55" s="27"/>
      <c r="U55" s="30">
        <f t="shared" si="1"/>
        <v>0</v>
      </c>
      <c r="V55" s="74">
        <f t="shared" si="2"/>
        <v>0</v>
      </c>
      <c r="X55" s="72">
        <v>0.08</v>
      </c>
      <c r="Y55" s="77">
        <f>$G$55</f>
        <v>640</v>
      </c>
      <c r="Z55" s="73">
        <f t="shared" si="45"/>
        <v>51.2</v>
      </c>
      <c r="AA55" s="27"/>
      <c r="AB55" s="30">
        <f t="shared" si="3"/>
        <v>0</v>
      </c>
      <c r="AC55" s="74">
        <f t="shared" si="4"/>
        <v>0</v>
      </c>
      <c r="AE55" s="72">
        <v>0.08</v>
      </c>
      <c r="AF55" s="77">
        <f>$G$55</f>
        <v>640</v>
      </c>
      <c r="AG55" s="73">
        <f t="shared" si="46"/>
        <v>51.2</v>
      </c>
      <c r="AH55" s="27"/>
      <c r="AI55" s="30">
        <f t="shared" si="5"/>
        <v>0</v>
      </c>
      <c r="AJ55" s="74">
        <f t="shared" si="6"/>
        <v>0</v>
      </c>
      <c r="AL55" s="72">
        <v>0.08</v>
      </c>
      <c r="AM55" s="77">
        <f>$G$55</f>
        <v>640</v>
      </c>
      <c r="AN55" s="73">
        <f t="shared" si="47"/>
        <v>51.2</v>
      </c>
      <c r="AO55" s="27"/>
      <c r="AP55" s="30">
        <f t="shared" si="7"/>
        <v>0</v>
      </c>
      <c r="AQ55" s="74">
        <f t="shared" si="8"/>
        <v>0</v>
      </c>
    </row>
    <row r="56" spans="2:43" x14ac:dyDescent="0.2">
      <c r="B56" s="49" t="s">
        <v>47</v>
      </c>
      <c r="C56" s="21"/>
      <c r="D56" s="22"/>
      <c r="E56" s="23"/>
      <c r="F56" s="72">
        <v>0.122</v>
      </c>
      <c r="G56" s="77">
        <f>0.18*$F$18</f>
        <v>180</v>
      </c>
      <c r="H56" s="73">
        <f t="shared" si="42"/>
        <v>21.96</v>
      </c>
      <c r="I56" s="27"/>
      <c r="J56" s="72">
        <v>0.122</v>
      </c>
      <c r="K56" s="77">
        <f>$G$56</f>
        <v>180</v>
      </c>
      <c r="L56" s="73">
        <f t="shared" si="43"/>
        <v>21.96</v>
      </c>
      <c r="M56" s="27"/>
      <c r="N56" s="30">
        <f t="shared" si="41"/>
        <v>0</v>
      </c>
      <c r="O56" s="74">
        <f t="shared" si="28"/>
        <v>0</v>
      </c>
      <c r="Q56" s="72">
        <v>0.122</v>
      </c>
      <c r="R56" s="77">
        <f>$G$56</f>
        <v>180</v>
      </c>
      <c r="S56" s="73">
        <f t="shared" si="44"/>
        <v>21.96</v>
      </c>
      <c r="T56" s="27"/>
      <c r="U56" s="30">
        <f t="shared" si="1"/>
        <v>0</v>
      </c>
      <c r="V56" s="74">
        <f t="shared" si="2"/>
        <v>0</v>
      </c>
      <c r="X56" s="72">
        <v>0.122</v>
      </c>
      <c r="Y56" s="77">
        <f>$G$56</f>
        <v>180</v>
      </c>
      <c r="Z56" s="73">
        <f t="shared" si="45"/>
        <v>21.96</v>
      </c>
      <c r="AA56" s="27"/>
      <c r="AB56" s="30">
        <f t="shared" si="3"/>
        <v>0</v>
      </c>
      <c r="AC56" s="74">
        <f t="shared" si="4"/>
        <v>0</v>
      </c>
      <c r="AE56" s="72">
        <v>0.122</v>
      </c>
      <c r="AF56" s="77">
        <f>$G$56</f>
        <v>180</v>
      </c>
      <c r="AG56" s="73">
        <f t="shared" si="46"/>
        <v>21.96</v>
      </c>
      <c r="AH56" s="27"/>
      <c r="AI56" s="30">
        <f t="shared" si="5"/>
        <v>0</v>
      </c>
      <c r="AJ56" s="74">
        <f t="shared" si="6"/>
        <v>0</v>
      </c>
      <c r="AL56" s="72">
        <v>0.122</v>
      </c>
      <c r="AM56" s="77">
        <f>$G$56</f>
        <v>180</v>
      </c>
      <c r="AN56" s="73">
        <f t="shared" si="47"/>
        <v>21.96</v>
      </c>
      <c r="AO56" s="27"/>
      <c r="AP56" s="30">
        <f t="shared" si="7"/>
        <v>0</v>
      </c>
      <c r="AQ56" s="74">
        <f t="shared" si="8"/>
        <v>0</v>
      </c>
    </row>
    <row r="57" spans="2:43" x14ac:dyDescent="0.2">
      <c r="B57" s="11" t="s">
        <v>48</v>
      </c>
      <c r="C57" s="21"/>
      <c r="D57" s="22"/>
      <c r="E57" s="23"/>
      <c r="F57" s="72">
        <v>0.161</v>
      </c>
      <c r="G57" s="77">
        <f>0.18*$F$18</f>
        <v>180</v>
      </c>
      <c r="H57" s="73">
        <f t="shared" si="42"/>
        <v>28.98</v>
      </c>
      <c r="I57" s="27"/>
      <c r="J57" s="72">
        <v>0.161</v>
      </c>
      <c r="K57" s="77">
        <f>$G$57</f>
        <v>180</v>
      </c>
      <c r="L57" s="73">
        <f t="shared" si="43"/>
        <v>28.98</v>
      </c>
      <c r="M57" s="27"/>
      <c r="N57" s="30">
        <f t="shared" si="41"/>
        <v>0</v>
      </c>
      <c r="O57" s="74">
        <f t="shared" si="28"/>
        <v>0</v>
      </c>
      <c r="Q57" s="72">
        <v>0.161</v>
      </c>
      <c r="R57" s="77">
        <f>$G$57</f>
        <v>180</v>
      </c>
      <c r="S57" s="73">
        <f t="shared" si="44"/>
        <v>28.98</v>
      </c>
      <c r="T57" s="27"/>
      <c r="U57" s="30">
        <f t="shared" si="1"/>
        <v>0</v>
      </c>
      <c r="V57" s="74">
        <f t="shared" si="2"/>
        <v>0</v>
      </c>
      <c r="X57" s="72">
        <v>0.161</v>
      </c>
      <c r="Y57" s="77">
        <f>$G$57</f>
        <v>180</v>
      </c>
      <c r="Z57" s="73">
        <f t="shared" si="45"/>
        <v>28.98</v>
      </c>
      <c r="AA57" s="27"/>
      <c r="AB57" s="30">
        <f t="shared" si="3"/>
        <v>0</v>
      </c>
      <c r="AC57" s="74">
        <f t="shared" si="4"/>
        <v>0</v>
      </c>
      <c r="AE57" s="72">
        <v>0.161</v>
      </c>
      <c r="AF57" s="77">
        <f>$G$57</f>
        <v>180</v>
      </c>
      <c r="AG57" s="73">
        <f t="shared" si="46"/>
        <v>28.98</v>
      </c>
      <c r="AH57" s="27"/>
      <c r="AI57" s="30">
        <f t="shared" si="5"/>
        <v>0</v>
      </c>
      <c r="AJ57" s="74">
        <f t="shared" si="6"/>
        <v>0</v>
      </c>
      <c r="AL57" s="72">
        <v>0.161</v>
      </c>
      <c r="AM57" s="77">
        <f>$G$57</f>
        <v>180</v>
      </c>
      <c r="AN57" s="73">
        <f t="shared" si="47"/>
        <v>28.98</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250</v>
      </c>
      <c r="H59" s="73">
        <f>G59*F59</f>
        <v>27.5</v>
      </c>
      <c r="I59" s="83"/>
      <c r="J59" s="72">
        <v>0.11</v>
      </c>
      <c r="K59" s="82">
        <f>$G$59</f>
        <v>250</v>
      </c>
      <c r="L59" s="73">
        <f>K59*J59</f>
        <v>27.5</v>
      </c>
      <c r="M59" s="83"/>
      <c r="N59" s="84">
        <f t="shared" si="41"/>
        <v>0</v>
      </c>
      <c r="O59" s="74">
        <f t="shared" si="28"/>
        <v>0</v>
      </c>
      <c r="Q59" s="72">
        <v>0.11</v>
      </c>
      <c r="R59" s="82">
        <f>$G$59</f>
        <v>250</v>
      </c>
      <c r="S59" s="73">
        <f>R59*Q59</f>
        <v>27.5</v>
      </c>
      <c r="T59" s="83"/>
      <c r="U59" s="84">
        <f t="shared" si="1"/>
        <v>0</v>
      </c>
      <c r="V59" s="74">
        <f t="shared" si="2"/>
        <v>0</v>
      </c>
      <c r="X59" s="72">
        <v>0.11</v>
      </c>
      <c r="Y59" s="82">
        <f>$G$59</f>
        <v>250</v>
      </c>
      <c r="Z59" s="73">
        <f>Y59*X59</f>
        <v>27.5</v>
      </c>
      <c r="AA59" s="83"/>
      <c r="AB59" s="84">
        <f t="shared" si="3"/>
        <v>0</v>
      </c>
      <c r="AC59" s="74">
        <f t="shared" si="4"/>
        <v>0</v>
      </c>
      <c r="AE59" s="72">
        <v>0.11</v>
      </c>
      <c r="AF59" s="82">
        <f>$G$59</f>
        <v>250</v>
      </c>
      <c r="AG59" s="73">
        <f>AF59*AE59</f>
        <v>27.5</v>
      </c>
      <c r="AH59" s="83"/>
      <c r="AI59" s="84">
        <f t="shared" si="5"/>
        <v>0</v>
      </c>
      <c r="AJ59" s="74">
        <f t="shared" si="6"/>
        <v>0</v>
      </c>
      <c r="AL59" s="72">
        <v>0.11</v>
      </c>
      <c r="AM59" s="82">
        <f>$G$59</f>
        <v>250</v>
      </c>
      <c r="AN59" s="73">
        <f>AM59*AL59</f>
        <v>27.5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168.85662000000002</v>
      </c>
      <c r="I61" s="100"/>
      <c r="J61" s="101"/>
      <c r="K61" s="101"/>
      <c r="L61" s="103">
        <f>SUM(L51:L57,L50)</f>
        <v>176.56582</v>
      </c>
      <c r="M61" s="102"/>
      <c r="N61" s="103">
        <f t="shared" ref="N61" si="48">L61-H61</f>
        <v>7.7091999999999814</v>
      </c>
      <c r="O61" s="104">
        <f t="shared" ref="O61" si="49">IF((H61)=0,"",(N61/H61))</f>
        <v>4.5655302113710321E-2</v>
      </c>
      <c r="Q61" s="101"/>
      <c r="R61" s="101"/>
      <c r="S61" s="103">
        <f>SUM(S51:S57,S50)</f>
        <v>180.29882000000001</v>
      </c>
      <c r="T61" s="102"/>
      <c r="U61" s="103">
        <f t="shared" si="1"/>
        <v>3.7330000000000041</v>
      </c>
      <c r="V61" s="104">
        <f>IF((L61)=0,"",(U61/L61))</f>
        <v>2.1142257317979234E-2</v>
      </c>
      <c r="X61" s="101"/>
      <c r="Y61" s="101"/>
      <c r="Z61" s="103">
        <f>SUM(Z51:Z57,Z50)</f>
        <v>185.29881999999998</v>
      </c>
      <c r="AA61" s="102"/>
      <c r="AB61" s="103">
        <f t="shared" si="3"/>
        <v>4.9999999999999716</v>
      </c>
      <c r="AC61" s="104">
        <f>IF((S61)=0,"",(AB61/S61))</f>
        <v>2.7731740008059794E-2</v>
      </c>
      <c r="AE61" s="101"/>
      <c r="AF61" s="101"/>
      <c r="AG61" s="103">
        <f>SUM(AG51:AG57,AG50)</f>
        <v>189.89882</v>
      </c>
      <c r="AH61" s="102"/>
      <c r="AI61" s="103">
        <f t="shared" ref="AI61:AI65" si="50">AG61-Z61</f>
        <v>4.6000000000000227</v>
      </c>
      <c r="AJ61" s="104">
        <f>IF((Z61)=0,"",(AI61/Z61))</f>
        <v>2.4824766827981005E-2</v>
      </c>
      <c r="AL61" s="101"/>
      <c r="AM61" s="101"/>
      <c r="AN61" s="103">
        <f>SUM(AN51:AN57,AN50)</f>
        <v>193.69881999999998</v>
      </c>
      <c r="AO61" s="102"/>
      <c r="AP61" s="103">
        <f t="shared" ref="AP61:AP65" si="51">AN61-AG61</f>
        <v>3.7999999999999829</v>
      </c>
      <c r="AQ61" s="104">
        <f>IF((AG61)=0,"",(AP61/AG61))</f>
        <v>2.0010656201023172E-2</v>
      </c>
    </row>
    <row r="62" spans="2:43" x14ac:dyDescent="0.2">
      <c r="B62" s="105" t="s">
        <v>52</v>
      </c>
      <c r="C62" s="21"/>
      <c r="D62" s="21"/>
      <c r="E62" s="21"/>
      <c r="F62" s="106">
        <v>0.13</v>
      </c>
      <c r="G62" s="107"/>
      <c r="H62" s="108">
        <f>H61*F62</f>
        <v>21.951360600000005</v>
      </c>
      <c r="I62" s="109"/>
      <c r="J62" s="110">
        <v>0.13</v>
      </c>
      <c r="K62" s="109"/>
      <c r="L62" s="111">
        <f>L61*J62</f>
        <v>22.953556600000002</v>
      </c>
      <c r="M62" s="112"/>
      <c r="N62" s="113">
        <f t="shared" si="41"/>
        <v>1.0021959999999979</v>
      </c>
      <c r="O62" s="114">
        <f t="shared" si="28"/>
        <v>4.5655302113710328E-2</v>
      </c>
      <c r="Q62" s="110">
        <v>0.13</v>
      </c>
      <c r="R62" s="109"/>
      <c r="S62" s="111">
        <f>S61*Q62</f>
        <v>23.438846600000002</v>
      </c>
      <c r="T62" s="112"/>
      <c r="U62" s="113">
        <f t="shared" si="1"/>
        <v>0.48528999999999911</v>
      </c>
      <c r="V62" s="114">
        <f t="shared" ref="V62:V71" si="52">IF((L62)=0,"",(U62/L62))</f>
        <v>2.1142257317979168E-2</v>
      </c>
      <c r="X62" s="110">
        <v>0.13</v>
      </c>
      <c r="Y62" s="109"/>
      <c r="Z62" s="111">
        <f>Z61*X62</f>
        <v>24.088846599999997</v>
      </c>
      <c r="AA62" s="112"/>
      <c r="AB62" s="113">
        <f t="shared" si="3"/>
        <v>0.64999999999999503</v>
      </c>
      <c r="AC62" s="114">
        <f t="shared" ref="AC62:AC71" si="53">IF((S62)=0,"",(AB62/S62))</f>
        <v>2.7731740008059738E-2</v>
      </c>
      <c r="AE62" s="110">
        <v>0.13</v>
      </c>
      <c r="AF62" s="109"/>
      <c r="AG62" s="111">
        <f>AG61*AE62</f>
        <v>24.686846600000003</v>
      </c>
      <c r="AH62" s="112"/>
      <c r="AI62" s="113">
        <f t="shared" si="50"/>
        <v>0.59800000000000608</v>
      </c>
      <c r="AJ62" s="114">
        <f t="shared" ref="AJ62:AJ71" si="54">IF((Z62)=0,"",(AI62/Z62))</f>
        <v>2.4824766827981137E-2</v>
      </c>
      <c r="AL62" s="110">
        <v>0.13</v>
      </c>
      <c r="AM62" s="109"/>
      <c r="AN62" s="111">
        <f>AN61*AL62</f>
        <v>25.180846599999999</v>
      </c>
      <c r="AO62" s="112"/>
      <c r="AP62" s="113">
        <f t="shared" si="51"/>
        <v>0.49399999999999622</v>
      </c>
      <c r="AQ62" s="114">
        <f t="shared" ref="AQ62:AQ71" si="55">IF((AG62)=0,"",(AP62/AG62))</f>
        <v>2.0010656201023106E-2</v>
      </c>
    </row>
    <row r="63" spans="2:43" x14ac:dyDescent="0.2">
      <c r="B63" s="115" t="s">
        <v>53</v>
      </c>
      <c r="C63" s="21"/>
      <c r="D63" s="21"/>
      <c r="E63" s="21"/>
      <c r="F63" s="116"/>
      <c r="G63" s="107"/>
      <c r="H63" s="108">
        <f>H61+H62</f>
        <v>190.80798060000004</v>
      </c>
      <c r="I63" s="109"/>
      <c r="J63" s="109"/>
      <c r="K63" s="109"/>
      <c r="L63" s="111">
        <f>L61+L62</f>
        <v>199.51937660000002</v>
      </c>
      <c r="M63" s="112"/>
      <c r="N63" s="113">
        <f t="shared" si="41"/>
        <v>8.7113959999999793</v>
      </c>
      <c r="O63" s="114">
        <f t="shared" si="28"/>
        <v>4.5655302113710321E-2</v>
      </c>
      <c r="Q63" s="109"/>
      <c r="R63" s="109"/>
      <c r="S63" s="111">
        <f>S61+S62</f>
        <v>203.73766660000001</v>
      </c>
      <c r="T63" s="112"/>
      <c r="U63" s="113">
        <f t="shared" si="1"/>
        <v>4.2182899999999961</v>
      </c>
      <c r="V63" s="114">
        <f t="shared" si="52"/>
        <v>2.1142257317979189E-2</v>
      </c>
      <c r="X63" s="109"/>
      <c r="Y63" s="109"/>
      <c r="Z63" s="111">
        <f>Z61+Z62</f>
        <v>209.38766659999999</v>
      </c>
      <c r="AA63" s="112"/>
      <c r="AB63" s="113">
        <f t="shared" si="3"/>
        <v>5.6499999999999773</v>
      </c>
      <c r="AC63" s="114">
        <f t="shared" si="53"/>
        <v>2.7731740008059839E-2</v>
      </c>
      <c r="AE63" s="109"/>
      <c r="AF63" s="109"/>
      <c r="AG63" s="111">
        <f>AG61+AG62</f>
        <v>214.5856666</v>
      </c>
      <c r="AH63" s="112"/>
      <c r="AI63" s="113">
        <f t="shared" si="50"/>
        <v>5.1980000000000075</v>
      </c>
      <c r="AJ63" s="114">
        <f t="shared" si="54"/>
        <v>2.4824766827980918E-2</v>
      </c>
      <c r="AL63" s="109"/>
      <c r="AM63" s="109"/>
      <c r="AN63" s="111">
        <f>AN61+AN62</f>
        <v>218.87966659999998</v>
      </c>
      <c r="AO63" s="112"/>
      <c r="AP63" s="113">
        <f t="shared" si="51"/>
        <v>4.2939999999999827</v>
      </c>
      <c r="AQ63" s="114">
        <f t="shared" si="55"/>
        <v>2.0010656201023179E-2</v>
      </c>
    </row>
    <row r="64" spans="2:43" ht="15.75" customHeight="1" x14ac:dyDescent="0.2">
      <c r="B64" s="259" t="s">
        <v>54</v>
      </c>
      <c r="C64" s="259"/>
      <c r="D64" s="259"/>
      <c r="E64" s="21"/>
      <c r="F64" s="116"/>
      <c r="G64" s="107"/>
      <c r="H64" s="117">
        <f>ROUND(-H63*10%,2)</f>
        <v>-19.079999999999998</v>
      </c>
      <c r="I64" s="109"/>
      <c r="J64" s="109"/>
      <c r="K64" s="109"/>
      <c r="L64" s="118">
        <f>ROUND(-L63*10%,2)</f>
        <v>-19.95</v>
      </c>
      <c r="M64" s="112"/>
      <c r="N64" s="118">
        <f t="shared" si="41"/>
        <v>-0.87000000000000099</v>
      </c>
      <c r="O64" s="119">
        <f t="shared" si="28"/>
        <v>4.5597484276729619E-2</v>
      </c>
      <c r="Q64" s="109"/>
      <c r="R64" s="109"/>
      <c r="S64" s="118">
        <f>ROUND(-S63*10%,2)</f>
        <v>-20.37</v>
      </c>
      <c r="T64" s="112"/>
      <c r="U64" s="118">
        <f t="shared" si="1"/>
        <v>-0.42000000000000171</v>
      </c>
      <c r="V64" s="119">
        <f t="shared" si="52"/>
        <v>2.1052631578947455E-2</v>
      </c>
      <c r="X64" s="109"/>
      <c r="Y64" s="109"/>
      <c r="Z64" s="118">
        <f>ROUND(-Z63*10%,2)</f>
        <v>-20.94</v>
      </c>
      <c r="AA64" s="112"/>
      <c r="AB64" s="118">
        <f t="shared" si="3"/>
        <v>-0.57000000000000028</v>
      </c>
      <c r="AC64" s="119">
        <f t="shared" si="53"/>
        <v>2.7982326951399128E-2</v>
      </c>
      <c r="AE64" s="109"/>
      <c r="AF64" s="109"/>
      <c r="AG64" s="118">
        <f>ROUND(-AG63*10%,2)</f>
        <v>-21.46</v>
      </c>
      <c r="AH64" s="112"/>
      <c r="AI64" s="118">
        <f t="shared" si="50"/>
        <v>-0.51999999999999957</v>
      </c>
      <c r="AJ64" s="119">
        <f t="shared" si="54"/>
        <v>2.4832855778414497E-2</v>
      </c>
      <c r="AL64" s="109"/>
      <c r="AM64" s="109"/>
      <c r="AN64" s="118">
        <f>ROUND(-AN63*10%,2)</f>
        <v>-21.89</v>
      </c>
      <c r="AO64" s="112"/>
      <c r="AP64" s="118">
        <f t="shared" si="51"/>
        <v>-0.42999999999999972</v>
      </c>
      <c r="AQ64" s="119">
        <f t="shared" si="55"/>
        <v>2.00372786579683E-2</v>
      </c>
    </row>
    <row r="65" spans="1:43" ht="13.5" thickBot="1" x14ac:dyDescent="0.25">
      <c r="B65" s="260" t="s">
        <v>55</v>
      </c>
      <c r="C65" s="260"/>
      <c r="D65" s="260"/>
      <c r="E65" s="120"/>
      <c r="F65" s="121"/>
      <c r="G65" s="122"/>
      <c r="H65" s="123">
        <f>H63+H64</f>
        <v>171.72798060000002</v>
      </c>
      <c r="I65" s="124"/>
      <c r="J65" s="124"/>
      <c r="K65" s="124"/>
      <c r="L65" s="125">
        <f>L63+L64</f>
        <v>179.56937660000003</v>
      </c>
      <c r="M65" s="126"/>
      <c r="N65" s="127">
        <f t="shared" si="41"/>
        <v>7.8413960000000031</v>
      </c>
      <c r="O65" s="128">
        <f t="shared" si="28"/>
        <v>4.5661726019271681E-2</v>
      </c>
      <c r="Q65" s="124"/>
      <c r="R65" s="124"/>
      <c r="S65" s="125">
        <f>S63+S64</f>
        <v>183.36766660000001</v>
      </c>
      <c r="T65" s="126"/>
      <c r="U65" s="127">
        <f t="shared" si="1"/>
        <v>3.7982899999999802</v>
      </c>
      <c r="V65" s="128">
        <f t="shared" si="52"/>
        <v>2.1152214658855032E-2</v>
      </c>
      <c r="X65" s="124"/>
      <c r="Y65" s="124"/>
      <c r="Z65" s="125">
        <f>Z63+Z64</f>
        <v>188.44766659999999</v>
      </c>
      <c r="AA65" s="126"/>
      <c r="AB65" s="127">
        <f t="shared" si="3"/>
        <v>5.0799999999999841</v>
      </c>
      <c r="AC65" s="128">
        <f t="shared" si="53"/>
        <v>2.7703902733743922E-2</v>
      </c>
      <c r="AE65" s="124"/>
      <c r="AF65" s="124"/>
      <c r="AG65" s="125">
        <f>AG63+AG64</f>
        <v>193.12566659999999</v>
      </c>
      <c r="AH65" s="126"/>
      <c r="AI65" s="127">
        <f t="shared" si="50"/>
        <v>4.6779999999999973</v>
      </c>
      <c r="AJ65" s="128">
        <f t="shared" si="54"/>
        <v>2.48238679968882E-2</v>
      </c>
      <c r="AL65" s="124"/>
      <c r="AM65" s="124"/>
      <c r="AN65" s="125">
        <f>AN63+AN64</f>
        <v>196.98966659999996</v>
      </c>
      <c r="AO65" s="126"/>
      <c r="AP65" s="127">
        <f t="shared" si="51"/>
        <v>3.8639999999999759</v>
      </c>
      <c r="AQ65" s="128">
        <f t="shared" si="55"/>
        <v>2.0007697930710864E-2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164.71662000000001</v>
      </c>
      <c r="I67" s="140"/>
      <c r="J67" s="141"/>
      <c r="K67" s="141"/>
      <c r="L67" s="143">
        <f>SUM(L58:L59,L50,L51:L54)</f>
        <v>172.42582000000002</v>
      </c>
      <c r="M67" s="142"/>
      <c r="N67" s="143">
        <f t="shared" ref="N67:N71" si="56">L67-H67</f>
        <v>7.7092000000000098</v>
      </c>
      <c r="O67" s="104">
        <f t="shared" ref="O67:O71" si="57">IF((H67)=0,"",(N67/H67))</f>
        <v>4.6802805934216048E-2</v>
      </c>
      <c r="Q67" s="141"/>
      <c r="R67" s="141"/>
      <c r="S67" s="143">
        <f>SUM(S58:S59,S50,S51:S54)</f>
        <v>176.15882000000002</v>
      </c>
      <c r="T67" s="142"/>
      <c r="U67" s="143">
        <f t="shared" si="1"/>
        <v>3.7330000000000041</v>
      </c>
      <c r="V67" s="104">
        <f t="shared" si="52"/>
        <v>2.1649889790287809E-2</v>
      </c>
      <c r="X67" s="141"/>
      <c r="Y67" s="141"/>
      <c r="Z67" s="143">
        <f>SUM(Z58:Z59,Z50,Z51:Z54)</f>
        <v>181.15881999999999</v>
      </c>
      <c r="AA67" s="142"/>
      <c r="AB67" s="143">
        <f t="shared" si="3"/>
        <v>4.9999999999999716</v>
      </c>
      <c r="AC67" s="104">
        <f t="shared" si="53"/>
        <v>2.838347804554987E-2</v>
      </c>
      <c r="AE67" s="141"/>
      <c r="AF67" s="141"/>
      <c r="AG67" s="143">
        <f>SUM(AG58:AG59,AG50,AG51:AG54)</f>
        <v>185.75881999999999</v>
      </c>
      <c r="AH67" s="142"/>
      <c r="AI67" s="143">
        <f t="shared" ref="AI67:AI71" si="58">AG67-Z67</f>
        <v>4.5999999999999943</v>
      </c>
      <c r="AJ67" s="104">
        <f t="shared" si="54"/>
        <v>2.5392084139209972E-2</v>
      </c>
      <c r="AL67" s="141"/>
      <c r="AM67" s="141"/>
      <c r="AN67" s="143">
        <f>SUM(AN58:AN59,AN50,AN51:AN54)</f>
        <v>189.55882</v>
      </c>
      <c r="AO67" s="142"/>
      <c r="AP67" s="143">
        <f t="shared" ref="AP67:AP71" si="59">AN67-AG67</f>
        <v>3.8000000000000114</v>
      </c>
      <c r="AQ67" s="104">
        <f t="shared" si="55"/>
        <v>2.0456632960954488E-2</v>
      </c>
    </row>
    <row r="68" spans="1:43" s="85" customFormat="1" x14ac:dyDescent="0.2">
      <c r="B68" s="144" t="s">
        <v>52</v>
      </c>
      <c r="C68" s="79"/>
      <c r="D68" s="79"/>
      <c r="E68" s="79"/>
      <c r="F68" s="145">
        <v>0.13</v>
      </c>
      <c r="G68" s="138"/>
      <c r="H68" s="146">
        <f>H67*F68</f>
        <v>21.413160600000001</v>
      </c>
      <c r="I68" s="147"/>
      <c r="J68" s="148">
        <v>0.13</v>
      </c>
      <c r="K68" s="149"/>
      <c r="L68" s="152">
        <f>L67*J68</f>
        <v>22.415356600000003</v>
      </c>
      <c r="M68" s="151"/>
      <c r="N68" s="152">
        <f t="shared" si="56"/>
        <v>1.0021960000000014</v>
      </c>
      <c r="O68" s="114">
        <f t="shared" si="57"/>
        <v>4.6802805934216055E-2</v>
      </c>
      <c r="Q68" s="148">
        <v>0.13</v>
      </c>
      <c r="R68" s="149"/>
      <c r="S68" s="150">
        <f>S67*Q68</f>
        <v>22.900646600000002</v>
      </c>
      <c r="T68" s="151"/>
      <c r="U68" s="152">
        <f t="shared" si="1"/>
        <v>0.48528999999999911</v>
      </c>
      <c r="V68" s="114">
        <f t="shared" si="52"/>
        <v>2.1649889790287747E-2</v>
      </c>
      <c r="X68" s="148">
        <v>0.13</v>
      </c>
      <c r="Y68" s="149"/>
      <c r="Z68" s="150">
        <f>Z67*X68</f>
        <v>23.5506466</v>
      </c>
      <c r="AA68" s="151"/>
      <c r="AB68" s="152">
        <f t="shared" si="3"/>
        <v>0.64999999999999858</v>
      </c>
      <c r="AC68" s="114">
        <f t="shared" si="53"/>
        <v>2.8383478045549967E-2</v>
      </c>
      <c r="AE68" s="148">
        <v>0.13</v>
      </c>
      <c r="AF68" s="149"/>
      <c r="AG68" s="152">
        <f>AG67*AE68</f>
        <v>24.148646599999999</v>
      </c>
      <c r="AH68" s="151"/>
      <c r="AI68" s="152">
        <f t="shared" si="58"/>
        <v>0.59799999999999898</v>
      </c>
      <c r="AJ68" s="114">
        <f t="shared" si="54"/>
        <v>2.5392084139209958E-2</v>
      </c>
      <c r="AL68" s="148">
        <v>0.13</v>
      </c>
      <c r="AM68" s="149"/>
      <c r="AN68" s="150">
        <f>AN67*AL68</f>
        <v>24.642646599999999</v>
      </c>
      <c r="AO68" s="151"/>
      <c r="AP68" s="152">
        <f t="shared" si="59"/>
        <v>0.49399999999999977</v>
      </c>
      <c r="AQ68" s="114">
        <f t="shared" si="55"/>
        <v>2.0456632960954416E-2</v>
      </c>
    </row>
    <row r="69" spans="1:43" s="85" customFormat="1" x14ac:dyDescent="0.2">
      <c r="B69" s="153" t="s">
        <v>53</v>
      </c>
      <c r="C69" s="79"/>
      <c r="D69" s="79"/>
      <c r="E69" s="79"/>
      <c r="F69" s="154"/>
      <c r="G69" s="155"/>
      <c r="H69" s="146">
        <f>H67+H68</f>
        <v>186.1297806</v>
      </c>
      <c r="I69" s="147"/>
      <c r="J69" s="147"/>
      <c r="K69" s="147"/>
      <c r="L69" s="150">
        <f>L67+L68</f>
        <v>194.84117660000001</v>
      </c>
      <c r="M69" s="151"/>
      <c r="N69" s="152">
        <f t="shared" si="56"/>
        <v>8.7113960000000077</v>
      </c>
      <c r="O69" s="114">
        <f t="shared" si="57"/>
        <v>4.6802805934216027E-2</v>
      </c>
      <c r="Q69" s="147"/>
      <c r="R69" s="147"/>
      <c r="S69" s="150">
        <f>S67+S68</f>
        <v>199.05946660000001</v>
      </c>
      <c r="T69" s="151"/>
      <c r="U69" s="152">
        <f t="shared" si="1"/>
        <v>4.2182899999999961</v>
      </c>
      <c r="V69" s="114">
        <f t="shared" si="52"/>
        <v>2.1649889790287768E-2</v>
      </c>
      <c r="X69" s="147"/>
      <c r="Y69" s="147"/>
      <c r="Z69" s="150">
        <f>Z67+Z68</f>
        <v>204.70946659999998</v>
      </c>
      <c r="AA69" s="151"/>
      <c r="AB69" s="152">
        <f t="shared" si="3"/>
        <v>5.6499999999999773</v>
      </c>
      <c r="AC69" s="114">
        <f t="shared" si="53"/>
        <v>2.8383478045549918E-2</v>
      </c>
      <c r="AE69" s="147"/>
      <c r="AF69" s="147"/>
      <c r="AG69" s="150">
        <f>AG67+AG68</f>
        <v>209.90746659999999</v>
      </c>
      <c r="AH69" s="151"/>
      <c r="AI69" s="152">
        <f t="shared" si="58"/>
        <v>5.1980000000000075</v>
      </c>
      <c r="AJ69" s="114">
        <f t="shared" si="54"/>
        <v>2.5392084139210042E-2</v>
      </c>
      <c r="AL69" s="147"/>
      <c r="AM69" s="147"/>
      <c r="AN69" s="150">
        <f>AN67+AN68</f>
        <v>214.2014666</v>
      </c>
      <c r="AO69" s="151"/>
      <c r="AP69" s="152">
        <f t="shared" si="59"/>
        <v>4.2940000000000111</v>
      </c>
      <c r="AQ69" s="114">
        <f t="shared" si="55"/>
        <v>2.0456632960954478E-2</v>
      </c>
    </row>
    <row r="70" spans="1:43" s="85" customFormat="1" ht="15.75" customHeight="1" x14ac:dyDescent="0.2">
      <c r="B70" s="261" t="s">
        <v>54</v>
      </c>
      <c r="C70" s="261"/>
      <c r="D70" s="261"/>
      <c r="E70" s="79"/>
      <c r="F70" s="154"/>
      <c r="G70" s="155"/>
      <c r="H70" s="156">
        <f>ROUND(-H69*10%,2)</f>
        <v>-18.61</v>
      </c>
      <c r="I70" s="147"/>
      <c r="J70" s="147"/>
      <c r="K70" s="147"/>
      <c r="L70" s="157">
        <f>ROUND(-L69*10%,2)</f>
        <v>-19.48</v>
      </c>
      <c r="M70" s="151"/>
      <c r="N70" s="157">
        <f t="shared" si="56"/>
        <v>-0.87000000000000099</v>
      </c>
      <c r="O70" s="119">
        <f t="shared" si="57"/>
        <v>4.6749059645352017E-2</v>
      </c>
      <c r="Q70" s="147"/>
      <c r="R70" s="147"/>
      <c r="S70" s="157">
        <f>ROUND(-S69*10%,2)</f>
        <v>-19.91</v>
      </c>
      <c r="T70" s="151"/>
      <c r="U70" s="157">
        <f t="shared" si="1"/>
        <v>-0.42999999999999972</v>
      </c>
      <c r="V70" s="119">
        <f t="shared" si="52"/>
        <v>2.207392197125255E-2</v>
      </c>
      <c r="X70" s="147"/>
      <c r="Y70" s="147"/>
      <c r="Z70" s="157">
        <f>ROUND(-Z69*10%,2)</f>
        <v>-20.47</v>
      </c>
      <c r="AA70" s="151"/>
      <c r="AB70" s="157">
        <f t="shared" si="3"/>
        <v>-0.55999999999999872</v>
      </c>
      <c r="AC70" s="119">
        <f t="shared" si="53"/>
        <v>2.8126569563033586E-2</v>
      </c>
      <c r="AE70" s="147"/>
      <c r="AF70" s="147"/>
      <c r="AG70" s="157">
        <f>ROUND(-AG69*10%,2)</f>
        <v>-20.99</v>
      </c>
      <c r="AH70" s="151"/>
      <c r="AI70" s="157">
        <f t="shared" si="58"/>
        <v>-0.51999999999999957</v>
      </c>
      <c r="AJ70" s="119">
        <f t="shared" si="54"/>
        <v>2.54030288226673E-2</v>
      </c>
      <c r="AL70" s="147"/>
      <c r="AM70" s="147"/>
      <c r="AN70" s="157">
        <f>ROUND(-AN69*10%,2)</f>
        <v>-21.42</v>
      </c>
      <c r="AO70" s="151"/>
      <c r="AP70" s="157">
        <f t="shared" si="59"/>
        <v>-0.43000000000000327</v>
      </c>
      <c r="AQ70" s="119">
        <f t="shared" si="55"/>
        <v>2.0485945688423216E-2</v>
      </c>
    </row>
    <row r="71" spans="1:43" s="85" customFormat="1" ht="13.5" thickBot="1" x14ac:dyDescent="0.25">
      <c r="B71" s="254" t="s">
        <v>57</v>
      </c>
      <c r="C71" s="254"/>
      <c r="D71" s="254"/>
      <c r="E71" s="158"/>
      <c r="F71" s="159"/>
      <c r="G71" s="160"/>
      <c r="H71" s="161">
        <f>SUM(H69:H70)</f>
        <v>167.51978059999999</v>
      </c>
      <c r="I71" s="162"/>
      <c r="J71" s="162"/>
      <c r="K71" s="162"/>
      <c r="L71" s="163">
        <f>SUM(L69:L70)</f>
        <v>175.36117660000002</v>
      </c>
      <c r="M71" s="164"/>
      <c r="N71" s="165">
        <f t="shared" si="56"/>
        <v>7.8413960000000316</v>
      </c>
      <c r="O71" s="166">
        <f t="shared" si="57"/>
        <v>4.6808776682459627E-2</v>
      </c>
      <c r="Q71" s="162"/>
      <c r="R71" s="162"/>
      <c r="S71" s="163">
        <f>SUM(S69:S70)</f>
        <v>179.14946660000001</v>
      </c>
      <c r="T71" s="164"/>
      <c r="U71" s="165">
        <f t="shared" si="1"/>
        <v>3.7882899999999893</v>
      </c>
      <c r="V71" s="166">
        <f t="shared" si="52"/>
        <v>2.1602786166524779E-2</v>
      </c>
      <c r="X71" s="162"/>
      <c r="Y71" s="162"/>
      <c r="Z71" s="163">
        <f>SUM(Z69:Z70)</f>
        <v>184.23946659999999</v>
      </c>
      <c r="AA71" s="164"/>
      <c r="AB71" s="165">
        <f t="shared" si="3"/>
        <v>5.089999999999975</v>
      </c>
      <c r="AC71" s="166">
        <f t="shared" si="53"/>
        <v>2.8412029891022709E-2</v>
      </c>
      <c r="AE71" s="162"/>
      <c r="AF71" s="162"/>
      <c r="AG71" s="163">
        <f>SUM(AG69:AG70)</f>
        <v>188.91746659999998</v>
      </c>
      <c r="AH71" s="164"/>
      <c r="AI71" s="165">
        <f t="shared" si="58"/>
        <v>4.6779999999999973</v>
      </c>
      <c r="AJ71" s="166">
        <f t="shared" si="54"/>
        <v>2.5390868125754754E-2</v>
      </c>
      <c r="AL71" s="162"/>
      <c r="AM71" s="162"/>
      <c r="AN71" s="163">
        <f>SUM(AN69:AN70)</f>
        <v>192.78146659999999</v>
      </c>
      <c r="AO71" s="164"/>
      <c r="AP71" s="165">
        <f t="shared" si="59"/>
        <v>3.8640000000000043</v>
      </c>
      <c r="AQ71" s="166">
        <f t="shared" si="55"/>
        <v>2.0453376119961186E-2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361950</xdr:colOff>
                    <xdr:row>16</xdr:row>
                    <xdr:rowOff>114300</xdr:rowOff>
                  </from>
                  <to>
                    <xdr:col>16</xdr:col>
                    <xdr:colOff>9525</xdr:colOff>
                    <xdr:row>18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92"/>
  <sheetViews>
    <sheetView showGridLines="0" view="pageBreakPreview" topLeftCell="A13" zoomScale="60" zoomScaleNormal="85" workbookViewId="0">
      <selection activeCell="L78" sqref="L78"/>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45"/>
      <c r="O8" s="194"/>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71</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+'SC (1000)'!F23</f>
        <v>16.72</v>
      </c>
      <c r="G23" s="25">
        <v>1</v>
      </c>
      <c r="H23" s="26">
        <f>G23*F23</f>
        <v>16.72</v>
      </c>
      <c r="I23" s="27"/>
      <c r="J23" s="24">
        <f>+'SC (1000)'!J23</f>
        <v>23</v>
      </c>
      <c r="K23" s="29">
        <v>1</v>
      </c>
      <c r="L23" s="26">
        <f>K23*J23</f>
        <v>23</v>
      </c>
      <c r="M23" s="27"/>
      <c r="N23" s="30">
        <f>L23-H23</f>
        <v>6.2800000000000011</v>
      </c>
      <c r="O23" s="31">
        <f>IF((H23)=0,"",(N23/H23))</f>
        <v>0.37559808612440199</v>
      </c>
      <c r="Q23" s="24">
        <f>+'SC (1000)'!Q23</f>
        <v>28</v>
      </c>
      <c r="R23" s="29">
        <v>1</v>
      </c>
      <c r="S23" s="26">
        <f>R23*Q23</f>
        <v>28</v>
      </c>
      <c r="T23" s="27"/>
      <c r="U23" s="30">
        <f>S23-L23</f>
        <v>5</v>
      </c>
      <c r="V23" s="31">
        <f>IF((L23)=0,"",(U23/L23))</f>
        <v>0.21739130434782608</v>
      </c>
      <c r="X23" s="24">
        <f>+'SC (1000)'!X23</f>
        <v>33.5</v>
      </c>
      <c r="Y23" s="29">
        <v>1</v>
      </c>
      <c r="Z23" s="26">
        <f>Y23*X23</f>
        <v>33.5</v>
      </c>
      <c r="AA23" s="27"/>
      <c r="AB23" s="30">
        <f>Z23-S23</f>
        <v>5.5</v>
      </c>
      <c r="AC23" s="31">
        <f>IF((S23)=0,"",(AB23/S23))</f>
        <v>0.19642857142857142</v>
      </c>
      <c r="AE23" s="24">
        <f>+'SC (1000)'!AE23</f>
        <v>39</v>
      </c>
      <c r="AF23" s="29">
        <v>1</v>
      </c>
      <c r="AG23" s="26">
        <f>AF23*AE23</f>
        <v>39</v>
      </c>
      <c r="AH23" s="27"/>
      <c r="AI23" s="30">
        <f>AG23-Z23</f>
        <v>5.5</v>
      </c>
      <c r="AJ23" s="31">
        <f>IF((Z23)=0,"",(AI23/Z23))</f>
        <v>0.16417910447761194</v>
      </c>
      <c r="AL23" s="24">
        <f>+'SC (1000)'!AL23</f>
        <v>44</v>
      </c>
      <c r="AM23" s="29">
        <v>1</v>
      </c>
      <c r="AN23" s="26">
        <f>AM23*AL23</f>
        <v>44</v>
      </c>
      <c r="AO23" s="27"/>
      <c r="AP23" s="30">
        <f>AN23-AG23</f>
        <v>5</v>
      </c>
      <c r="AQ23" s="31">
        <f>IF((AG23)=0,"",(AP23/AG23))</f>
        <v>0.12820512820512819</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2000</v>
      </c>
      <c r="H29" s="26">
        <f t="shared" si="0"/>
        <v>42</v>
      </c>
      <c r="I29" s="27"/>
      <c r="J29" s="24">
        <f>+'SC (1000)'!J29</f>
        <v>2.1600000000000001E-2</v>
      </c>
      <c r="K29" s="25">
        <f>$F$18</f>
        <v>2000</v>
      </c>
      <c r="L29" s="26">
        <f t="shared" si="9"/>
        <v>43.2</v>
      </c>
      <c r="M29" s="27"/>
      <c r="N29" s="30">
        <f t="shared" si="10"/>
        <v>1.2000000000000028</v>
      </c>
      <c r="O29" s="31">
        <f t="shared" si="11"/>
        <v>2.857142857142864E-2</v>
      </c>
      <c r="Q29" s="24">
        <f>+'SC (1000)'!Q29</f>
        <v>2.1399999999999999E-2</v>
      </c>
      <c r="R29" s="25">
        <f>$F$18</f>
        <v>2000</v>
      </c>
      <c r="S29" s="26">
        <f t="shared" si="12"/>
        <v>42.8</v>
      </c>
      <c r="T29" s="27"/>
      <c r="U29" s="30">
        <f t="shared" si="1"/>
        <v>-0.40000000000000568</v>
      </c>
      <c r="V29" s="31">
        <f t="shared" si="2"/>
        <v>-9.2592592592593906E-3</v>
      </c>
      <c r="X29" s="24">
        <f>+'SC (1000)'!X29</f>
        <v>2.0899999999999998E-2</v>
      </c>
      <c r="Y29" s="25">
        <f>$F$18</f>
        <v>2000</v>
      </c>
      <c r="Z29" s="26">
        <f t="shared" si="13"/>
        <v>41.8</v>
      </c>
      <c r="AA29" s="27"/>
      <c r="AB29" s="30">
        <f t="shared" si="3"/>
        <v>-1</v>
      </c>
      <c r="AC29" s="31">
        <f t="shared" si="4"/>
        <v>-2.3364485981308414E-2</v>
      </c>
      <c r="AE29" s="24">
        <f>+'SC (1000)'!AE29</f>
        <v>0.02</v>
      </c>
      <c r="AF29" s="25">
        <f>$F$18</f>
        <v>2000</v>
      </c>
      <c r="AG29" s="26">
        <f t="shared" si="14"/>
        <v>40</v>
      </c>
      <c r="AH29" s="27"/>
      <c r="AI29" s="30">
        <f t="shared" si="5"/>
        <v>-1.7999999999999972</v>
      </c>
      <c r="AJ29" s="31">
        <f t="shared" si="6"/>
        <v>-4.3062200956937732E-2</v>
      </c>
      <c r="AL29" s="24">
        <f>+'SC (1000)'!AL29</f>
        <v>1.8800000000000001E-2</v>
      </c>
      <c r="AM29" s="25">
        <f>$F$18</f>
        <v>2000</v>
      </c>
      <c r="AN29" s="26">
        <f t="shared" si="15"/>
        <v>37.6</v>
      </c>
      <c r="AO29" s="27"/>
      <c r="AP29" s="30">
        <f t="shared" si="7"/>
        <v>-2.3999999999999986</v>
      </c>
      <c r="AQ29" s="31">
        <f t="shared" si="8"/>
        <v>-5.9999999999999963E-2</v>
      </c>
    </row>
    <row r="30" spans="2:43" x14ac:dyDescent="0.2">
      <c r="B30" s="21" t="s">
        <v>31</v>
      </c>
      <c r="C30" s="21"/>
      <c r="D30" s="22"/>
      <c r="E30" s="23"/>
      <c r="F30" s="24"/>
      <c r="G30" s="25">
        <f t="shared" ref="G30" si="16">$F$18</f>
        <v>2000</v>
      </c>
      <c r="H30" s="26">
        <f t="shared" si="0"/>
        <v>0</v>
      </c>
      <c r="I30" s="27"/>
      <c r="J30" s="24"/>
      <c r="K30" s="25">
        <f t="shared" ref="K30:K38" si="17">$F$18</f>
        <v>2000</v>
      </c>
      <c r="L30" s="26">
        <f t="shared" si="9"/>
        <v>0</v>
      </c>
      <c r="M30" s="27"/>
      <c r="N30" s="30">
        <f t="shared" si="10"/>
        <v>0</v>
      </c>
      <c r="O30" s="31" t="str">
        <f t="shared" si="11"/>
        <v/>
      </c>
      <c r="Q30" s="24"/>
      <c r="R30" s="25">
        <f t="shared" ref="R30:R38" si="18">$F$18</f>
        <v>2000</v>
      </c>
      <c r="S30" s="26">
        <f t="shared" si="12"/>
        <v>0</v>
      </c>
      <c r="T30" s="27"/>
      <c r="U30" s="30">
        <f t="shared" si="1"/>
        <v>0</v>
      </c>
      <c r="V30" s="31" t="str">
        <f t="shared" si="2"/>
        <v/>
      </c>
      <c r="X30" s="24"/>
      <c r="Y30" s="25">
        <f t="shared" ref="Y30:Y38" si="19">$F$18</f>
        <v>2000</v>
      </c>
      <c r="Z30" s="26">
        <f t="shared" si="13"/>
        <v>0</v>
      </c>
      <c r="AA30" s="27"/>
      <c r="AB30" s="30">
        <f t="shared" si="3"/>
        <v>0</v>
      </c>
      <c r="AC30" s="31" t="str">
        <f t="shared" si="4"/>
        <v/>
      </c>
      <c r="AE30" s="24"/>
      <c r="AF30" s="25">
        <f t="shared" ref="AF30:AF38" si="20">$F$18</f>
        <v>2000</v>
      </c>
      <c r="AG30" s="26">
        <f t="shared" si="14"/>
        <v>0</v>
      </c>
      <c r="AH30" s="27"/>
      <c r="AI30" s="30">
        <f t="shared" si="5"/>
        <v>0</v>
      </c>
      <c r="AJ30" s="31" t="str">
        <f t="shared" si="6"/>
        <v/>
      </c>
      <c r="AL30" s="24"/>
      <c r="AM30" s="25">
        <f t="shared" ref="AM30:AM38" si="21">$F$18</f>
        <v>2000</v>
      </c>
      <c r="AN30" s="26">
        <f t="shared" si="15"/>
        <v>0</v>
      </c>
      <c r="AO30" s="27"/>
      <c r="AP30" s="30">
        <f t="shared" si="7"/>
        <v>0</v>
      </c>
      <c r="AQ30" s="31" t="str">
        <f t="shared" si="8"/>
        <v/>
      </c>
    </row>
    <row r="31" spans="2:43" x14ac:dyDescent="0.2">
      <c r="B31" s="21" t="s">
        <v>32</v>
      </c>
      <c r="C31" s="21"/>
      <c r="D31" s="22" t="s">
        <v>30</v>
      </c>
      <c r="E31" s="23"/>
      <c r="F31" s="24">
        <f>+'SC (1000)'!F31</f>
        <v>0</v>
      </c>
      <c r="G31" s="25">
        <f>$F$18</f>
        <v>2000</v>
      </c>
      <c r="H31" s="26">
        <f t="shared" si="0"/>
        <v>0</v>
      </c>
      <c r="I31" s="27"/>
      <c r="J31" s="50">
        <f>+'SC (1000)'!J31</f>
        <v>2.3000000000000001E-4</v>
      </c>
      <c r="K31" s="25">
        <f t="shared" si="17"/>
        <v>2000</v>
      </c>
      <c r="L31" s="26">
        <f t="shared" si="9"/>
        <v>0.46</v>
      </c>
      <c r="M31" s="27"/>
      <c r="N31" s="30">
        <f t="shared" si="10"/>
        <v>0.46</v>
      </c>
      <c r="O31" s="31" t="str">
        <f t="shared" si="11"/>
        <v/>
      </c>
      <c r="Q31" s="24">
        <f>+'SC (1000)'!Q31</f>
        <v>0</v>
      </c>
      <c r="R31" s="25">
        <f t="shared" si="18"/>
        <v>2000</v>
      </c>
      <c r="S31" s="26">
        <f t="shared" si="12"/>
        <v>0</v>
      </c>
      <c r="T31" s="27"/>
      <c r="U31" s="30">
        <f t="shared" si="1"/>
        <v>-0.46</v>
      </c>
      <c r="V31" s="31">
        <f t="shared" si="2"/>
        <v>-1</v>
      </c>
      <c r="X31" s="24">
        <f>+'SC (1000)'!X31</f>
        <v>0</v>
      </c>
      <c r="Y31" s="25">
        <f t="shared" si="19"/>
        <v>2000</v>
      </c>
      <c r="Z31" s="26">
        <f t="shared" si="13"/>
        <v>0</v>
      </c>
      <c r="AA31" s="27"/>
      <c r="AB31" s="30">
        <f t="shared" si="3"/>
        <v>0</v>
      </c>
      <c r="AC31" s="31" t="str">
        <f t="shared" si="4"/>
        <v/>
      </c>
      <c r="AE31" s="24">
        <f>+'SC (1000)'!AE31</f>
        <v>0</v>
      </c>
      <c r="AF31" s="25">
        <f t="shared" si="20"/>
        <v>2000</v>
      </c>
      <c r="AG31" s="26">
        <f t="shared" si="14"/>
        <v>0</v>
      </c>
      <c r="AH31" s="27"/>
      <c r="AI31" s="30">
        <f t="shared" si="5"/>
        <v>0</v>
      </c>
      <c r="AJ31" s="31" t="str">
        <f t="shared" si="6"/>
        <v/>
      </c>
      <c r="AL31" s="24">
        <f>+'SC (1000)'!AL31</f>
        <v>0</v>
      </c>
      <c r="AM31" s="25">
        <f t="shared" si="21"/>
        <v>2000</v>
      </c>
      <c r="AN31" s="26">
        <f t="shared" si="15"/>
        <v>0</v>
      </c>
      <c r="AO31" s="27"/>
      <c r="AP31" s="30">
        <f t="shared" si="7"/>
        <v>0</v>
      </c>
      <c r="AQ31" s="31" t="str">
        <f t="shared" si="8"/>
        <v/>
      </c>
    </row>
    <row r="32" spans="2:43" x14ac:dyDescent="0.2">
      <c r="B32" s="33"/>
      <c r="C32" s="21"/>
      <c r="D32" s="22"/>
      <c r="E32" s="23"/>
      <c r="F32" s="24"/>
      <c r="G32" s="25">
        <f t="shared" ref="G32:G38" si="22">$F$18</f>
        <v>2000</v>
      </c>
      <c r="H32" s="26">
        <f t="shared" si="0"/>
        <v>0</v>
      </c>
      <c r="I32" s="27"/>
      <c r="J32" s="28"/>
      <c r="K32" s="25">
        <f t="shared" si="17"/>
        <v>2000</v>
      </c>
      <c r="L32" s="26">
        <f t="shared" si="9"/>
        <v>0</v>
      </c>
      <c r="M32" s="27"/>
      <c r="N32" s="30">
        <f t="shared" si="10"/>
        <v>0</v>
      </c>
      <c r="O32" s="31" t="str">
        <f t="shared" si="11"/>
        <v/>
      </c>
      <c r="Q32" s="28"/>
      <c r="R32" s="25">
        <f t="shared" si="18"/>
        <v>2000</v>
      </c>
      <c r="S32" s="26">
        <f t="shared" si="12"/>
        <v>0</v>
      </c>
      <c r="T32" s="27"/>
      <c r="U32" s="30">
        <f t="shared" si="1"/>
        <v>0</v>
      </c>
      <c r="V32" s="31" t="str">
        <f t="shared" si="2"/>
        <v/>
      </c>
      <c r="X32" s="28"/>
      <c r="Y32" s="25">
        <f t="shared" si="19"/>
        <v>2000</v>
      </c>
      <c r="Z32" s="26">
        <f t="shared" si="13"/>
        <v>0</v>
      </c>
      <c r="AA32" s="27"/>
      <c r="AB32" s="30">
        <f t="shared" si="3"/>
        <v>0</v>
      </c>
      <c r="AC32" s="31" t="str">
        <f t="shared" si="4"/>
        <v/>
      </c>
      <c r="AE32" s="28"/>
      <c r="AF32" s="25">
        <f t="shared" si="20"/>
        <v>2000</v>
      </c>
      <c r="AG32" s="26">
        <f t="shared" si="14"/>
        <v>0</v>
      </c>
      <c r="AH32" s="27"/>
      <c r="AI32" s="30">
        <f t="shared" si="5"/>
        <v>0</v>
      </c>
      <c r="AJ32" s="31" t="str">
        <f t="shared" si="6"/>
        <v/>
      </c>
      <c r="AL32" s="28"/>
      <c r="AM32" s="25">
        <f t="shared" si="21"/>
        <v>2000</v>
      </c>
      <c r="AN32" s="26">
        <f t="shared" si="15"/>
        <v>0</v>
      </c>
      <c r="AO32" s="27"/>
      <c r="AP32" s="30">
        <f t="shared" si="7"/>
        <v>0</v>
      </c>
      <c r="AQ32" s="31" t="str">
        <f t="shared" si="8"/>
        <v/>
      </c>
    </row>
    <row r="33" spans="2:43" x14ac:dyDescent="0.2">
      <c r="B33" s="33"/>
      <c r="C33" s="21"/>
      <c r="D33" s="22"/>
      <c r="E33" s="23"/>
      <c r="F33" s="24"/>
      <c r="G33" s="25">
        <f t="shared" si="22"/>
        <v>2000</v>
      </c>
      <c r="H33" s="26">
        <f t="shared" si="0"/>
        <v>0</v>
      </c>
      <c r="I33" s="27"/>
      <c r="J33" s="28"/>
      <c r="K33" s="25">
        <f t="shared" si="17"/>
        <v>2000</v>
      </c>
      <c r="L33" s="26">
        <f t="shared" si="9"/>
        <v>0</v>
      </c>
      <c r="M33" s="27"/>
      <c r="N33" s="30">
        <f t="shared" si="10"/>
        <v>0</v>
      </c>
      <c r="O33" s="31" t="str">
        <f t="shared" si="11"/>
        <v/>
      </c>
      <c r="Q33" s="28"/>
      <c r="R33" s="25">
        <f t="shared" si="18"/>
        <v>2000</v>
      </c>
      <c r="S33" s="26">
        <f t="shared" si="12"/>
        <v>0</v>
      </c>
      <c r="T33" s="27"/>
      <c r="U33" s="30">
        <f t="shared" si="1"/>
        <v>0</v>
      </c>
      <c r="V33" s="31" t="str">
        <f t="shared" si="2"/>
        <v/>
      </c>
      <c r="X33" s="28"/>
      <c r="Y33" s="25">
        <f t="shared" si="19"/>
        <v>2000</v>
      </c>
      <c r="Z33" s="26">
        <f t="shared" si="13"/>
        <v>0</v>
      </c>
      <c r="AA33" s="27"/>
      <c r="AB33" s="30">
        <f t="shared" si="3"/>
        <v>0</v>
      </c>
      <c r="AC33" s="31" t="str">
        <f t="shared" si="4"/>
        <v/>
      </c>
      <c r="AE33" s="28"/>
      <c r="AF33" s="25">
        <f t="shared" si="20"/>
        <v>2000</v>
      </c>
      <c r="AG33" s="26">
        <f t="shared" si="14"/>
        <v>0</v>
      </c>
      <c r="AH33" s="27"/>
      <c r="AI33" s="30">
        <f t="shared" si="5"/>
        <v>0</v>
      </c>
      <c r="AJ33" s="31" t="str">
        <f t="shared" si="6"/>
        <v/>
      </c>
      <c r="AL33" s="28"/>
      <c r="AM33" s="25">
        <f t="shared" si="21"/>
        <v>2000</v>
      </c>
      <c r="AN33" s="26">
        <f t="shared" si="15"/>
        <v>0</v>
      </c>
      <c r="AO33" s="27"/>
      <c r="AP33" s="30">
        <f t="shared" si="7"/>
        <v>0</v>
      </c>
      <c r="AQ33" s="31" t="str">
        <f t="shared" si="8"/>
        <v/>
      </c>
    </row>
    <row r="34" spans="2:43" x14ac:dyDescent="0.2">
      <c r="B34" s="33"/>
      <c r="C34" s="21"/>
      <c r="D34" s="22"/>
      <c r="E34" s="23"/>
      <c r="F34" s="24"/>
      <c r="G34" s="25">
        <f t="shared" si="22"/>
        <v>2000</v>
      </c>
      <c r="H34" s="26">
        <f t="shared" si="0"/>
        <v>0</v>
      </c>
      <c r="I34" s="27"/>
      <c r="J34" s="28"/>
      <c r="K34" s="25">
        <f t="shared" si="17"/>
        <v>2000</v>
      </c>
      <c r="L34" s="26">
        <f t="shared" si="9"/>
        <v>0</v>
      </c>
      <c r="M34" s="27"/>
      <c r="N34" s="30">
        <f t="shared" si="10"/>
        <v>0</v>
      </c>
      <c r="O34" s="31" t="str">
        <f t="shared" si="11"/>
        <v/>
      </c>
      <c r="Q34" s="28"/>
      <c r="R34" s="25">
        <f t="shared" si="18"/>
        <v>2000</v>
      </c>
      <c r="S34" s="26">
        <f t="shared" si="12"/>
        <v>0</v>
      </c>
      <c r="T34" s="27"/>
      <c r="U34" s="30">
        <f t="shared" si="1"/>
        <v>0</v>
      </c>
      <c r="V34" s="31" t="str">
        <f t="shared" si="2"/>
        <v/>
      </c>
      <c r="X34" s="28"/>
      <c r="Y34" s="25">
        <f t="shared" si="19"/>
        <v>2000</v>
      </c>
      <c r="Z34" s="26">
        <f t="shared" si="13"/>
        <v>0</v>
      </c>
      <c r="AA34" s="27"/>
      <c r="AB34" s="30">
        <f t="shared" si="3"/>
        <v>0</v>
      </c>
      <c r="AC34" s="31" t="str">
        <f t="shared" si="4"/>
        <v/>
      </c>
      <c r="AE34" s="28"/>
      <c r="AF34" s="25">
        <f t="shared" si="20"/>
        <v>2000</v>
      </c>
      <c r="AG34" s="26">
        <f t="shared" si="14"/>
        <v>0</v>
      </c>
      <c r="AH34" s="27"/>
      <c r="AI34" s="30">
        <f t="shared" si="5"/>
        <v>0</v>
      </c>
      <c r="AJ34" s="31" t="str">
        <f t="shared" si="6"/>
        <v/>
      </c>
      <c r="AL34" s="28"/>
      <c r="AM34" s="25">
        <f t="shared" si="21"/>
        <v>2000</v>
      </c>
      <c r="AN34" s="26">
        <f t="shared" si="15"/>
        <v>0</v>
      </c>
      <c r="AO34" s="27"/>
      <c r="AP34" s="30">
        <f t="shared" si="7"/>
        <v>0</v>
      </c>
      <c r="AQ34" s="31" t="str">
        <f t="shared" si="8"/>
        <v/>
      </c>
    </row>
    <row r="35" spans="2:43" x14ac:dyDescent="0.2">
      <c r="B35" s="33"/>
      <c r="C35" s="21"/>
      <c r="D35" s="22"/>
      <c r="E35" s="23"/>
      <c r="F35" s="24"/>
      <c r="G35" s="25">
        <f t="shared" si="22"/>
        <v>2000</v>
      </c>
      <c r="H35" s="26">
        <f t="shared" si="0"/>
        <v>0</v>
      </c>
      <c r="I35" s="27"/>
      <c r="J35" s="28"/>
      <c r="K35" s="25">
        <f t="shared" si="17"/>
        <v>2000</v>
      </c>
      <c r="L35" s="26">
        <f t="shared" si="9"/>
        <v>0</v>
      </c>
      <c r="M35" s="27"/>
      <c r="N35" s="30">
        <f t="shared" si="10"/>
        <v>0</v>
      </c>
      <c r="O35" s="31" t="str">
        <f t="shared" si="11"/>
        <v/>
      </c>
      <c r="Q35" s="28"/>
      <c r="R35" s="25">
        <f t="shared" si="18"/>
        <v>2000</v>
      </c>
      <c r="S35" s="26">
        <f t="shared" si="12"/>
        <v>0</v>
      </c>
      <c r="T35" s="27"/>
      <c r="U35" s="30">
        <f t="shared" si="1"/>
        <v>0</v>
      </c>
      <c r="V35" s="31" t="str">
        <f t="shared" si="2"/>
        <v/>
      </c>
      <c r="X35" s="28"/>
      <c r="Y35" s="25">
        <f t="shared" si="19"/>
        <v>2000</v>
      </c>
      <c r="Z35" s="26">
        <f t="shared" si="13"/>
        <v>0</v>
      </c>
      <c r="AA35" s="27"/>
      <c r="AB35" s="30">
        <f t="shared" si="3"/>
        <v>0</v>
      </c>
      <c r="AC35" s="31" t="str">
        <f t="shared" si="4"/>
        <v/>
      </c>
      <c r="AE35" s="28"/>
      <c r="AF35" s="25">
        <f t="shared" si="20"/>
        <v>2000</v>
      </c>
      <c r="AG35" s="26">
        <f t="shared" si="14"/>
        <v>0</v>
      </c>
      <c r="AH35" s="27"/>
      <c r="AI35" s="30">
        <f t="shared" si="5"/>
        <v>0</v>
      </c>
      <c r="AJ35" s="31" t="str">
        <f t="shared" si="6"/>
        <v/>
      </c>
      <c r="AL35" s="28"/>
      <c r="AM35" s="25">
        <f t="shared" si="21"/>
        <v>2000</v>
      </c>
      <c r="AN35" s="26">
        <f t="shared" si="15"/>
        <v>0</v>
      </c>
      <c r="AO35" s="27"/>
      <c r="AP35" s="30">
        <f t="shared" si="7"/>
        <v>0</v>
      </c>
      <c r="AQ35" s="31" t="str">
        <f t="shared" si="8"/>
        <v/>
      </c>
    </row>
    <row r="36" spans="2:43" x14ac:dyDescent="0.2">
      <c r="B36" s="33"/>
      <c r="C36" s="21"/>
      <c r="D36" s="22"/>
      <c r="E36" s="23"/>
      <c r="F36" s="24"/>
      <c r="G36" s="25">
        <f t="shared" si="22"/>
        <v>2000</v>
      </c>
      <c r="H36" s="26">
        <f t="shared" si="0"/>
        <v>0</v>
      </c>
      <c r="I36" s="27"/>
      <c r="J36" s="28"/>
      <c r="K36" s="25">
        <f t="shared" si="17"/>
        <v>2000</v>
      </c>
      <c r="L36" s="26">
        <f t="shared" si="9"/>
        <v>0</v>
      </c>
      <c r="M36" s="27"/>
      <c r="N36" s="30">
        <f t="shared" si="10"/>
        <v>0</v>
      </c>
      <c r="O36" s="31" t="str">
        <f t="shared" si="11"/>
        <v/>
      </c>
      <c r="Q36" s="28"/>
      <c r="R36" s="25">
        <f t="shared" si="18"/>
        <v>2000</v>
      </c>
      <c r="S36" s="26">
        <f t="shared" si="12"/>
        <v>0</v>
      </c>
      <c r="T36" s="27"/>
      <c r="U36" s="30">
        <f t="shared" si="1"/>
        <v>0</v>
      </c>
      <c r="V36" s="31" t="str">
        <f t="shared" si="2"/>
        <v/>
      </c>
      <c r="X36" s="28"/>
      <c r="Y36" s="25">
        <f t="shared" si="19"/>
        <v>2000</v>
      </c>
      <c r="Z36" s="26">
        <f t="shared" si="13"/>
        <v>0</v>
      </c>
      <c r="AA36" s="27"/>
      <c r="AB36" s="30">
        <f t="shared" si="3"/>
        <v>0</v>
      </c>
      <c r="AC36" s="31" t="str">
        <f t="shared" si="4"/>
        <v/>
      </c>
      <c r="AE36" s="28"/>
      <c r="AF36" s="25">
        <f t="shared" si="20"/>
        <v>2000</v>
      </c>
      <c r="AG36" s="26">
        <f t="shared" si="14"/>
        <v>0</v>
      </c>
      <c r="AH36" s="27"/>
      <c r="AI36" s="30">
        <f t="shared" si="5"/>
        <v>0</v>
      </c>
      <c r="AJ36" s="31" t="str">
        <f t="shared" si="6"/>
        <v/>
      </c>
      <c r="AL36" s="28"/>
      <c r="AM36" s="25">
        <f t="shared" si="21"/>
        <v>2000</v>
      </c>
      <c r="AN36" s="26">
        <f t="shared" si="15"/>
        <v>0</v>
      </c>
      <c r="AO36" s="27"/>
      <c r="AP36" s="30">
        <f t="shared" si="7"/>
        <v>0</v>
      </c>
      <c r="AQ36" s="31" t="str">
        <f t="shared" si="8"/>
        <v/>
      </c>
    </row>
    <row r="37" spans="2:43" x14ac:dyDescent="0.2">
      <c r="B37" s="33"/>
      <c r="C37" s="21"/>
      <c r="D37" s="22"/>
      <c r="E37" s="23"/>
      <c r="F37" s="24"/>
      <c r="G37" s="25">
        <f t="shared" si="22"/>
        <v>2000</v>
      </c>
      <c r="H37" s="26">
        <f t="shared" si="0"/>
        <v>0</v>
      </c>
      <c r="I37" s="27"/>
      <c r="J37" s="28"/>
      <c r="K37" s="25">
        <f t="shared" si="17"/>
        <v>2000</v>
      </c>
      <c r="L37" s="26">
        <f t="shared" si="9"/>
        <v>0</v>
      </c>
      <c r="M37" s="27"/>
      <c r="N37" s="30">
        <f t="shared" si="10"/>
        <v>0</v>
      </c>
      <c r="O37" s="31" t="str">
        <f t="shared" si="11"/>
        <v/>
      </c>
      <c r="Q37" s="28"/>
      <c r="R37" s="25">
        <f t="shared" si="18"/>
        <v>2000</v>
      </c>
      <c r="S37" s="26">
        <f t="shared" si="12"/>
        <v>0</v>
      </c>
      <c r="T37" s="27"/>
      <c r="U37" s="30">
        <f t="shared" si="1"/>
        <v>0</v>
      </c>
      <c r="V37" s="31" t="str">
        <f t="shared" si="2"/>
        <v/>
      </c>
      <c r="X37" s="28"/>
      <c r="Y37" s="25">
        <f t="shared" si="19"/>
        <v>2000</v>
      </c>
      <c r="Z37" s="26">
        <f t="shared" si="13"/>
        <v>0</v>
      </c>
      <c r="AA37" s="27"/>
      <c r="AB37" s="30">
        <f t="shared" si="3"/>
        <v>0</v>
      </c>
      <c r="AC37" s="31" t="str">
        <f t="shared" si="4"/>
        <v/>
      </c>
      <c r="AE37" s="28"/>
      <c r="AF37" s="25">
        <f t="shared" si="20"/>
        <v>2000</v>
      </c>
      <c r="AG37" s="26">
        <f t="shared" si="14"/>
        <v>0</v>
      </c>
      <c r="AH37" s="27"/>
      <c r="AI37" s="30">
        <f t="shared" si="5"/>
        <v>0</v>
      </c>
      <c r="AJ37" s="31" t="str">
        <f t="shared" si="6"/>
        <v/>
      </c>
      <c r="AL37" s="28"/>
      <c r="AM37" s="25">
        <f t="shared" si="21"/>
        <v>2000</v>
      </c>
      <c r="AN37" s="26">
        <f t="shared" si="15"/>
        <v>0</v>
      </c>
      <c r="AO37" s="27"/>
      <c r="AP37" s="30">
        <f t="shared" si="7"/>
        <v>0</v>
      </c>
      <c r="AQ37" s="31" t="str">
        <f t="shared" si="8"/>
        <v/>
      </c>
    </row>
    <row r="38" spans="2:43" x14ac:dyDescent="0.2">
      <c r="B38" s="33"/>
      <c r="C38" s="21"/>
      <c r="D38" s="22"/>
      <c r="E38" s="23"/>
      <c r="F38" s="24"/>
      <c r="G38" s="25">
        <f t="shared" si="22"/>
        <v>2000</v>
      </c>
      <c r="H38" s="26">
        <f t="shared" si="0"/>
        <v>0</v>
      </c>
      <c r="I38" s="27"/>
      <c r="J38" s="28"/>
      <c r="K38" s="25">
        <f t="shared" si="17"/>
        <v>2000</v>
      </c>
      <c r="L38" s="26">
        <f t="shared" si="9"/>
        <v>0</v>
      </c>
      <c r="M38" s="27"/>
      <c r="N38" s="30">
        <f t="shared" si="10"/>
        <v>0</v>
      </c>
      <c r="O38" s="31" t="str">
        <f t="shared" si="11"/>
        <v/>
      </c>
      <c r="Q38" s="28"/>
      <c r="R38" s="25">
        <f t="shared" si="18"/>
        <v>2000</v>
      </c>
      <c r="S38" s="26">
        <f t="shared" si="12"/>
        <v>0</v>
      </c>
      <c r="T38" s="27"/>
      <c r="U38" s="30">
        <f t="shared" si="1"/>
        <v>0</v>
      </c>
      <c r="V38" s="31" t="str">
        <f t="shared" si="2"/>
        <v/>
      </c>
      <c r="X38" s="28"/>
      <c r="Y38" s="25">
        <f t="shared" si="19"/>
        <v>2000</v>
      </c>
      <c r="Z38" s="26">
        <f t="shared" si="13"/>
        <v>0</v>
      </c>
      <c r="AA38" s="27"/>
      <c r="AB38" s="30">
        <f t="shared" si="3"/>
        <v>0</v>
      </c>
      <c r="AC38" s="31" t="str">
        <f t="shared" si="4"/>
        <v/>
      </c>
      <c r="AE38" s="28"/>
      <c r="AF38" s="25">
        <f t="shared" si="20"/>
        <v>2000</v>
      </c>
      <c r="AG38" s="26">
        <f t="shared" si="14"/>
        <v>0</v>
      </c>
      <c r="AH38" s="27"/>
      <c r="AI38" s="30">
        <f t="shared" si="5"/>
        <v>0</v>
      </c>
      <c r="AJ38" s="31" t="str">
        <f t="shared" si="6"/>
        <v/>
      </c>
      <c r="AL38" s="28"/>
      <c r="AM38" s="25">
        <f t="shared" si="21"/>
        <v>2000</v>
      </c>
      <c r="AN38" s="26">
        <f t="shared" si="15"/>
        <v>0</v>
      </c>
      <c r="AO38" s="27"/>
      <c r="AP38" s="30">
        <f t="shared" si="7"/>
        <v>0</v>
      </c>
      <c r="AQ38" s="31" t="str">
        <f t="shared" si="8"/>
        <v/>
      </c>
    </row>
    <row r="39" spans="2:43" s="45" customFormat="1" x14ac:dyDescent="0.2">
      <c r="B39" s="34" t="s">
        <v>33</v>
      </c>
      <c r="C39" s="35"/>
      <c r="D39" s="36"/>
      <c r="E39" s="35"/>
      <c r="F39" s="37"/>
      <c r="G39" s="38"/>
      <c r="H39" s="39">
        <f>SUM(H23:H38)</f>
        <v>58.72</v>
      </c>
      <c r="I39" s="40"/>
      <c r="J39" s="41"/>
      <c r="K39" s="42"/>
      <c r="L39" s="39">
        <f>SUM(L23:L38)</f>
        <v>66.66</v>
      </c>
      <c r="M39" s="40"/>
      <c r="N39" s="43">
        <f t="shared" si="10"/>
        <v>7.9399999999999977</v>
      </c>
      <c r="O39" s="44">
        <f t="shared" si="11"/>
        <v>0.13521798365122611</v>
      </c>
      <c r="Q39" s="41"/>
      <c r="R39" s="42"/>
      <c r="S39" s="39">
        <f>SUM(S23:S38)</f>
        <v>70.8</v>
      </c>
      <c r="T39" s="40"/>
      <c r="U39" s="43">
        <f t="shared" si="1"/>
        <v>4.1400000000000006</v>
      </c>
      <c r="V39" s="44">
        <f t="shared" si="2"/>
        <v>6.210621062106212E-2</v>
      </c>
      <c r="X39" s="41"/>
      <c r="Y39" s="42"/>
      <c r="Z39" s="39">
        <f>SUM(Z23:Z38)</f>
        <v>75.3</v>
      </c>
      <c r="AA39" s="40"/>
      <c r="AB39" s="43">
        <f t="shared" si="3"/>
        <v>4.5</v>
      </c>
      <c r="AC39" s="44">
        <f t="shared" si="4"/>
        <v>6.3559322033898302E-2</v>
      </c>
      <c r="AE39" s="41"/>
      <c r="AF39" s="42"/>
      <c r="AG39" s="39">
        <f>SUM(AG23:AG38)</f>
        <v>79</v>
      </c>
      <c r="AH39" s="40"/>
      <c r="AI39" s="43">
        <f t="shared" si="5"/>
        <v>3.7000000000000028</v>
      </c>
      <c r="AJ39" s="44">
        <f t="shared" si="6"/>
        <v>4.9136786188579057E-2</v>
      </c>
      <c r="AL39" s="41"/>
      <c r="AM39" s="42"/>
      <c r="AN39" s="39">
        <f>SUM(AN23:AN38)</f>
        <v>81.599999999999994</v>
      </c>
      <c r="AO39" s="40"/>
      <c r="AP39" s="43">
        <f t="shared" si="7"/>
        <v>2.5999999999999943</v>
      </c>
      <c r="AQ39" s="44">
        <f t="shared" si="8"/>
        <v>3.2911392405063217E-2</v>
      </c>
    </row>
    <row r="40" spans="2:43" ht="38.25" x14ac:dyDescent="0.2">
      <c r="B40" s="46" t="str">
        <f>+'Res (100)'!B40</f>
        <v>Deferral/Variance Account Disposition Rate Rider Group 1</v>
      </c>
      <c r="C40" s="21"/>
      <c r="D40" s="22"/>
      <c r="E40" s="23"/>
      <c r="F40" s="24">
        <v>0</v>
      </c>
      <c r="G40" s="25">
        <f>$F$18</f>
        <v>2000</v>
      </c>
      <c r="H40" s="26">
        <f>G40*F40</f>
        <v>0</v>
      </c>
      <c r="I40" s="27"/>
      <c r="J40" s="50">
        <f>+'SC (1000)'!J40</f>
        <v>-5.9299999999999999E-4</v>
      </c>
      <c r="K40" s="25">
        <f>$F$18</f>
        <v>2000</v>
      </c>
      <c r="L40" s="26">
        <f>K40*J40</f>
        <v>-1.1859999999999999</v>
      </c>
      <c r="M40" s="27"/>
      <c r="N40" s="30">
        <f>L40-H40</f>
        <v>-1.1859999999999999</v>
      </c>
      <c r="O40" s="31" t="str">
        <f>IF((H40)=0,"",(N40/H40))</f>
        <v/>
      </c>
      <c r="Q40" s="28"/>
      <c r="R40" s="25">
        <f>$F$18</f>
        <v>2000</v>
      </c>
      <c r="S40" s="26">
        <f>R40*Q40</f>
        <v>0</v>
      </c>
      <c r="T40" s="27"/>
      <c r="U40" s="30">
        <f t="shared" si="1"/>
        <v>1.1859999999999999</v>
      </c>
      <c r="V40" s="31">
        <f t="shared" si="2"/>
        <v>-1</v>
      </c>
      <c r="X40" s="28"/>
      <c r="Y40" s="25">
        <f>$F$18</f>
        <v>2000</v>
      </c>
      <c r="Z40" s="26">
        <f>Y40*X40</f>
        <v>0</v>
      </c>
      <c r="AA40" s="27"/>
      <c r="AB40" s="30">
        <f t="shared" si="3"/>
        <v>0</v>
      </c>
      <c r="AC40" s="31" t="str">
        <f t="shared" si="4"/>
        <v/>
      </c>
      <c r="AE40" s="28"/>
      <c r="AF40" s="25">
        <f>$F$18</f>
        <v>2000</v>
      </c>
      <c r="AG40" s="26">
        <f>AF40*AE40</f>
        <v>0</v>
      </c>
      <c r="AH40" s="27"/>
      <c r="AI40" s="30">
        <f t="shared" si="5"/>
        <v>0</v>
      </c>
      <c r="AJ40" s="31" t="str">
        <f t="shared" si="6"/>
        <v/>
      </c>
      <c r="AL40" s="28"/>
      <c r="AM40" s="25">
        <f>$F$18</f>
        <v>2000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2000</v>
      </c>
      <c r="H41" s="26">
        <f t="shared" ref="H41:H45" si="24">G41*F41</f>
        <v>0</v>
      </c>
      <c r="I41" s="47"/>
      <c r="J41" s="50">
        <f>+'SC (1000)'!J41</f>
        <v>1.4300000000000001E-3</v>
      </c>
      <c r="K41" s="25">
        <f t="shared" ref="K41:K43" si="25">$F$18</f>
        <v>2000</v>
      </c>
      <c r="L41" s="26">
        <f t="shared" ref="L41:L45" si="26">K41*J41</f>
        <v>2.8600000000000003</v>
      </c>
      <c r="M41" s="48"/>
      <c r="N41" s="30">
        <f t="shared" ref="N41:N45" si="27">L41-H41</f>
        <v>2.8600000000000003</v>
      </c>
      <c r="O41" s="31" t="str">
        <f t="shared" ref="O41:O65" si="28">IF((H41)=0,"",(N41/H41))</f>
        <v/>
      </c>
      <c r="Q41" s="28"/>
      <c r="R41" s="25">
        <f t="shared" ref="R41:R43" si="29">$F$18</f>
        <v>2000</v>
      </c>
      <c r="S41" s="26">
        <f t="shared" ref="S41:S43" si="30">R41*Q41</f>
        <v>0</v>
      </c>
      <c r="T41" s="48"/>
      <c r="U41" s="30">
        <f t="shared" si="1"/>
        <v>-2.8600000000000003</v>
      </c>
      <c r="V41" s="31">
        <f t="shared" si="2"/>
        <v>-1</v>
      </c>
      <c r="X41" s="28"/>
      <c r="Y41" s="25">
        <f t="shared" ref="Y41:Y43" si="31">$F$18</f>
        <v>2000</v>
      </c>
      <c r="Z41" s="26">
        <f t="shared" ref="Z41:Z43" si="32">Y41*X41</f>
        <v>0</v>
      </c>
      <c r="AA41" s="48"/>
      <c r="AB41" s="30">
        <f t="shared" si="3"/>
        <v>0</v>
      </c>
      <c r="AC41" s="31" t="str">
        <f t="shared" si="4"/>
        <v/>
      </c>
      <c r="AE41" s="28"/>
      <c r="AF41" s="25">
        <f t="shared" ref="AF41:AF43" si="33">$F$18</f>
        <v>2000</v>
      </c>
      <c r="AG41" s="26">
        <f t="shared" ref="AG41:AG43" si="34">AF41*AE41</f>
        <v>0</v>
      </c>
      <c r="AH41" s="48"/>
      <c r="AI41" s="30">
        <f t="shared" si="5"/>
        <v>0</v>
      </c>
      <c r="AJ41" s="31" t="str">
        <f t="shared" si="6"/>
        <v/>
      </c>
      <c r="AL41" s="28"/>
      <c r="AM41" s="25">
        <f t="shared" ref="AM41:AM43" si="35">$F$18</f>
        <v>2000</v>
      </c>
      <c r="AN41" s="26">
        <f t="shared" ref="AN41:AN43" si="36">AM41*AL41</f>
        <v>0</v>
      </c>
      <c r="AO41" s="48"/>
      <c r="AP41" s="30">
        <f t="shared" si="7"/>
        <v>0</v>
      </c>
      <c r="AQ41" s="31" t="str">
        <f t="shared" si="8"/>
        <v/>
      </c>
    </row>
    <row r="42" spans="2:43" x14ac:dyDescent="0.2">
      <c r="B42" s="46"/>
      <c r="C42" s="21"/>
      <c r="D42" s="22"/>
      <c r="E42" s="23"/>
      <c r="F42" s="24"/>
      <c r="G42" s="25">
        <f t="shared" si="23"/>
        <v>2000</v>
      </c>
      <c r="H42" s="26">
        <f t="shared" si="24"/>
        <v>0</v>
      </c>
      <c r="I42" s="47"/>
      <c r="J42" s="28"/>
      <c r="K42" s="25">
        <f t="shared" si="25"/>
        <v>2000</v>
      </c>
      <c r="L42" s="26">
        <f t="shared" si="26"/>
        <v>0</v>
      </c>
      <c r="M42" s="48"/>
      <c r="N42" s="30">
        <f t="shared" si="27"/>
        <v>0</v>
      </c>
      <c r="O42" s="31" t="str">
        <f t="shared" si="28"/>
        <v/>
      </c>
      <c r="Q42" s="28"/>
      <c r="R42" s="25">
        <f t="shared" si="29"/>
        <v>2000</v>
      </c>
      <c r="S42" s="26">
        <f t="shared" si="30"/>
        <v>0</v>
      </c>
      <c r="T42" s="48"/>
      <c r="U42" s="30">
        <f t="shared" si="1"/>
        <v>0</v>
      </c>
      <c r="V42" s="31" t="str">
        <f t="shared" si="2"/>
        <v/>
      </c>
      <c r="X42" s="28"/>
      <c r="Y42" s="25">
        <f t="shared" si="31"/>
        <v>2000</v>
      </c>
      <c r="Z42" s="26">
        <f t="shared" si="32"/>
        <v>0</v>
      </c>
      <c r="AA42" s="48"/>
      <c r="AB42" s="30">
        <f t="shared" si="3"/>
        <v>0</v>
      </c>
      <c r="AC42" s="31" t="str">
        <f t="shared" si="4"/>
        <v/>
      </c>
      <c r="AE42" s="28"/>
      <c r="AF42" s="25">
        <f t="shared" si="33"/>
        <v>2000</v>
      </c>
      <c r="AG42" s="26">
        <f t="shared" si="34"/>
        <v>0</v>
      </c>
      <c r="AH42" s="48"/>
      <c r="AI42" s="30">
        <f t="shared" si="5"/>
        <v>0</v>
      </c>
      <c r="AJ42" s="31" t="str">
        <f t="shared" si="6"/>
        <v/>
      </c>
      <c r="AL42" s="28"/>
      <c r="AM42" s="25">
        <f t="shared" si="35"/>
        <v>2000</v>
      </c>
      <c r="AN42" s="26">
        <f t="shared" si="36"/>
        <v>0</v>
      </c>
      <c r="AO42" s="48"/>
      <c r="AP42" s="30">
        <f t="shared" si="7"/>
        <v>0</v>
      </c>
      <c r="AQ42" s="31" t="str">
        <f t="shared" si="8"/>
        <v/>
      </c>
    </row>
    <row r="43" spans="2:43" x14ac:dyDescent="0.2">
      <c r="B43" s="46"/>
      <c r="C43" s="21"/>
      <c r="D43" s="22"/>
      <c r="E43" s="23"/>
      <c r="F43" s="24"/>
      <c r="G43" s="25">
        <f t="shared" si="23"/>
        <v>2000</v>
      </c>
      <c r="H43" s="26">
        <f t="shared" si="24"/>
        <v>0</v>
      </c>
      <c r="I43" s="47"/>
      <c r="J43" s="28"/>
      <c r="K43" s="25">
        <f t="shared" si="25"/>
        <v>2000</v>
      </c>
      <c r="L43" s="26">
        <f t="shared" si="26"/>
        <v>0</v>
      </c>
      <c r="M43" s="48"/>
      <c r="N43" s="30">
        <f t="shared" si="27"/>
        <v>0</v>
      </c>
      <c r="O43" s="31" t="str">
        <f t="shared" si="28"/>
        <v/>
      </c>
      <c r="Q43" s="28"/>
      <c r="R43" s="25">
        <f t="shared" si="29"/>
        <v>2000</v>
      </c>
      <c r="S43" s="26">
        <f t="shared" si="30"/>
        <v>0</v>
      </c>
      <c r="T43" s="48"/>
      <c r="U43" s="30">
        <f t="shared" si="1"/>
        <v>0</v>
      </c>
      <c r="V43" s="31" t="str">
        <f t="shared" si="2"/>
        <v/>
      </c>
      <c r="X43" s="28"/>
      <c r="Y43" s="25">
        <f t="shared" si="31"/>
        <v>2000</v>
      </c>
      <c r="Z43" s="26">
        <f t="shared" si="32"/>
        <v>0</v>
      </c>
      <c r="AA43" s="48"/>
      <c r="AB43" s="30">
        <f t="shared" si="3"/>
        <v>0</v>
      </c>
      <c r="AC43" s="31" t="str">
        <f t="shared" si="4"/>
        <v/>
      </c>
      <c r="AE43" s="28"/>
      <c r="AF43" s="25">
        <f t="shared" si="33"/>
        <v>2000</v>
      </c>
      <c r="AG43" s="26">
        <f t="shared" si="34"/>
        <v>0</v>
      </c>
      <c r="AH43" s="48"/>
      <c r="AI43" s="30">
        <f t="shared" si="5"/>
        <v>0</v>
      </c>
      <c r="AJ43" s="31" t="str">
        <f t="shared" si="6"/>
        <v/>
      </c>
      <c r="AL43" s="28"/>
      <c r="AM43" s="25">
        <f t="shared" si="35"/>
        <v>2000</v>
      </c>
      <c r="AN43" s="26">
        <f t="shared" si="36"/>
        <v>0</v>
      </c>
      <c r="AO43" s="48"/>
      <c r="AP43" s="30">
        <f t="shared" si="7"/>
        <v>0</v>
      </c>
      <c r="AQ43" s="31" t="str">
        <f t="shared" si="8"/>
        <v/>
      </c>
    </row>
    <row r="44" spans="2:43" x14ac:dyDescent="0.2">
      <c r="B44" s="49" t="s">
        <v>35</v>
      </c>
      <c r="C44" s="21"/>
      <c r="D44" s="22" t="s">
        <v>30</v>
      </c>
      <c r="E44" s="23"/>
      <c r="F44" s="50">
        <v>6.0000000000000002E-5</v>
      </c>
      <c r="G44" s="51">
        <f>$F$18*(1+F74)</f>
        <v>2071.6</v>
      </c>
      <c r="H44" s="26">
        <f>G44*F44</f>
        <v>0.124296</v>
      </c>
      <c r="I44" s="27"/>
      <c r="J44" s="52">
        <v>6.0000000000000002E-5</v>
      </c>
      <c r="K44" s="51">
        <f>$F$18*(1+J74)</f>
        <v>2067.6</v>
      </c>
      <c r="L44" s="26">
        <f>K44*J44</f>
        <v>0.124056</v>
      </c>
      <c r="M44" s="27"/>
      <c r="N44" s="30">
        <f>L44-H44</f>
        <v>-2.400000000000041E-4</v>
      </c>
      <c r="O44" s="31">
        <f>IF((H44)=0,"",(N44/H44))</f>
        <v>-1.9308746862328964E-3</v>
      </c>
      <c r="Q44" s="52">
        <f>+J44</f>
        <v>6.0000000000000002E-5</v>
      </c>
      <c r="R44" s="51">
        <f>$F$18*(1+Q74)</f>
        <v>2067.6</v>
      </c>
      <c r="S44" s="26">
        <f>R44*Q44</f>
        <v>0.124056</v>
      </c>
      <c r="T44" s="27"/>
      <c r="U44" s="30">
        <f t="shared" si="1"/>
        <v>0</v>
      </c>
      <c r="V44" s="31">
        <f t="shared" si="2"/>
        <v>0</v>
      </c>
      <c r="X44" s="52">
        <f>+Q44</f>
        <v>6.0000000000000002E-5</v>
      </c>
      <c r="Y44" s="51">
        <f>$F$18*(1+X74)</f>
        <v>2067.6</v>
      </c>
      <c r="Z44" s="26">
        <f>Y44*X44</f>
        <v>0.124056</v>
      </c>
      <c r="AA44" s="27"/>
      <c r="AB44" s="30">
        <f t="shared" si="3"/>
        <v>0</v>
      </c>
      <c r="AC44" s="31">
        <f t="shared" si="4"/>
        <v>0</v>
      </c>
      <c r="AE44" s="52">
        <f>+X44</f>
        <v>6.0000000000000002E-5</v>
      </c>
      <c r="AF44" s="51">
        <f>$F$18*(1+AE74)</f>
        <v>2067.6</v>
      </c>
      <c r="AG44" s="26">
        <f>AF44*AE44</f>
        <v>0.124056</v>
      </c>
      <c r="AH44" s="27"/>
      <c r="AI44" s="30">
        <f t="shared" si="5"/>
        <v>0</v>
      </c>
      <c r="AJ44" s="31">
        <f t="shared" si="6"/>
        <v>0</v>
      </c>
      <c r="AL44" s="52">
        <f>+AE44</f>
        <v>6.0000000000000002E-5</v>
      </c>
      <c r="AM44" s="51">
        <f>$F$18*(1+AL74)</f>
        <v>2067.6</v>
      </c>
      <c r="AN44" s="26">
        <f>AM44*AL44</f>
        <v>0.124056</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71.599999999999909</v>
      </c>
      <c r="H45" s="26">
        <f t="shared" si="24"/>
        <v>7.3132239999999911</v>
      </c>
      <c r="I45" s="27"/>
      <c r="J45" s="55">
        <f>0.64*$J$55+0.18*$J$56+0.18*$J$57</f>
        <v>0.10214000000000001</v>
      </c>
      <c r="K45" s="54">
        <f>$F$18*(1+$J$74)-$F$18</f>
        <v>67.599999999999909</v>
      </c>
      <c r="L45" s="26">
        <f t="shared" si="26"/>
        <v>6.9046639999999915</v>
      </c>
      <c r="M45" s="27"/>
      <c r="N45" s="30">
        <f t="shared" si="27"/>
        <v>-0.40855999999999959</v>
      </c>
      <c r="O45" s="31">
        <f t="shared" si="28"/>
        <v>-5.5865921787709508E-2</v>
      </c>
      <c r="Q45" s="55">
        <f>0.64*$Q$55+0.18*$Q$56+0.18*$Q$57</f>
        <v>0.10214000000000001</v>
      </c>
      <c r="R45" s="54">
        <f>$F$18*(1+Q74)-$F$18</f>
        <v>67.599999999999909</v>
      </c>
      <c r="S45" s="26">
        <f t="shared" ref="S45" si="37">R45*Q45</f>
        <v>6.9046639999999915</v>
      </c>
      <c r="T45" s="27"/>
      <c r="U45" s="30">
        <f t="shared" si="1"/>
        <v>0</v>
      </c>
      <c r="V45" s="31">
        <f t="shared" si="2"/>
        <v>0</v>
      </c>
      <c r="X45" s="55">
        <f>0.64*$X$55+0.18*$X$56+0.18*$X$57</f>
        <v>0.10214000000000001</v>
      </c>
      <c r="Y45" s="54">
        <f>$F$18*(1+X74)-$F$18</f>
        <v>67.599999999999909</v>
      </c>
      <c r="Z45" s="26">
        <f t="shared" ref="Z45" si="38">Y45*X45</f>
        <v>6.9046639999999915</v>
      </c>
      <c r="AA45" s="27"/>
      <c r="AB45" s="30">
        <f t="shared" si="3"/>
        <v>0</v>
      </c>
      <c r="AC45" s="31">
        <f t="shared" si="4"/>
        <v>0</v>
      </c>
      <c r="AE45" s="55">
        <f>0.64*$AE$55+0.18*$AE$56+0.18*$AE$57</f>
        <v>0.10214000000000001</v>
      </c>
      <c r="AF45" s="54">
        <f>$F$18*(1+AE74)-$F$18</f>
        <v>67.599999999999909</v>
      </c>
      <c r="AG45" s="26">
        <f t="shared" ref="AG45" si="39">AF45*AE45</f>
        <v>6.9046639999999915</v>
      </c>
      <c r="AH45" s="27"/>
      <c r="AI45" s="30">
        <f t="shared" si="5"/>
        <v>0</v>
      </c>
      <c r="AJ45" s="31">
        <f t="shared" si="6"/>
        <v>0</v>
      </c>
      <c r="AL45" s="55">
        <f>0.64*$AL$55+0.18*$AL$56+0.18*$AL$57</f>
        <v>0.10214000000000001</v>
      </c>
      <c r="AM45" s="54">
        <f>$F$18*(1+AL74)-$F$18</f>
        <v>67.599999999999909</v>
      </c>
      <c r="AN45" s="26">
        <f t="shared" ref="AN45" si="40">AM45*AL45</f>
        <v>6.9046639999999915</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66.947519999999997</v>
      </c>
      <c r="I47" s="40"/>
      <c r="J47" s="59"/>
      <c r="K47" s="61"/>
      <c r="L47" s="60">
        <f>SUM(L40:L46)+L39</f>
        <v>76.152719999999988</v>
      </c>
      <c r="M47" s="40"/>
      <c r="N47" s="43">
        <f t="shared" ref="N47:N65" si="41">L47-H47</f>
        <v>9.2051999999999907</v>
      </c>
      <c r="O47" s="44">
        <f t="shared" si="28"/>
        <v>0.13749874528585959</v>
      </c>
      <c r="Q47" s="59"/>
      <c r="R47" s="61"/>
      <c r="S47" s="60">
        <f>SUM(S40:S46)+S39</f>
        <v>78.618719999999996</v>
      </c>
      <c r="T47" s="40"/>
      <c r="U47" s="43">
        <f t="shared" si="1"/>
        <v>2.4660000000000082</v>
      </c>
      <c r="V47" s="44">
        <f t="shared" si="2"/>
        <v>3.2382297047301903E-2</v>
      </c>
      <c r="X47" s="59"/>
      <c r="Y47" s="61"/>
      <c r="Z47" s="60">
        <f>SUM(Z40:Z46)+Z39</f>
        <v>83.118719999999996</v>
      </c>
      <c r="AA47" s="40"/>
      <c r="AB47" s="43">
        <f t="shared" si="3"/>
        <v>4.5</v>
      </c>
      <c r="AC47" s="44">
        <f t="shared" si="4"/>
        <v>5.7238276074705871E-2</v>
      </c>
      <c r="AE47" s="59"/>
      <c r="AF47" s="61"/>
      <c r="AG47" s="60">
        <f>SUM(AG40:AG46)+AG39</f>
        <v>86.818719999999985</v>
      </c>
      <c r="AH47" s="40"/>
      <c r="AI47" s="43">
        <f t="shared" si="5"/>
        <v>3.6999999999999886</v>
      </c>
      <c r="AJ47" s="44">
        <f t="shared" si="6"/>
        <v>4.4514641226428758E-2</v>
      </c>
      <c r="AL47" s="59"/>
      <c r="AM47" s="61"/>
      <c r="AN47" s="60">
        <f>SUM(AN40:AN46)+AN39</f>
        <v>89.418719999999979</v>
      </c>
      <c r="AO47" s="40"/>
      <c r="AP47" s="43">
        <f t="shared" si="7"/>
        <v>2.5999999999999943</v>
      </c>
      <c r="AQ47" s="44">
        <f t="shared" si="8"/>
        <v>2.9947458336174442E-2</v>
      </c>
    </row>
    <row r="48" spans="2:43" x14ac:dyDescent="0.2">
      <c r="B48" s="27" t="s">
        <v>39</v>
      </c>
      <c r="C48" s="27"/>
      <c r="D48" s="62" t="s">
        <v>30</v>
      </c>
      <c r="E48" s="63"/>
      <c r="F48" s="28">
        <v>7.0000000000000001E-3</v>
      </c>
      <c r="G48" s="64">
        <f>F18*(1+F74)</f>
        <v>2071.6</v>
      </c>
      <c r="H48" s="26">
        <f>G48*F48</f>
        <v>14.501199999999999</v>
      </c>
      <c r="I48" s="27"/>
      <c r="J48" s="28">
        <f>+F48</f>
        <v>7.0000000000000001E-3</v>
      </c>
      <c r="K48" s="65">
        <f>F18*(1+J74)</f>
        <v>2067.6</v>
      </c>
      <c r="L48" s="26">
        <f>K48*J48</f>
        <v>14.4732</v>
      </c>
      <c r="M48" s="27"/>
      <c r="N48" s="30">
        <f t="shared" si="41"/>
        <v>-2.7999999999998693E-2</v>
      </c>
      <c r="O48" s="31">
        <f t="shared" si="28"/>
        <v>-1.9308746862327735E-3</v>
      </c>
      <c r="Q48" s="28">
        <f>+J48</f>
        <v>7.0000000000000001E-3</v>
      </c>
      <c r="R48" s="65">
        <f>$F$18*(1+Q74)</f>
        <v>2067.6</v>
      </c>
      <c r="S48" s="26">
        <f>R48*Q48</f>
        <v>14.4732</v>
      </c>
      <c r="T48" s="27"/>
      <c r="U48" s="30">
        <f t="shared" si="1"/>
        <v>0</v>
      </c>
      <c r="V48" s="31">
        <f t="shared" si="2"/>
        <v>0</v>
      </c>
      <c r="X48" s="28">
        <f>+Q48</f>
        <v>7.0000000000000001E-3</v>
      </c>
      <c r="Y48" s="65">
        <f>$F$18*(1+X74)</f>
        <v>2067.6</v>
      </c>
      <c r="Z48" s="26">
        <f>Y48*X48</f>
        <v>14.4732</v>
      </c>
      <c r="AA48" s="27"/>
      <c r="AB48" s="30">
        <f t="shared" si="3"/>
        <v>0</v>
      </c>
      <c r="AC48" s="31">
        <f t="shared" si="4"/>
        <v>0</v>
      </c>
      <c r="AE48" s="28">
        <f>+X48</f>
        <v>7.0000000000000001E-3</v>
      </c>
      <c r="AF48" s="65">
        <f>$F$18*(1+AE74)</f>
        <v>2067.6</v>
      </c>
      <c r="AG48" s="26">
        <f>AF48*AE48</f>
        <v>14.4732</v>
      </c>
      <c r="AH48" s="27"/>
      <c r="AI48" s="30">
        <f t="shared" si="5"/>
        <v>0</v>
      </c>
      <c r="AJ48" s="31">
        <f t="shared" si="6"/>
        <v>0</v>
      </c>
      <c r="AL48" s="28">
        <f>+AE48</f>
        <v>7.0000000000000001E-3</v>
      </c>
      <c r="AM48" s="65">
        <f>$F$18*(1+AL74)</f>
        <v>2067.6</v>
      </c>
      <c r="AN48" s="26">
        <f>AM48*AL48</f>
        <v>14.4732</v>
      </c>
      <c r="AO48" s="27"/>
      <c r="AP48" s="30">
        <f t="shared" si="7"/>
        <v>0</v>
      </c>
      <c r="AQ48" s="31">
        <f t="shared" si="8"/>
        <v>0</v>
      </c>
    </row>
    <row r="49" spans="2:43" ht="25.5" x14ac:dyDescent="0.2">
      <c r="B49" s="66" t="s">
        <v>40</v>
      </c>
      <c r="C49" s="27"/>
      <c r="D49" s="62" t="s">
        <v>30</v>
      </c>
      <c r="E49" s="63"/>
      <c r="F49" s="28">
        <v>4.0000000000000001E-3</v>
      </c>
      <c r="G49" s="64">
        <f>G48</f>
        <v>2071.6</v>
      </c>
      <c r="H49" s="26">
        <f>G49*F49</f>
        <v>8.2864000000000004</v>
      </c>
      <c r="I49" s="27"/>
      <c r="J49" s="28">
        <f>+F49</f>
        <v>4.0000000000000001E-3</v>
      </c>
      <c r="K49" s="65">
        <f>K48</f>
        <v>2067.6</v>
      </c>
      <c r="L49" s="26">
        <f>K49*J49</f>
        <v>8.2704000000000004</v>
      </c>
      <c r="M49" s="27"/>
      <c r="N49" s="30">
        <f t="shared" si="41"/>
        <v>-1.6000000000000014E-2</v>
      </c>
      <c r="O49" s="31">
        <f t="shared" si="28"/>
        <v>-1.9308746862328652E-3</v>
      </c>
      <c r="Q49" s="28">
        <f>+J49</f>
        <v>4.0000000000000001E-3</v>
      </c>
      <c r="R49" s="65">
        <f>R48</f>
        <v>2067.6</v>
      </c>
      <c r="S49" s="26">
        <f>R49*Q49</f>
        <v>8.2704000000000004</v>
      </c>
      <c r="T49" s="27"/>
      <c r="U49" s="30">
        <f t="shared" si="1"/>
        <v>0</v>
      </c>
      <c r="V49" s="31">
        <f t="shared" si="2"/>
        <v>0</v>
      </c>
      <c r="X49" s="28">
        <f>+Q49</f>
        <v>4.0000000000000001E-3</v>
      </c>
      <c r="Y49" s="65">
        <f>Y48</f>
        <v>2067.6</v>
      </c>
      <c r="Z49" s="26">
        <f>Y49*X49</f>
        <v>8.2704000000000004</v>
      </c>
      <c r="AA49" s="27"/>
      <c r="AB49" s="30">
        <f t="shared" si="3"/>
        <v>0</v>
      </c>
      <c r="AC49" s="31">
        <f t="shared" si="4"/>
        <v>0</v>
      </c>
      <c r="AE49" s="28">
        <f>+X49</f>
        <v>4.0000000000000001E-3</v>
      </c>
      <c r="AF49" s="65">
        <f>AF48</f>
        <v>2067.6</v>
      </c>
      <c r="AG49" s="26">
        <f>AF49*AE49</f>
        <v>8.2704000000000004</v>
      </c>
      <c r="AH49" s="27"/>
      <c r="AI49" s="30">
        <f t="shared" si="5"/>
        <v>0</v>
      </c>
      <c r="AJ49" s="31">
        <f t="shared" si="6"/>
        <v>0</v>
      </c>
      <c r="AL49" s="28">
        <f>+AE49</f>
        <v>4.0000000000000001E-3</v>
      </c>
      <c r="AM49" s="65">
        <f>AM48</f>
        <v>2067.6</v>
      </c>
      <c r="AN49" s="26">
        <f>AM49*AL49</f>
        <v>8.2704000000000004</v>
      </c>
      <c r="AO49" s="27"/>
      <c r="AP49" s="30">
        <f t="shared" si="7"/>
        <v>0</v>
      </c>
      <c r="AQ49" s="31">
        <f t="shared" si="8"/>
        <v>0</v>
      </c>
    </row>
    <row r="50" spans="2:43" ht="25.5" x14ac:dyDescent="0.2">
      <c r="B50" s="56" t="s">
        <v>41</v>
      </c>
      <c r="C50" s="35"/>
      <c r="D50" s="35"/>
      <c r="E50" s="35"/>
      <c r="F50" s="67"/>
      <c r="G50" s="59"/>
      <c r="H50" s="60">
        <f>SUM(H47:H49)</f>
        <v>89.735119999999995</v>
      </c>
      <c r="I50" s="68"/>
      <c r="J50" s="69"/>
      <c r="K50" s="70"/>
      <c r="L50" s="60">
        <f>SUM(L47:L49)</f>
        <v>98.896319999999989</v>
      </c>
      <c r="M50" s="68"/>
      <c r="N50" s="43">
        <f t="shared" si="41"/>
        <v>9.1611999999999938</v>
      </c>
      <c r="O50" s="44">
        <f t="shared" si="28"/>
        <v>0.10209157796858125</v>
      </c>
      <c r="Q50" s="69"/>
      <c r="R50" s="70"/>
      <c r="S50" s="60">
        <f>SUM(S47:S49)</f>
        <v>101.36232</v>
      </c>
      <c r="T50" s="68"/>
      <c r="U50" s="43">
        <f t="shared" si="1"/>
        <v>2.4660000000000082</v>
      </c>
      <c r="V50" s="44">
        <f t="shared" si="2"/>
        <v>2.4935204869099361E-2</v>
      </c>
      <c r="X50" s="69"/>
      <c r="Y50" s="70"/>
      <c r="Z50" s="60">
        <f>SUM(Z47:Z49)</f>
        <v>105.86232</v>
      </c>
      <c r="AA50" s="68"/>
      <c r="AB50" s="43">
        <f t="shared" si="3"/>
        <v>4.5</v>
      </c>
      <c r="AC50" s="44">
        <f t="shared" si="4"/>
        <v>4.4395195374375807E-2</v>
      </c>
      <c r="AE50" s="69"/>
      <c r="AF50" s="70"/>
      <c r="AG50" s="60">
        <f>SUM(AG47:AG49)</f>
        <v>109.56231999999999</v>
      </c>
      <c r="AH50" s="68"/>
      <c r="AI50" s="43">
        <f t="shared" si="5"/>
        <v>3.6999999999999886</v>
      </c>
      <c r="AJ50" s="44">
        <f t="shared" si="6"/>
        <v>3.4951057184463639E-2</v>
      </c>
      <c r="AL50" s="69"/>
      <c r="AM50" s="70"/>
      <c r="AN50" s="60">
        <f>SUM(AN47:AN49)</f>
        <v>112.16231999999998</v>
      </c>
      <c r="AO50" s="68"/>
      <c r="AP50" s="43">
        <f t="shared" si="7"/>
        <v>2.5999999999999943</v>
      </c>
      <c r="AQ50" s="44">
        <f t="shared" si="8"/>
        <v>2.3730786277618023E-2</v>
      </c>
    </row>
    <row r="51" spans="2:43" ht="25.5" x14ac:dyDescent="0.2">
      <c r="B51" s="71" t="s">
        <v>42</v>
      </c>
      <c r="C51" s="21"/>
      <c r="D51" s="22" t="s">
        <v>30</v>
      </c>
      <c r="E51" s="23"/>
      <c r="F51" s="72">
        <v>4.4000000000000003E-3</v>
      </c>
      <c r="G51" s="64">
        <f>G49</f>
        <v>2071.6</v>
      </c>
      <c r="H51" s="73">
        <f t="shared" ref="H51:H57" si="42">G51*F51</f>
        <v>9.1150400000000005</v>
      </c>
      <c r="I51" s="27"/>
      <c r="J51" s="72">
        <v>4.4000000000000003E-3</v>
      </c>
      <c r="K51" s="65">
        <f>K49</f>
        <v>2067.6</v>
      </c>
      <c r="L51" s="73">
        <f t="shared" ref="L51:L57" si="43">K51*J51</f>
        <v>9.0974400000000006</v>
      </c>
      <c r="M51" s="27"/>
      <c r="N51" s="30">
        <f t="shared" si="41"/>
        <v>-1.7599999999999838E-2</v>
      </c>
      <c r="O51" s="74">
        <f t="shared" si="28"/>
        <v>-1.9308746862328457E-3</v>
      </c>
      <c r="Q51" s="72">
        <f>+J51</f>
        <v>4.4000000000000003E-3</v>
      </c>
      <c r="R51" s="65">
        <f>R49</f>
        <v>2067.6</v>
      </c>
      <c r="S51" s="73">
        <f t="shared" ref="S51:S57" si="44">R51*Q51</f>
        <v>9.0974400000000006</v>
      </c>
      <c r="T51" s="27"/>
      <c r="U51" s="30">
        <f t="shared" si="1"/>
        <v>0</v>
      </c>
      <c r="V51" s="74">
        <f t="shared" si="2"/>
        <v>0</v>
      </c>
      <c r="X51" s="72">
        <f>+Q51</f>
        <v>4.4000000000000003E-3</v>
      </c>
      <c r="Y51" s="65">
        <f>Y49</f>
        <v>2067.6</v>
      </c>
      <c r="Z51" s="73">
        <f t="shared" ref="Z51:Z57" si="45">Y51*X51</f>
        <v>9.0974400000000006</v>
      </c>
      <c r="AA51" s="27"/>
      <c r="AB51" s="30">
        <f t="shared" si="3"/>
        <v>0</v>
      </c>
      <c r="AC51" s="74">
        <f t="shared" si="4"/>
        <v>0</v>
      </c>
      <c r="AE51" s="72">
        <f>+X51</f>
        <v>4.4000000000000003E-3</v>
      </c>
      <c r="AF51" s="65">
        <f>AF49</f>
        <v>2067.6</v>
      </c>
      <c r="AG51" s="73">
        <f t="shared" ref="AG51:AG57" si="46">AF51*AE51</f>
        <v>9.0974400000000006</v>
      </c>
      <c r="AH51" s="27"/>
      <c r="AI51" s="30">
        <f t="shared" si="5"/>
        <v>0</v>
      </c>
      <c r="AJ51" s="74">
        <f t="shared" si="6"/>
        <v>0</v>
      </c>
      <c r="AL51" s="72">
        <f>+AE51</f>
        <v>4.4000000000000003E-3</v>
      </c>
      <c r="AM51" s="65">
        <f>AM49</f>
        <v>2067.6</v>
      </c>
      <c r="AN51" s="73">
        <f t="shared" ref="AN51:AN57" si="47">AM51*AL51</f>
        <v>9.0974400000000006</v>
      </c>
      <c r="AO51" s="27"/>
      <c r="AP51" s="30">
        <f t="shared" si="7"/>
        <v>0</v>
      </c>
      <c r="AQ51" s="74">
        <f t="shared" si="8"/>
        <v>0</v>
      </c>
    </row>
    <row r="52" spans="2:43" ht="25.5" x14ac:dyDescent="0.2">
      <c r="B52" s="71" t="s">
        <v>43</v>
      </c>
      <c r="C52" s="21"/>
      <c r="D52" s="22" t="s">
        <v>30</v>
      </c>
      <c r="E52" s="23"/>
      <c r="F52" s="72">
        <v>1.2999999999999999E-3</v>
      </c>
      <c r="G52" s="64">
        <f>G49</f>
        <v>2071.6</v>
      </c>
      <c r="H52" s="73">
        <f t="shared" si="42"/>
        <v>2.6930799999999997</v>
      </c>
      <c r="I52" s="27"/>
      <c r="J52" s="72">
        <v>1.2999999999999999E-3</v>
      </c>
      <c r="K52" s="65">
        <f>K49</f>
        <v>2067.6</v>
      </c>
      <c r="L52" s="73">
        <f t="shared" si="43"/>
        <v>2.6878799999999998</v>
      </c>
      <c r="M52" s="27"/>
      <c r="N52" s="30">
        <f t="shared" si="41"/>
        <v>-5.1999999999998714E-3</v>
      </c>
      <c r="O52" s="74">
        <f t="shared" si="28"/>
        <v>-1.930874686232816E-3</v>
      </c>
      <c r="Q52" s="72">
        <f>+J52</f>
        <v>1.2999999999999999E-3</v>
      </c>
      <c r="R52" s="65">
        <f>R49</f>
        <v>2067.6</v>
      </c>
      <c r="S52" s="73">
        <f t="shared" si="44"/>
        <v>2.6878799999999998</v>
      </c>
      <c r="T52" s="27"/>
      <c r="U52" s="30">
        <f t="shared" si="1"/>
        <v>0</v>
      </c>
      <c r="V52" s="74">
        <f t="shared" si="2"/>
        <v>0</v>
      </c>
      <c r="X52" s="72">
        <f>+Q52</f>
        <v>1.2999999999999999E-3</v>
      </c>
      <c r="Y52" s="65">
        <f>Y49</f>
        <v>2067.6</v>
      </c>
      <c r="Z52" s="73">
        <f t="shared" si="45"/>
        <v>2.6878799999999998</v>
      </c>
      <c r="AA52" s="27"/>
      <c r="AB52" s="30">
        <f t="shared" si="3"/>
        <v>0</v>
      </c>
      <c r="AC52" s="74">
        <f t="shared" si="4"/>
        <v>0</v>
      </c>
      <c r="AE52" s="72">
        <f>+X52</f>
        <v>1.2999999999999999E-3</v>
      </c>
      <c r="AF52" s="65">
        <f>AF49</f>
        <v>2067.6</v>
      </c>
      <c r="AG52" s="73">
        <f t="shared" si="46"/>
        <v>2.6878799999999998</v>
      </c>
      <c r="AH52" s="27"/>
      <c r="AI52" s="30">
        <f t="shared" si="5"/>
        <v>0</v>
      </c>
      <c r="AJ52" s="74">
        <f t="shared" si="6"/>
        <v>0</v>
      </c>
      <c r="AL52" s="72">
        <f>+AE52</f>
        <v>1.2999999999999999E-3</v>
      </c>
      <c r="AM52" s="65">
        <f>AM49</f>
        <v>2067.6</v>
      </c>
      <c r="AN52" s="73">
        <f t="shared" si="47"/>
        <v>2.6878799999999998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2000</v>
      </c>
      <c r="H54" s="73">
        <f t="shared" si="42"/>
        <v>13.88</v>
      </c>
      <c r="I54" s="27"/>
      <c r="J54" s="72">
        <f>+F54</f>
        <v>6.94E-3</v>
      </c>
      <c r="K54" s="76">
        <f>$F$18</f>
        <v>2000</v>
      </c>
      <c r="L54" s="73">
        <f t="shared" si="43"/>
        <v>13.88</v>
      </c>
      <c r="M54" s="27"/>
      <c r="N54" s="30">
        <f t="shared" si="41"/>
        <v>0</v>
      </c>
      <c r="O54" s="74">
        <f t="shared" si="28"/>
        <v>0</v>
      </c>
      <c r="Q54" s="72">
        <f>+J54</f>
        <v>6.94E-3</v>
      </c>
      <c r="R54" s="76">
        <f>$F$18</f>
        <v>2000</v>
      </c>
      <c r="S54" s="73">
        <f t="shared" si="44"/>
        <v>13.88</v>
      </c>
      <c r="T54" s="27"/>
      <c r="U54" s="30">
        <f t="shared" si="1"/>
        <v>0</v>
      </c>
      <c r="V54" s="74">
        <f t="shared" si="2"/>
        <v>0</v>
      </c>
      <c r="X54" s="72">
        <f>+Q54</f>
        <v>6.94E-3</v>
      </c>
      <c r="Y54" s="76">
        <f>$F$18</f>
        <v>2000</v>
      </c>
      <c r="Z54" s="73">
        <f t="shared" si="45"/>
        <v>13.88</v>
      </c>
      <c r="AA54" s="27"/>
      <c r="AB54" s="30">
        <f t="shared" si="3"/>
        <v>0</v>
      </c>
      <c r="AC54" s="74">
        <f t="shared" si="4"/>
        <v>0</v>
      </c>
      <c r="AE54" s="72">
        <f>+X54</f>
        <v>6.94E-3</v>
      </c>
      <c r="AF54" s="76">
        <f>$F$18</f>
        <v>2000</v>
      </c>
      <c r="AG54" s="73">
        <f t="shared" si="46"/>
        <v>13.88</v>
      </c>
      <c r="AH54" s="27"/>
      <c r="AI54" s="30">
        <f t="shared" si="5"/>
        <v>0</v>
      </c>
      <c r="AJ54" s="74">
        <f t="shared" si="6"/>
        <v>0</v>
      </c>
      <c r="AL54" s="72">
        <f>+AE54</f>
        <v>6.94E-3</v>
      </c>
      <c r="AM54" s="76">
        <f>$F$18</f>
        <v>2000</v>
      </c>
      <c r="AN54" s="73">
        <f t="shared" si="47"/>
        <v>13.88</v>
      </c>
      <c r="AO54" s="27"/>
      <c r="AP54" s="30">
        <f t="shared" si="7"/>
        <v>0</v>
      </c>
      <c r="AQ54" s="74">
        <f t="shared" si="8"/>
        <v>0</v>
      </c>
    </row>
    <row r="55" spans="2:43" x14ac:dyDescent="0.2">
      <c r="B55" s="49" t="s">
        <v>46</v>
      </c>
      <c r="C55" s="21"/>
      <c r="D55" s="22"/>
      <c r="E55" s="23"/>
      <c r="F55" s="72">
        <v>0.08</v>
      </c>
      <c r="G55" s="77">
        <f>0.64*$F$18</f>
        <v>1280</v>
      </c>
      <c r="H55" s="73">
        <f t="shared" si="42"/>
        <v>102.4</v>
      </c>
      <c r="I55" s="27"/>
      <c r="J55" s="72">
        <v>0.08</v>
      </c>
      <c r="K55" s="77">
        <f>$G$55</f>
        <v>1280</v>
      </c>
      <c r="L55" s="73">
        <f t="shared" si="43"/>
        <v>102.4</v>
      </c>
      <c r="M55" s="27"/>
      <c r="N55" s="30">
        <f t="shared" si="41"/>
        <v>0</v>
      </c>
      <c r="O55" s="74">
        <f t="shared" si="28"/>
        <v>0</v>
      </c>
      <c r="Q55" s="72">
        <v>0.08</v>
      </c>
      <c r="R55" s="77">
        <f>$G$55</f>
        <v>1280</v>
      </c>
      <c r="S55" s="73">
        <f t="shared" si="44"/>
        <v>102.4</v>
      </c>
      <c r="T55" s="27"/>
      <c r="U55" s="30">
        <f t="shared" si="1"/>
        <v>0</v>
      </c>
      <c r="V55" s="74">
        <f t="shared" si="2"/>
        <v>0</v>
      </c>
      <c r="X55" s="72">
        <v>0.08</v>
      </c>
      <c r="Y55" s="77">
        <f>$G$55</f>
        <v>1280</v>
      </c>
      <c r="Z55" s="73">
        <f t="shared" si="45"/>
        <v>102.4</v>
      </c>
      <c r="AA55" s="27"/>
      <c r="AB55" s="30">
        <f t="shared" si="3"/>
        <v>0</v>
      </c>
      <c r="AC55" s="74">
        <f t="shared" si="4"/>
        <v>0</v>
      </c>
      <c r="AE55" s="72">
        <v>0.08</v>
      </c>
      <c r="AF55" s="77">
        <f>$G$55</f>
        <v>1280</v>
      </c>
      <c r="AG55" s="73">
        <f t="shared" si="46"/>
        <v>102.4</v>
      </c>
      <c r="AH55" s="27"/>
      <c r="AI55" s="30">
        <f t="shared" si="5"/>
        <v>0</v>
      </c>
      <c r="AJ55" s="74">
        <f t="shared" si="6"/>
        <v>0</v>
      </c>
      <c r="AL55" s="72">
        <v>0.08</v>
      </c>
      <c r="AM55" s="77">
        <f>$G$55</f>
        <v>1280</v>
      </c>
      <c r="AN55" s="73">
        <f t="shared" si="47"/>
        <v>102.4</v>
      </c>
      <c r="AO55" s="27"/>
      <c r="AP55" s="30">
        <f t="shared" si="7"/>
        <v>0</v>
      </c>
      <c r="AQ55" s="74">
        <f t="shared" si="8"/>
        <v>0</v>
      </c>
    </row>
    <row r="56" spans="2:43" x14ac:dyDescent="0.2">
      <c r="B56" s="49" t="s">
        <v>47</v>
      </c>
      <c r="C56" s="21"/>
      <c r="D56" s="22"/>
      <c r="E56" s="23"/>
      <c r="F56" s="72">
        <v>0.122</v>
      </c>
      <c r="G56" s="77">
        <f>0.18*$F$18</f>
        <v>360</v>
      </c>
      <c r="H56" s="73">
        <f t="shared" si="42"/>
        <v>43.92</v>
      </c>
      <c r="I56" s="27"/>
      <c r="J56" s="72">
        <v>0.122</v>
      </c>
      <c r="K56" s="77">
        <f>$G$56</f>
        <v>360</v>
      </c>
      <c r="L56" s="73">
        <f t="shared" si="43"/>
        <v>43.92</v>
      </c>
      <c r="M56" s="27"/>
      <c r="N56" s="30">
        <f t="shared" si="41"/>
        <v>0</v>
      </c>
      <c r="O56" s="74">
        <f t="shared" si="28"/>
        <v>0</v>
      </c>
      <c r="Q56" s="72">
        <v>0.122</v>
      </c>
      <c r="R56" s="77">
        <f>$G$56</f>
        <v>360</v>
      </c>
      <c r="S56" s="73">
        <f t="shared" si="44"/>
        <v>43.92</v>
      </c>
      <c r="T56" s="27"/>
      <c r="U56" s="30">
        <f t="shared" si="1"/>
        <v>0</v>
      </c>
      <c r="V56" s="74">
        <f t="shared" si="2"/>
        <v>0</v>
      </c>
      <c r="X56" s="72">
        <v>0.122</v>
      </c>
      <c r="Y56" s="77">
        <f>$G$56</f>
        <v>360</v>
      </c>
      <c r="Z56" s="73">
        <f t="shared" si="45"/>
        <v>43.92</v>
      </c>
      <c r="AA56" s="27"/>
      <c r="AB56" s="30">
        <f t="shared" si="3"/>
        <v>0</v>
      </c>
      <c r="AC56" s="74">
        <f t="shared" si="4"/>
        <v>0</v>
      </c>
      <c r="AE56" s="72">
        <v>0.122</v>
      </c>
      <c r="AF56" s="77">
        <f>$G$56</f>
        <v>360</v>
      </c>
      <c r="AG56" s="73">
        <f t="shared" si="46"/>
        <v>43.92</v>
      </c>
      <c r="AH56" s="27"/>
      <c r="AI56" s="30">
        <f t="shared" si="5"/>
        <v>0</v>
      </c>
      <c r="AJ56" s="74">
        <f t="shared" si="6"/>
        <v>0</v>
      </c>
      <c r="AL56" s="72">
        <v>0.122</v>
      </c>
      <c r="AM56" s="77">
        <f>$G$56</f>
        <v>360</v>
      </c>
      <c r="AN56" s="73">
        <f t="shared" si="47"/>
        <v>43.92</v>
      </c>
      <c r="AO56" s="27"/>
      <c r="AP56" s="30">
        <f t="shared" si="7"/>
        <v>0</v>
      </c>
      <c r="AQ56" s="74">
        <f t="shared" si="8"/>
        <v>0</v>
      </c>
    </row>
    <row r="57" spans="2:43" x14ac:dyDescent="0.2">
      <c r="B57" s="11" t="s">
        <v>48</v>
      </c>
      <c r="C57" s="21"/>
      <c r="D57" s="22"/>
      <c r="E57" s="23"/>
      <c r="F57" s="72">
        <v>0.161</v>
      </c>
      <c r="G57" s="77">
        <f>0.18*$F$18</f>
        <v>360</v>
      </c>
      <c r="H57" s="73">
        <f t="shared" si="42"/>
        <v>57.96</v>
      </c>
      <c r="I57" s="27"/>
      <c r="J57" s="72">
        <v>0.161</v>
      </c>
      <c r="K57" s="77">
        <f>$G$57</f>
        <v>360</v>
      </c>
      <c r="L57" s="73">
        <f t="shared" si="43"/>
        <v>57.96</v>
      </c>
      <c r="M57" s="27"/>
      <c r="N57" s="30">
        <f t="shared" si="41"/>
        <v>0</v>
      </c>
      <c r="O57" s="74">
        <f t="shared" si="28"/>
        <v>0</v>
      </c>
      <c r="Q57" s="72">
        <v>0.161</v>
      </c>
      <c r="R57" s="77">
        <f>$G$57</f>
        <v>360</v>
      </c>
      <c r="S57" s="73">
        <f t="shared" si="44"/>
        <v>57.96</v>
      </c>
      <c r="T57" s="27"/>
      <c r="U57" s="30">
        <f t="shared" si="1"/>
        <v>0</v>
      </c>
      <c r="V57" s="74">
        <f t="shared" si="2"/>
        <v>0</v>
      </c>
      <c r="X57" s="72">
        <v>0.161</v>
      </c>
      <c r="Y57" s="77">
        <f>$G$57</f>
        <v>360</v>
      </c>
      <c r="Z57" s="73">
        <f t="shared" si="45"/>
        <v>57.96</v>
      </c>
      <c r="AA57" s="27"/>
      <c r="AB57" s="30">
        <f t="shared" si="3"/>
        <v>0</v>
      </c>
      <c r="AC57" s="74">
        <f t="shared" si="4"/>
        <v>0</v>
      </c>
      <c r="AE57" s="72">
        <v>0.161</v>
      </c>
      <c r="AF57" s="77">
        <f>$G$57</f>
        <v>360</v>
      </c>
      <c r="AG57" s="73">
        <f t="shared" si="46"/>
        <v>57.96</v>
      </c>
      <c r="AH57" s="27"/>
      <c r="AI57" s="30">
        <f t="shared" si="5"/>
        <v>0</v>
      </c>
      <c r="AJ57" s="74">
        <f t="shared" si="6"/>
        <v>0</v>
      </c>
      <c r="AL57" s="72">
        <v>0.161</v>
      </c>
      <c r="AM57" s="77">
        <f>$G$57</f>
        <v>360</v>
      </c>
      <c r="AN57" s="73">
        <f t="shared" si="47"/>
        <v>57.96</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1250</v>
      </c>
      <c r="H59" s="73">
        <f>G59*F59</f>
        <v>137.5</v>
      </c>
      <c r="I59" s="83"/>
      <c r="J59" s="72">
        <v>0.11</v>
      </c>
      <c r="K59" s="82">
        <f>$G$59</f>
        <v>1250</v>
      </c>
      <c r="L59" s="73">
        <f>K59*J59</f>
        <v>137.5</v>
      </c>
      <c r="M59" s="83"/>
      <c r="N59" s="84">
        <f t="shared" si="41"/>
        <v>0</v>
      </c>
      <c r="O59" s="74">
        <f t="shared" si="28"/>
        <v>0</v>
      </c>
      <c r="Q59" s="72">
        <v>0.11</v>
      </c>
      <c r="R59" s="82">
        <f>$G$59</f>
        <v>1250</v>
      </c>
      <c r="S59" s="73">
        <f>R59*Q59</f>
        <v>137.5</v>
      </c>
      <c r="T59" s="83"/>
      <c r="U59" s="84">
        <f t="shared" si="1"/>
        <v>0</v>
      </c>
      <c r="V59" s="74">
        <f t="shared" si="2"/>
        <v>0</v>
      </c>
      <c r="X59" s="72">
        <v>0.11</v>
      </c>
      <c r="Y59" s="82">
        <f>$G$59</f>
        <v>1250</v>
      </c>
      <c r="Z59" s="73">
        <f>Y59*X59</f>
        <v>137.5</v>
      </c>
      <c r="AA59" s="83"/>
      <c r="AB59" s="84">
        <f t="shared" si="3"/>
        <v>0</v>
      </c>
      <c r="AC59" s="74">
        <f t="shared" si="4"/>
        <v>0</v>
      </c>
      <c r="AE59" s="72">
        <v>0.11</v>
      </c>
      <c r="AF59" s="82">
        <f>$G$59</f>
        <v>1250</v>
      </c>
      <c r="AG59" s="73">
        <f>AF59*AE59</f>
        <v>137.5</v>
      </c>
      <c r="AH59" s="83"/>
      <c r="AI59" s="84">
        <f t="shared" si="5"/>
        <v>0</v>
      </c>
      <c r="AJ59" s="74">
        <f t="shared" si="6"/>
        <v>0</v>
      </c>
      <c r="AL59" s="72">
        <v>0.11</v>
      </c>
      <c r="AM59" s="82">
        <f>$G$59</f>
        <v>1250</v>
      </c>
      <c r="AN59" s="73">
        <f>AM59*AL59</f>
        <v>137.5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319.95324000000005</v>
      </c>
      <c r="I61" s="100"/>
      <c r="J61" s="101"/>
      <c r="K61" s="101"/>
      <c r="L61" s="103">
        <f>SUM(L51:L57,L50)</f>
        <v>329.09163999999998</v>
      </c>
      <c r="M61" s="102"/>
      <c r="N61" s="103">
        <f t="shared" ref="N61" si="48">L61-H61</f>
        <v>9.1383999999999332</v>
      </c>
      <c r="O61" s="104">
        <f t="shared" ref="O61" si="49">IF((H61)=0,"",(N61/H61))</f>
        <v>2.8561673574550868E-2</v>
      </c>
      <c r="Q61" s="101"/>
      <c r="R61" s="101"/>
      <c r="S61" s="103">
        <f>SUM(S51:S57,S50)</f>
        <v>331.55763999999999</v>
      </c>
      <c r="T61" s="102"/>
      <c r="U61" s="103">
        <f t="shared" si="1"/>
        <v>2.4660000000000082</v>
      </c>
      <c r="V61" s="104">
        <f>IF((L61)=0,"",(U61/L61))</f>
        <v>7.493353523049107E-3</v>
      </c>
      <c r="X61" s="101"/>
      <c r="Y61" s="101"/>
      <c r="Z61" s="103">
        <f>SUM(Z51:Z57,Z50)</f>
        <v>336.05763999999999</v>
      </c>
      <c r="AA61" s="102"/>
      <c r="AB61" s="103">
        <f t="shared" si="3"/>
        <v>4.5</v>
      </c>
      <c r="AC61" s="104">
        <f>IF((S61)=0,"",(AB61/S61))</f>
        <v>1.3572300731782262E-2</v>
      </c>
      <c r="AE61" s="101"/>
      <c r="AF61" s="101"/>
      <c r="AG61" s="103">
        <f>SUM(AG51:AG57,AG50)</f>
        <v>339.75763999999998</v>
      </c>
      <c r="AH61" s="102"/>
      <c r="AI61" s="103">
        <f t="shared" ref="AI61:AI65" si="50">AG61-Z61</f>
        <v>3.6999999999999886</v>
      </c>
      <c r="AJ61" s="104">
        <f>IF((Z61)=0,"",(AI61/Z61))</f>
        <v>1.1010016019870844E-2</v>
      </c>
      <c r="AL61" s="101"/>
      <c r="AM61" s="101"/>
      <c r="AN61" s="103">
        <f>SUM(AN51:AN57,AN50)</f>
        <v>342.35764</v>
      </c>
      <c r="AO61" s="102"/>
      <c r="AP61" s="103">
        <f t="shared" ref="AP61:AP65" si="51">AN61-AG61</f>
        <v>2.6000000000000227</v>
      </c>
      <c r="AQ61" s="104">
        <f>IF((AG61)=0,"",(AP61/AG61))</f>
        <v>7.6525137153649371E-3</v>
      </c>
    </row>
    <row r="62" spans="2:43" x14ac:dyDescent="0.2">
      <c r="B62" s="105" t="s">
        <v>52</v>
      </c>
      <c r="C62" s="21"/>
      <c r="D62" s="21"/>
      <c r="E62" s="21"/>
      <c r="F62" s="106">
        <v>0.13</v>
      </c>
      <c r="G62" s="107"/>
      <c r="H62" s="108">
        <f>H61*F62</f>
        <v>41.593921200000011</v>
      </c>
      <c r="I62" s="109"/>
      <c r="J62" s="110">
        <v>0.13</v>
      </c>
      <c r="K62" s="109"/>
      <c r="L62" s="111">
        <f>L61*J62</f>
        <v>42.781913199999998</v>
      </c>
      <c r="M62" s="112"/>
      <c r="N62" s="113">
        <f t="shared" si="41"/>
        <v>1.1879919999999871</v>
      </c>
      <c r="O62" s="114">
        <f t="shared" si="28"/>
        <v>2.8561673574550764E-2</v>
      </c>
      <c r="Q62" s="110">
        <v>0.13</v>
      </c>
      <c r="R62" s="109"/>
      <c r="S62" s="111">
        <f>S61*Q62</f>
        <v>43.102493199999998</v>
      </c>
      <c r="T62" s="112"/>
      <c r="U62" s="113">
        <f t="shared" si="1"/>
        <v>0.32057999999999964</v>
      </c>
      <c r="V62" s="114">
        <f t="shared" ref="V62:V71" si="52">IF((L62)=0,"",(U62/L62))</f>
        <v>7.4933535230490731E-3</v>
      </c>
      <c r="X62" s="110">
        <v>0.13</v>
      </c>
      <c r="Y62" s="109"/>
      <c r="Z62" s="111">
        <f>Z61*X62</f>
        <v>43.687493199999999</v>
      </c>
      <c r="AA62" s="112"/>
      <c r="AB62" s="113">
        <f t="shared" si="3"/>
        <v>0.58500000000000085</v>
      </c>
      <c r="AC62" s="114">
        <f t="shared" ref="AC62:AC71" si="53">IF((S62)=0,"",(AB62/S62))</f>
        <v>1.3572300731782283E-2</v>
      </c>
      <c r="AE62" s="110">
        <v>0.13</v>
      </c>
      <c r="AF62" s="109"/>
      <c r="AG62" s="111">
        <f>AG61*AE62</f>
        <v>44.1684932</v>
      </c>
      <c r="AH62" s="112"/>
      <c r="AI62" s="113">
        <f t="shared" si="50"/>
        <v>0.48100000000000165</v>
      </c>
      <c r="AJ62" s="114">
        <f t="shared" ref="AJ62:AJ71" si="54">IF((Z62)=0,"",(AI62/Z62))</f>
        <v>1.1010016019870915E-2</v>
      </c>
      <c r="AL62" s="110">
        <v>0.13</v>
      </c>
      <c r="AM62" s="109"/>
      <c r="AN62" s="111">
        <f>AN61*AL62</f>
        <v>44.506493200000001</v>
      </c>
      <c r="AO62" s="112"/>
      <c r="AP62" s="113">
        <f t="shared" si="51"/>
        <v>0.33800000000000097</v>
      </c>
      <c r="AQ62" s="114">
        <f t="shared" ref="AQ62:AQ71" si="55">IF((AG62)=0,"",(AP62/AG62))</f>
        <v>7.652513715364892E-3</v>
      </c>
    </row>
    <row r="63" spans="2:43" x14ac:dyDescent="0.2">
      <c r="B63" s="115" t="s">
        <v>53</v>
      </c>
      <c r="C63" s="21"/>
      <c r="D63" s="21"/>
      <c r="E63" s="21"/>
      <c r="F63" s="116"/>
      <c r="G63" s="107"/>
      <c r="H63" s="108">
        <f>H61+H62</f>
        <v>361.54716120000006</v>
      </c>
      <c r="I63" s="109"/>
      <c r="J63" s="109"/>
      <c r="K63" s="109"/>
      <c r="L63" s="111">
        <f>L61+L62</f>
        <v>371.8735532</v>
      </c>
      <c r="M63" s="112"/>
      <c r="N63" s="113">
        <f t="shared" si="41"/>
        <v>10.326391999999942</v>
      </c>
      <c r="O63" s="114">
        <f t="shared" si="28"/>
        <v>2.8561673574550916E-2</v>
      </c>
      <c r="Q63" s="109"/>
      <c r="R63" s="109"/>
      <c r="S63" s="111">
        <f>S61+S62</f>
        <v>374.66013320000002</v>
      </c>
      <c r="T63" s="112"/>
      <c r="U63" s="113">
        <f t="shared" si="1"/>
        <v>2.7865800000000149</v>
      </c>
      <c r="V63" s="114">
        <f t="shared" si="52"/>
        <v>7.4933535230491217E-3</v>
      </c>
      <c r="X63" s="109"/>
      <c r="Y63" s="109"/>
      <c r="Z63" s="111">
        <f>Z61+Z62</f>
        <v>379.7451332</v>
      </c>
      <c r="AA63" s="112"/>
      <c r="AB63" s="113">
        <f t="shared" si="3"/>
        <v>5.0849999999999795</v>
      </c>
      <c r="AC63" s="114">
        <f t="shared" si="53"/>
        <v>1.3572300731782207E-2</v>
      </c>
      <c r="AE63" s="109"/>
      <c r="AF63" s="109"/>
      <c r="AG63" s="111">
        <f>AG61+AG62</f>
        <v>383.92613319999998</v>
      </c>
      <c r="AH63" s="112"/>
      <c r="AI63" s="113">
        <f t="shared" si="50"/>
        <v>4.1809999999999832</v>
      </c>
      <c r="AJ63" s="114">
        <f t="shared" si="54"/>
        <v>1.1010016019870833E-2</v>
      </c>
      <c r="AL63" s="109"/>
      <c r="AM63" s="109"/>
      <c r="AN63" s="111">
        <f>AN61+AN62</f>
        <v>386.86413320000003</v>
      </c>
      <c r="AO63" s="112"/>
      <c r="AP63" s="113">
        <f t="shared" si="51"/>
        <v>2.938000000000045</v>
      </c>
      <c r="AQ63" s="114">
        <f t="shared" si="55"/>
        <v>7.6525137153649874E-3</v>
      </c>
    </row>
    <row r="64" spans="2:43" ht="15.75" customHeight="1" x14ac:dyDescent="0.2">
      <c r="B64" s="259" t="s">
        <v>54</v>
      </c>
      <c r="C64" s="259"/>
      <c r="D64" s="259"/>
      <c r="E64" s="21"/>
      <c r="F64" s="116"/>
      <c r="G64" s="107"/>
      <c r="H64" s="117">
        <f>ROUND(-H63*10%,2)</f>
        <v>-36.15</v>
      </c>
      <c r="I64" s="109"/>
      <c r="J64" s="109"/>
      <c r="K64" s="109"/>
      <c r="L64" s="118">
        <f>ROUND(-L63*10%,2)</f>
        <v>-37.19</v>
      </c>
      <c r="M64" s="112"/>
      <c r="N64" s="118">
        <f t="shared" si="41"/>
        <v>-1.0399999999999991</v>
      </c>
      <c r="O64" s="119">
        <f t="shared" si="28"/>
        <v>2.8769017980636215E-2</v>
      </c>
      <c r="Q64" s="109"/>
      <c r="R64" s="109"/>
      <c r="S64" s="118">
        <f>ROUND(-S63*10%,2)</f>
        <v>-37.47</v>
      </c>
      <c r="T64" s="112"/>
      <c r="U64" s="118">
        <f t="shared" si="1"/>
        <v>-0.28000000000000114</v>
      </c>
      <c r="V64" s="119">
        <f t="shared" si="52"/>
        <v>7.528905619790297E-3</v>
      </c>
      <c r="X64" s="109"/>
      <c r="Y64" s="109"/>
      <c r="Z64" s="118">
        <f>ROUND(-Z63*10%,2)</f>
        <v>-37.97</v>
      </c>
      <c r="AA64" s="112"/>
      <c r="AB64" s="118">
        <f t="shared" si="3"/>
        <v>-0.5</v>
      </c>
      <c r="AC64" s="119">
        <f t="shared" si="53"/>
        <v>1.3344008540165465E-2</v>
      </c>
      <c r="AE64" s="109"/>
      <c r="AF64" s="109"/>
      <c r="AG64" s="118">
        <f>ROUND(-AG63*10%,2)</f>
        <v>-38.39</v>
      </c>
      <c r="AH64" s="112"/>
      <c r="AI64" s="118">
        <f t="shared" si="50"/>
        <v>-0.42000000000000171</v>
      </c>
      <c r="AJ64" s="119">
        <f t="shared" si="54"/>
        <v>1.1061364234922353E-2</v>
      </c>
      <c r="AL64" s="109"/>
      <c r="AM64" s="109"/>
      <c r="AN64" s="118">
        <f>ROUND(-AN63*10%,2)</f>
        <v>-38.69</v>
      </c>
      <c r="AO64" s="112"/>
      <c r="AP64" s="118">
        <f t="shared" si="51"/>
        <v>-0.29999999999999716</v>
      </c>
      <c r="AQ64" s="119">
        <f t="shared" si="55"/>
        <v>7.8145350351653334E-3</v>
      </c>
    </row>
    <row r="65" spans="2:43" ht="13.5" thickBot="1" x14ac:dyDescent="0.25">
      <c r="B65" s="260" t="s">
        <v>55</v>
      </c>
      <c r="C65" s="260"/>
      <c r="D65" s="260"/>
      <c r="E65" s="120"/>
      <c r="F65" s="121"/>
      <c r="G65" s="122"/>
      <c r="H65" s="123">
        <f>H63+H64</f>
        <v>325.39716120000008</v>
      </c>
      <c r="I65" s="124"/>
      <c r="J65" s="124"/>
      <c r="K65" s="124"/>
      <c r="L65" s="125">
        <f>L63+L64</f>
        <v>334.68355320000001</v>
      </c>
      <c r="M65" s="126"/>
      <c r="N65" s="127">
        <f t="shared" si="41"/>
        <v>9.2863919999999212</v>
      </c>
      <c r="O65" s="128">
        <f t="shared" si="28"/>
        <v>2.8538638646242495E-2</v>
      </c>
      <c r="Q65" s="124"/>
      <c r="R65" s="124"/>
      <c r="S65" s="125">
        <f>S63+S64</f>
        <v>337.19013319999999</v>
      </c>
      <c r="T65" s="126"/>
      <c r="U65" s="127">
        <f t="shared" si="1"/>
        <v>2.5065799999999854</v>
      </c>
      <c r="V65" s="128">
        <f t="shared" si="52"/>
        <v>7.4894029779291387E-3</v>
      </c>
      <c r="X65" s="124"/>
      <c r="Y65" s="124"/>
      <c r="Z65" s="125">
        <f>Z63+Z64</f>
        <v>341.77513320000003</v>
      </c>
      <c r="AA65" s="126"/>
      <c r="AB65" s="127">
        <f t="shared" si="3"/>
        <v>4.5850000000000364</v>
      </c>
      <c r="AC65" s="128">
        <f t="shared" si="53"/>
        <v>1.3597669529910303E-2</v>
      </c>
      <c r="AE65" s="124"/>
      <c r="AF65" s="124"/>
      <c r="AG65" s="125">
        <f>AG63+AG64</f>
        <v>345.53613319999999</v>
      </c>
      <c r="AH65" s="126"/>
      <c r="AI65" s="127">
        <f t="shared" si="50"/>
        <v>3.7609999999999673</v>
      </c>
      <c r="AJ65" s="128">
        <f t="shared" si="54"/>
        <v>1.1004311416065208E-2</v>
      </c>
      <c r="AL65" s="124"/>
      <c r="AM65" s="124"/>
      <c r="AN65" s="125">
        <f>AN63+AN64</f>
        <v>348.17413320000003</v>
      </c>
      <c r="AO65" s="126"/>
      <c r="AP65" s="127">
        <f t="shared" si="51"/>
        <v>2.6380000000000337</v>
      </c>
      <c r="AQ65" s="128">
        <f t="shared" si="55"/>
        <v>7.6345127080331456E-3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323.67324000000002</v>
      </c>
      <c r="I67" s="140"/>
      <c r="J67" s="141"/>
      <c r="K67" s="141"/>
      <c r="L67" s="143">
        <f>SUM(L58:L59,L50,L51:L54)</f>
        <v>332.81164000000001</v>
      </c>
      <c r="M67" s="142"/>
      <c r="N67" s="143">
        <f t="shared" ref="N67:N71" si="56">L67-H67</f>
        <v>9.1383999999999901</v>
      </c>
      <c r="O67" s="104">
        <f t="shared" ref="O67:O71" si="57">IF((H67)=0,"",(N67/H67))</f>
        <v>2.8233412190640132E-2</v>
      </c>
      <c r="Q67" s="141"/>
      <c r="R67" s="141"/>
      <c r="S67" s="143">
        <f>SUM(S58:S59,S50,S51:S54)</f>
        <v>335.27764000000002</v>
      </c>
      <c r="T67" s="142"/>
      <c r="U67" s="143">
        <f t="shared" si="1"/>
        <v>2.4660000000000082</v>
      </c>
      <c r="V67" s="104">
        <f t="shared" si="52"/>
        <v>7.4095966114646958E-3</v>
      </c>
      <c r="X67" s="141"/>
      <c r="Y67" s="141"/>
      <c r="Z67" s="143">
        <f>SUM(Z58:Z59,Z50,Z51:Z54)</f>
        <v>339.77764000000002</v>
      </c>
      <c r="AA67" s="142"/>
      <c r="AB67" s="143">
        <f t="shared" si="3"/>
        <v>4.5</v>
      </c>
      <c r="AC67" s="104">
        <f t="shared" si="53"/>
        <v>1.3421712226320848E-2</v>
      </c>
      <c r="AE67" s="141"/>
      <c r="AF67" s="141"/>
      <c r="AG67" s="143">
        <f>SUM(AG58:AG59,AG50,AG51:AG54)</f>
        <v>343.47764000000001</v>
      </c>
      <c r="AH67" s="142"/>
      <c r="AI67" s="143">
        <f t="shared" ref="AI67:AI71" si="58">AG67-Z67</f>
        <v>3.6999999999999886</v>
      </c>
      <c r="AJ67" s="104">
        <f t="shared" si="54"/>
        <v>1.0889474657602509E-2</v>
      </c>
      <c r="AL67" s="141"/>
      <c r="AM67" s="141"/>
      <c r="AN67" s="143">
        <f>SUM(AN58:AN59,AN50,AN51:AN54)</f>
        <v>346.07763999999997</v>
      </c>
      <c r="AO67" s="142"/>
      <c r="AP67" s="143">
        <f t="shared" ref="AP67:AP71" si="59">AN67-AG67</f>
        <v>2.5999999999999659</v>
      </c>
      <c r="AQ67" s="104">
        <f t="shared" si="55"/>
        <v>7.5696339359964332E-3</v>
      </c>
    </row>
    <row r="68" spans="2:43" s="85" customFormat="1" x14ac:dyDescent="0.2">
      <c r="B68" s="144" t="s">
        <v>52</v>
      </c>
      <c r="C68" s="79"/>
      <c r="D68" s="79"/>
      <c r="E68" s="79"/>
      <c r="F68" s="145">
        <v>0.13</v>
      </c>
      <c r="G68" s="138"/>
      <c r="H68" s="146">
        <f>H67*F68</f>
        <v>42.077521200000007</v>
      </c>
      <c r="I68" s="147"/>
      <c r="J68" s="148">
        <v>0.13</v>
      </c>
      <c r="K68" s="149"/>
      <c r="L68" s="152">
        <f>L67*J68</f>
        <v>43.265513200000001</v>
      </c>
      <c r="M68" s="151"/>
      <c r="N68" s="152">
        <f t="shared" si="56"/>
        <v>1.1879919999999942</v>
      </c>
      <c r="O68" s="114">
        <f t="shared" si="57"/>
        <v>2.8233412190640021E-2</v>
      </c>
      <c r="Q68" s="148">
        <v>0.13</v>
      </c>
      <c r="R68" s="149"/>
      <c r="S68" s="150">
        <f>S67*Q68</f>
        <v>43.586093200000001</v>
      </c>
      <c r="T68" s="151"/>
      <c r="U68" s="152">
        <f t="shared" si="1"/>
        <v>0.32057999999999964</v>
      </c>
      <c r="V68" s="114">
        <f t="shared" si="52"/>
        <v>7.4095966114646628E-3</v>
      </c>
      <c r="X68" s="148">
        <v>0.13</v>
      </c>
      <c r="Y68" s="149"/>
      <c r="Z68" s="150">
        <f>Z67*X68</f>
        <v>44.171093200000001</v>
      </c>
      <c r="AA68" s="151"/>
      <c r="AB68" s="152">
        <f t="shared" si="3"/>
        <v>0.58500000000000085</v>
      </c>
      <c r="AC68" s="114">
        <f t="shared" si="53"/>
        <v>1.3421712226320867E-2</v>
      </c>
      <c r="AE68" s="148">
        <v>0.13</v>
      </c>
      <c r="AF68" s="149"/>
      <c r="AG68" s="152">
        <f>AG67*AE68</f>
        <v>44.652093200000003</v>
      </c>
      <c r="AH68" s="151"/>
      <c r="AI68" s="152">
        <f t="shared" si="58"/>
        <v>0.48100000000000165</v>
      </c>
      <c r="AJ68" s="114">
        <f t="shared" si="54"/>
        <v>1.088947465760258E-2</v>
      </c>
      <c r="AL68" s="148">
        <v>0.13</v>
      </c>
      <c r="AM68" s="149"/>
      <c r="AN68" s="150">
        <f>AN67*AL68</f>
        <v>44.990093199999997</v>
      </c>
      <c r="AO68" s="151"/>
      <c r="AP68" s="152">
        <f t="shared" si="59"/>
        <v>0.33799999999999386</v>
      </c>
      <c r="AQ68" s="114">
        <f t="shared" si="55"/>
        <v>7.5696339359963942E-3</v>
      </c>
    </row>
    <row r="69" spans="2:43" s="85" customFormat="1" x14ac:dyDescent="0.2">
      <c r="B69" s="153" t="s">
        <v>53</v>
      </c>
      <c r="C69" s="79"/>
      <c r="D69" s="79"/>
      <c r="E69" s="79"/>
      <c r="F69" s="154"/>
      <c r="G69" s="155"/>
      <c r="H69" s="146">
        <f>H67+H68</f>
        <v>365.75076120000006</v>
      </c>
      <c r="I69" s="147"/>
      <c r="J69" s="147"/>
      <c r="K69" s="147"/>
      <c r="L69" s="150">
        <f>L67+L68</f>
        <v>376.0771532</v>
      </c>
      <c r="M69" s="151"/>
      <c r="N69" s="152">
        <f t="shared" si="56"/>
        <v>10.326391999999942</v>
      </c>
      <c r="O69" s="114">
        <f t="shared" si="57"/>
        <v>2.823341219064E-2</v>
      </c>
      <c r="Q69" s="147"/>
      <c r="R69" s="147"/>
      <c r="S69" s="150">
        <f>S67+S68</f>
        <v>378.86373320000001</v>
      </c>
      <c r="T69" s="151"/>
      <c r="U69" s="152">
        <f t="shared" si="1"/>
        <v>2.7865800000000149</v>
      </c>
      <c r="V69" s="114">
        <f t="shared" si="52"/>
        <v>7.4095966114647105E-3</v>
      </c>
      <c r="X69" s="147"/>
      <c r="Y69" s="147"/>
      <c r="Z69" s="150">
        <f>Z67+Z68</f>
        <v>383.94873319999999</v>
      </c>
      <c r="AA69" s="151"/>
      <c r="AB69" s="152">
        <f t="shared" si="3"/>
        <v>5.0849999999999795</v>
      </c>
      <c r="AC69" s="114">
        <f t="shared" si="53"/>
        <v>1.3421712226320794E-2</v>
      </c>
      <c r="AE69" s="147"/>
      <c r="AF69" s="147"/>
      <c r="AG69" s="150">
        <f>AG67+AG68</f>
        <v>388.12973320000003</v>
      </c>
      <c r="AH69" s="151"/>
      <c r="AI69" s="152">
        <f t="shared" si="58"/>
        <v>4.18100000000004</v>
      </c>
      <c r="AJ69" s="114">
        <f t="shared" si="54"/>
        <v>1.0889474657602647E-2</v>
      </c>
      <c r="AL69" s="147"/>
      <c r="AM69" s="147"/>
      <c r="AN69" s="150">
        <f>AN67+AN68</f>
        <v>391.06773319999996</v>
      </c>
      <c r="AO69" s="151"/>
      <c r="AP69" s="152">
        <f t="shared" si="59"/>
        <v>2.9379999999999313</v>
      </c>
      <c r="AQ69" s="114">
        <f t="shared" si="55"/>
        <v>7.5696339359963552E-3</v>
      </c>
    </row>
    <row r="70" spans="2:43" s="85" customFormat="1" ht="15.75" customHeight="1" x14ac:dyDescent="0.2">
      <c r="B70" s="261" t="s">
        <v>54</v>
      </c>
      <c r="C70" s="261"/>
      <c r="D70" s="261"/>
      <c r="E70" s="79"/>
      <c r="F70" s="154"/>
      <c r="G70" s="155"/>
      <c r="H70" s="156">
        <f>ROUND(-H69*10%,2)</f>
        <v>-36.58</v>
      </c>
      <c r="I70" s="147"/>
      <c r="J70" s="147"/>
      <c r="K70" s="147"/>
      <c r="L70" s="157">
        <f>ROUND(-L69*10%,2)</f>
        <v>-37.61</v>
      </c>
      <c r="M70" s="151"/>
      <c r="N70" s="157">
        <f t="shared" si="56"/>
        <v>-1.0300000000000011</v>
      </c>
      <c r="O70" s="119">
        <f t="shared" si="57"/>
        <v>2.8157463094587238E-2</v>
      </c>
      <c r="Q70" s="147"/>
      <c r="R70" s="147"/>
      <c r="S70" s="157">
        <f>ROUND(-S69*10%,2)</f>
        <v>-37.89</v>
      </c>
      <c r="T70" s="151"/>
      <c r="U70" s="157">
        <f t="shared" si="1"/>
        <v>-0.28000000000000114</v>
      </c>
      <c r="V70" s="119">
        <f t="shared" si="52"/>
        <v>7.444828503057728E-3</v>
      </c>
      <c r="X70" s="147"/>
      <c r="Y70" s="147"/>
      <c r="Z70" s="157">
        <f>ROUND(-Z69*10%,2)</f>
        <v>-38.39</v>
      </c>
      <c r="AA70" s="151"/>
      <c r="AB70" s="157">
        <f t="shared" si="3"/>
        <v>-0.5</v>
      </c>
      <c r="AC70" s="119">
        <f t="shared" si="53"/>
        <v>1.3196093956188967E-2</v>
      </c>
      <c r="AE70" s="147"/>
      <c r="AF70" s="147"/>
      <c r="AG70" s="157">
        <f>ROUND(-AG69*10%,2)</f>
        <v>-38.81</v>
      </c>
      <c r="AH70" s="151"/>
      <c r="AI70" s="157">
        <f t="shared" si="58"/>
        <v>-0.42000000000000171</v>
      </c>
      <c r="AJ70" s="119">
        <f t="shared" si="54"/>
        <v>1.0940349049231616E-2</v>
      </c>
      <c r="AL70" s="147"/>
      <c r="AM70" s="147"/>
      <c r="AN70" s="157">
        <f>ROUND(-AN69*10%,2)</f>
        <v>-39.11</v>
      </c>
      <c r="AO70" s="151"/>
      <c r="AP70" s="157">
        <f t="shared" si="59"/>
        <v>-0.29999999999999716</v>
      </c>
      <c r="AQ70" s="119">
        <f t="shared" si="55"/>
        <v>7.7299665034784113E-3</v>
      </c>
    </row>
    <row r="71" spans="2:43" s="85" customFormat="1" ht="13.5" thickBot="1" x14ac:dyDescent="0.25">
      <c r="B71" s="254" t="s">
        <v>57</v>
      </c>
      <c r="C71" s="254"/>
      <c r="D71" s="254"/>
      <c r="E71" s="158"/>
      <c r="F71" s="159"/>
      <c r="G71" s="160"/>
      <c r="H71" s="161">
        <f>SUM(H69:H70)</f>
        <v>329.17076120000007</v>
      </c>
      <c r="I71" s="162"/>
      <c r="J71" s="162"/>
      <c r="K71" s="162"/>
      <c r="L71" s="163">
        <f>SUM(L69:L70)</f>
        <v>338.46715319999998</v>
      </c>
      <c r="M71" s="164"/>
      <c r="N71" s="165">
        <f t="shared" si="56"/>
        <v>9.2963919999999121</v>
      </c>
      <c r="O71" s="166">
        <f t="shared" si="57"/>
        <v>2.824185224140105E-2</v>
      </c>
      <c r="Q71" s="162"/>
      <c r="R71" s="162"/>
      <c r="S71" s="163">
        <f>SUM(S69:S70)</f>
        <v>340.97373320000003</v>
      </c>
      <c r="T71" s="164"/>
      <c r="U71" s="165">
        <f t="shared" si="1"/>
        <v>2.5065800000000422</v>
      </c>
      <c r="V71" s="166">
        <f t="shared" si="52"/>
        <v>7.4056816926010719E-3</v>
      </c>
      <c r="X71" s="162"/>
      <c r="Y71" s="162"/>
      <c r="Z71" s="163">
        <f>SUM(Z69:Z70)</f>
        <v>345.55873320000001</v>
      </c>
      <c r="AA71" s="164"/>
      <c r="AB71" s="165">
        <f t="shared" si="3"/>
        <v>4.5849999999999795</v>
      </c>
      <c r="AC71" s="166">
        <f t="shared" si="53"/>
        <v>1.3446783589369984E-2</v>
      </c>
      <c r="AE71" s="162"/>
      <c r="AF71" s="162"/>
      <c r="AG71" s="163">
        <f>SUM(AG69:AG70)</f>
        <v>349.31973320000003</v>
      </c>
      <c r="AH71" s="164"/>
      <c r="AI71" s="165">
        <f t="shared" si="58"/>
        <v>3.7610000000000241</v>
      </c>
      <c r="AJ71" s="166">
        <f t="shared" si="54"/>
        <v>1.0883822744607816E-2</v>
      </c>
      <c r="AL71" s="162"/>
      <c r="AM71" s="162"/>
      <c r="AN71" s="163">
        <f>SUM(AN69:AN70)</f>
        <v>351.95773319999995</v>
      </c>
      <c r="AO71" s="164"/>
      <c r="AP71" s="165">
        <f t="shared" si="59"/>
        <v>2.63799999999992</v>
      </c>
      <c r="AQ71" s="166">
        <f t="shared" si="55"/>
        <v>7.5518207226202005E-3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319.95324000000005</v>
      </c>
      <c r="I77" s="100"/>
      <c r="J77" s="101"/>
      <c r="K77" s="101"/>
      <c r="L77" s="99">
        <f>+L61-L31-L40-L41</f>
        <v>326.95763999999997</v>
      </c>
      <c r="M77" s="102"/>
      <c r="N77" s="103">
        <f t="shared" ref="N77:N81" si="60">L77-H77</f>
        <v>7.0043999999999187</v>
      </c>
      <c r="O77" s="104">
        <f t="shared" ref="O77:O81" si="61">IF((H77)=0,"",(N77/H77))</f>
        <v>2.1891948961041675E-2</v>
      </c>
      <c r="Q77" s="101"/>
      <c r="R77" s="101"/>
      <c r="S77" s="99">
        <f>+S61-S31-S40-S41</f>
        <v>331.55763999999999</v>
      </c>
      <c r="T77" s="102"/>
      <c r="U77" s="103">
        <f t="shared" ref="U77:U81" si="62">S77-L77</f>
        <v>4.6000000000000227</v>
      </c>
      <c r="V77" s="104">
        <f>IF((L77)=0,"",(U77/L77))</f>
        <v>1.4069100816852064E-2</v>
      </c>
      <c r="X77" s="101"/>
      <c r="Y77" s="101"/>
      <c r="Z77" s="99">
        <f>+Z61-Z31-Z40-Z41</f>
        <v>336.05763999999999</v>
      </c>
      <c r="AA77" s="102"/>
      <c r="AB77" s="103">
        <f t="shared" ref="AB77:AB81" si="63">Z77-S77</f>
        <v>4.5</v>
      </c>
      <c r="AC77" s="104">
        <f>IF((S77)=0,"",(AB77/S77))</f>
        <v>1.3572300731782262E-2</v>
      </c>
      <c r="AE77" s="101"/>
      <c r="AF77" s="101"/>
      <c r="AG77" s="99">
        <f>+AG61-AG31-AG40-AG41</f>
        <v>339.75763999999998</v>
      </c>
      <c r="AH77" s="102"/>
      <c r="AI77" s="103">
        <f t="shared" ref="AI77:AI81" si="64">AG77-Z77</f>
        <v>3.6999999999999886</v>
      </c>
      <c r="AJ77" s="104">
        <f>IF((Z77)=0,"",(AI77/Z77))</f>
        <v>1.1010016019870844E-2</v>
      </c>
      <c r="AL77" s="101"/>
      <c r="AM77" s="101"/>
      <c r="AN77" s="99">
        <f>+AN61-AN31-AN40-AN41</f>
        <v>342.35764</v>
      </c>
      <c r="AO77" s="102"/>
      <c r="AP77" s="103">
        <f t="shared" ref="AP77:AP81" si="65">AN77-AG77</f>
        <v>2.6000000000000227</v>
      </c>
      <c r="AQ77" s="104">
        <f>IF((AG77)=0,"",(AP77/AG77))</f>
        <v>7.6525137153649371E-3</v>
      </c>
    </row>
    <row r="78" spans="2:43" x14ac:dyDescent="0.2">
      <c r="B78" s="105" t="s">
        <v>52</v>
      </c>
      <c r="C78" s="21"/>
      <c r="D78" s="21"/>
      <c r="E78" s="21"/>
      <c r="F78" s="106">
        <v>0.13</v>
      </c>
      <c r="G78" s="107"/>
      <c r="H78" s="108">
        <f>H77*F78</f>
        <v>41.593921200000011</v>
      </c>
      <c r="I78" s="109"/>
      <c r="J78" s="110">
        <v>0.13</v>
      </c>
      <c r="K78" s="109"/>
      <c r="L78" s="111">
        <f>L77*J78</f>
        <v>42.504493199999999</v>
      </c>
      <c r="M78" s="112"/>
      <c r="N78" s="113">
        <f t="shared" si="60"/>
        <v>0.91057199999998772</v>
      </c>
      <c r="O78" s="114">
        <f t="shared" si="61"/>
        <v>2.189194896104163E-2</v>
      </c>
      <c r="Q78" s="110">
        <v>0.13</v>
      </c>
      <c r="R78" s="109"/>
      <c r="S78" s="111">
        <f>S77*Q78</f>
        <v>43.102493199999998</v>
      </c>
      <c r="T78" s="112"/>
      <c r="U78" s="113">
        <f t="shared" si="62"/>
        <v>0.59799999999999898</v>
      </c>
      <c r="V78" s="114">
        <f t="shared" ref="V78:V81" si="66">IF((L78)=0,"",(U78/L78))</f>
        <v>1.4069100816851969E-2</v>
      </c>
      <c r="X78" s="110">
        <v>0.13</v>
      </c>
      <c r="Y78" s="109"/>
      <c r="Z78" s="111">
        <f>Z77*X78</f>
        <v>43.687493199999999</v>
      </c>
      <c r="AA78" s="112"/>
      <c r="AB78" s="113">
        <f t="shared" si="63"/>
        <v>0.58500000000000085</v>
      </c>
      <c r="AC78" s="114">
        <f t="shared" ref="AC78:AC81" si="67">IF((S78)=0,"",(AB78/S78))</f>
        <v>1.3572300731782283E-2</v>
      </c>
      <c r="AE78" s="110">
        <v>0.13</v>
      </c>
      <c r="AF78" s="109"/>
      <c r="AG78" s="111">
        <f>AG77*AE78</f>
        <v>44.1684932</v>
      </c>
      <c r="AH78" s="112"/>
      <c r="AI78" s="113">
        <f t="shared" si="64"/>
        <v>0.48100000000000165</v>
      </c>
      <c r="AJ78" s="114">
        <f t="shared" ref="AJ78:AJ81" si="68">IF((Z78)=0,"",(AI78/Z78))</f>
        <v>1.1010016019870915E-2</v>
      </c>
      <c r="AL78" s="110">
        <v>0.13</v>
      </c>
      <c r="AM78" s="109"/>
      <c r="AN78" s="111">
        <f>AN77*AL78</f>
        <v>44.506493200000001</v>
      </c>
      <c r="AO78" s="112"/>
      <c r="AP78" s="113">
        <f t="shared" si="65"/>
        <v>0.33800000000000097</v>
      </c>
      <c r="AQ78" s="114">
        <f t="shared" ref="AQ78:AQ81" si="69">IF((AG78)=0,"",(AP78/AG78))</f>
        <v>7.652513715364892E-3</v>
      </c>
    </row>
    <row r="79" spans="2:43" x14ac:dyDescent="0.2">
      <c r="B79" s="115" t="s">
        <v>53</v>
      </c>
      <c r="C79" s="21"/>
      <c r="D79" s="21"/>
      <c r="E79" s="21"/>
      <c r="F79" s="116"/>
      <c r="G79" s="107"/>
      <c r="H79" s="108">
        <f>H77+H78</f>
        <v>361.54716120000006</v>
      </c>
      <c r="I79" s="109"/>
      <c r="J79" s="109"/>
      <c r="K79" s="109"/>
      <c r="L79" s="111">
        <f>L77+L78</f>
        <v>369.46213319999998</v>
      </c>
      <c r="M79" s="112"/>
      <c r="N79" s="113">
        <f t="shared" si="60"/>
        <v>7.9149719999999206</v>
      </c>
      <c r="O79" s="114">
        <f t="shared" si="61"/>
        <v>2.1891948961041709E-2</v>
      </c>
      <c r="Q79" s="109"/>
      <c r="R79" s="109"/>
      <c r="S79" s="111">
        <f>S77+S78</f>
        <v>374.66013320000002</v>
      </c>
      <c r="T79" s="112"/>
      <c r="U79" s="113">
        <f t="shared" si="62"/>
        <v>5.1980000000000359</v>
      </c>
      <c r="V79" s="114">
        <f t="shared" si="66"/>
        <v>1.406910081685209E-2</v>
      </c>
      <c r="X79" s="109"/>
      <c r="Y79" s="109"/>
      <c r="Z79" s="111">
        <f>Z77+Z78</f>
        <v>379.7451332</v>
      </c>
      <c r="AA79" s="112"/>
      <c r="AB79" s="113">
        <f t="shared" si="63"/>
        <v>5.0849999999999795</v>
      </c>
      <c r="AC79" s="114">
        <f t="shared" si="67"/>
        <v>1.3572300731782207E-2</v>
      </c>
      <c r="AE79" s="109"/>
      <c r="AF79" s="109"/>
      <c r="AG79" s="111">
        <f>AG77+AG78</f>
        <v>383.92613319999998</v>
      </c>
      <c r="AH79" s="112"/>
      <c r="AI79" s="113">
        <f t="shared" si="64"/>
        <v>4.1809999999999832</v>
      </c>
      <c r="AJ79" s="114">
        <f t="shared" si="68"/>
        <v>1.1010016019870833E-2</v>
      </c>
      <c r="AL79" s="109"/>
      <c r="AM79" s="109"/>
      <c r="AN79" s="111">
        <f>AN77+AN78</f>
        <v>386.86413320000003</v>
      </c>
      <c r="AO79" s="112"/>
      <c r="AP79" s="113">
        <f t="shared" si="65"/>
        <v>2.938000000000045</v>
      </c>
      <c r="AQ79" s="114">
        <f t="shared" si="69"/>
        <v>7.6525137153649874E-3</v>
      </c>
    </row>
    <row r="80" spans="2:43" ht="15.75" customHeight="1" x14ac:dyDescent="0.2">
      <c r="B80" s="259" t="s">
        <v>54</v>
      </c>
      <c r="C80" s="259"/>
      <c r="D80" s="259"/>
      <c r="E80" s="21"/>
      <c r="F80" s="116"/>
      <c r="G80" s="107"/>
      <c r="H80" s="117">
        <f>ROUND(-H79*10%,2)</f>
        <v>-36.15</v>
      </c>
      <c r="I80" s="109"/>
      <c r="J80" s="109"/>
      <c r="K80" s="109"/>
      <c r="L80" s="118">
        <f>ROUND(-L79*10%,2)</f>
        <v>-36.950000000000003</v>
      </c>
      <c r="M80" s="112"/>
      <c r="N80" s="118">
        <f t="shared" si="60"/>
        <v>-0.80000000000000426</v>
      </c>
      <c r="O80" s="119">
        <f t="shared" si="61"/>
        <v>2.2130013831258764E-2</v>
      </c>
      <c r="Q80" s="109"/>
      <c r="R80" s="109"/>
      <c r="S80" s="118">
        <f>ROUND(-S79*10%,2)</f>
        <v>-37.47</v>
      </c>
      <c r="T80" s="112"/>
      <c r="U80" s="118">
        <f t="shared" si="62"/>
        <v>-0.51999999999999602</v>
      </c>
      <c r="V80" s="119">
        <f t="shared" si="66"/>
        <v>1.4073071718538457E-2</v>
      </c>
      <c r="X80" s="109"/>
      <c r="Y80" s="109"/>
      <c r="Z80" s="118">
        <f>ROUND(-Z79*10%,2)</f>
        <v>-37.97</v>
      </c>
      <c r="AA80" s="112"/>
      <c r="AB80" s="118">
        <f t="shared" si="63"/>
        <v>-0.5</v>
      </c>
      <c r="AC80" s="119">
        <f t="shared" si="67"/>
        <v>1.3344008540165465E-2</v>
      </c>
      <c r="AE80" s="109"/>
      <c r="AF80" s="109"/>
      <c r="AG80" s="118">
        <f>ROUND(-AG79*10%,2)</f>
        <v>-38.39</v>
      </c>
      <c r="AH80" s="112"/>
      <c r="AI80" s="118">
        <f t="shared" si="64"/>
        <v>-0.42000000000000171</v>
      </c>
      <c r="AJ80" s="119">
        <f t="shared" si="68"/>
        <v>1.1061364234922353E-2</v>
      </c>
      <c r="AL80" s="109"/>
      <c r="AM80" s="109"/>
      <c r="AN80" s="118">
        <f>ROUND(-AN79*10%,2)</f>
        <v>-38.69</v>
      </c>
      <c r="AO80" s="112"/>
      <c r="AP80" s="118">
        <f t="shared" si="65"/>
        <v>-0.29999999999999716</v>
      </c>
      <c r="AQ80" s="119">
        <f t="shared" si="69"/>
        <v>7.8145350351653334E-3</v>
      </c>
    </row>
    <row r="81" spans="1:43" x14ac:dyDescent="0.2">
      <c r="B81" s="260" t="s">
        <v>55</v>
      </c>
      <c r="C81" s="260"/>
      <c r="D81" s="260"/>
      <c r="E81" s="120"/>
      <c r="F81" s="121"/>
      <c r="G81" s="122"/>
      <c r="H81" s="123">
        <f>H79+H80</f>
        <v>325.39716120000008</v>
      </c>
      <c r="I81" s="124"/>
      <c r="J81" s="124"/>
      <c r="K81" s="124"/>
      <c r="L81" s="125">
        <f>L79+L80</f>
        <v>332.51213319999999</v>
      </c>
      <c r="M81" s="126"/>
      <c r="N81" s="127">
        <f t="shared" si="60"/>
        <v>7.1149719999999093</v>
      </c>
      <c r="O81" s="218">
        <f t="shared" si="61"/>
        <v>2.1865501142546255E-2</v>
      </c>
      <c r="Q81" s="124"/>
      <c r="R81" s="124"/>
      <c r="S81" s="125">
        <f>S79+S80</f>
        <v>337.19013319999999</v>
      </c>
      <c r="T81" s="126"/>
      <c r="U81" s="127">
        <f t="shared" si="62"/>
        <v>4.6779999999999973</v>
      </c>
      <c r="V81" s="128">
        <f t="shared" si="66"/>
        <v>1.4068659555307913E-2</v>
      </c>
      <c r="X81" s="124"/>
      <c r="Y81" s="124"/>
      <c r="Z81" s="125">
        <f>Z79+Z80</f>
        <v>341.77513320000003</v>
      </c>
      <c r="AA81" s="126"/>
      <c r="AB81" s="127">
        <f t="shared" si="63"/>
        <v>4.5850000000000364</v>
      </c>
      <c r="AC81" s="128">
        <f t="shared" si="67"/>
        <v>1.3597669529910303E-2</v>
      </c>
      <c r="AE81" s="124"/>
      <c r="AF81" s="124"/>
      <c r="AG81" s="125">
        <f>AG79+AG80</f>
        <v>345.53613319999999</v>
      </c>
      <c r="AH81" s="126"/>
      <c r="AI81" s="127">
        <f t="shared" si="64"/>
        <v>3.7609999999999673</v>
      </c>
      <c r="AJ81" s="128">
        <f t="shared" si="68"/>
        <v>1.1004311416065208E-2</v>
      </c>
      <c r="AL81" s="124"/>
      <c r="AM81" s="124"/>
      <c r="AN81" s="125">
        <f>AN79+AN80</f>
        <v>348.17413320000003</v>
      </c>
      <c r="AO81" s="126"/>
      <c r="AP81" s="127">
        <f t="shared" si="65"/>
        <v>2.6380000000000337</v>
      </c>
      <c r="AQ81" s="128">
        <f t="shared" si="69"/>
        <v>7.6345127080331456E-3</v>
      </c>
    </row>
    <row r="82" spans="1:43" x14ac:dyDescent="0.2">
      <c r="A82" s="11" t="s">
        <v>63</v>
      </c>
    </row>
    <row r="84" spans="1:43" x14ac:dyDescent="0.2">
      <c r="A84" s="6" t="s">
        <v>64</v>
      </c>
    </row>
    <row r="85" spans="1:43" x14ac:dyDescent="0.2">
      <c r="A85" s="6" t="s">
        <v>65</v>
      </c>
    </row>
    <row r="86" spans="1:43" x14ac:dyDescent="0.2">
      <c r="A86" s="6" t="s">
        <v>66</v>
      </c>
    </row>
    <row r="87" spans="1:43" x14ac:dyDescent="0.2">
      <c r="A87" s="6" t="s">
        <v>67</v>
      </c>
    </row>
    <row r="88" spans="1:43" x14ac:dyDescent="0.2">
      <c r="A88" s="6" t="s">
        <v>68</v>
      </c>
    </row>
    <row r="90" spans="1:43" x14ac:dyDescent="0.2">
      <c r="A90" s="176"/>
      <c r="B90" s="6" t="s">
        <v>69</v>
      </c>
    </row>
    <row r="92" spans="1:43" x14ac:dyDescent="0.2">
      <c r="B92" s="177" t="s">
        <v>70</v>
      </c>
    </row>
  </sheetData>
  <sheetProtection selectLockedCells="1"/>
  <mergeCells count="30">
    <mergeCell ref="B80:D80"/>
    <mergeCell ref="B81:D81"/>
    <mergeCell ref="A3:K3"/>
    <mergeCell ref="D14:O14"/>
    <mergeCell ref="F20:H20"/>
    <mergeCell ref="J20:L20"/>
    <mergeCell ref="N20:O20"/>
    <mergeCell ref="B71:D71"/>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J21:AJ22"/>
    <mergeCell ref="AP21:AP22"/>
    <mergeCell ref="AQ21:AQ22"/>
    <mergeCell ref="B64:D64"/>
    <mergeCell ref="B65:D65"/>
  </mergeCells>
  <dataValidations count="4">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D16">
      <formula1>"TOU, non-TOU"</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2"/>
  <sheetViews>
    <sheetView showGridLines="0" view="pageBreakPreview" topLeftCell="A4" zoomScale="60" zoomScaleNormal="85" workbookViewId="0">
      <selection activeCell="J41" sqref="J4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2.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710937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710937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71093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71</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+'SC (1000)'!F23</f>
        <v>16.72</v>
      </c>
      <c r="G23" s="25">
        <v>1</v>
      </c>
      <c r="H23" s="26">
        <f>G23*F23</f>
        <v>16.72</v>
      </c>
      <c r="I23" s="27"/>
      <c r="J23" s="24">
        <f>+'SC (1000)'!J23</f>
        <v>23</v>
      </c>
      <c r="K23" s="29">
        <v>1</v>
      </c>
      <c r="L23" s="26">
        <f>K23*J23</f>
        <v>23</v>
      </c>
      <c r="M23" s="27"/>
      <c r="N23" s="30">
        <f>L23-H23</f>
        <v>6.2800000000000011</v>
      </c>
      <c r="O23" s="31">
        <f>IF((H23)=0,"",(N23/H23))</f>
        <v>0.37559808612440199</v>
      </c>
      <c r="Q23" s="24">
        <f>+'SC (1000)'!Q23</f>
        <v>28</v>
      </c>
      <c r="R23" s="29">
        <v>1</v>
      </c>
      <c r="S23" s="26">
        <f>R23*Q23</f>
        <v>28</v>
      </c>
      <c r="T23" s="27"/>
      <c r="U23" s="30">
        <f>S23-L23</f>
        <v>5</v>
      </c>
      <c r="V23" s="31">
        <f>IF((L23)=0,"",(U23/L23))</f>
        <v>0.21739130434782608</v>
      </c>
      <c r="X23" s="24">
        <f>+'SC (1000)'!X23</f>
        <v>33.5</v>
      </c>
      <c r="Y23" s="29">
        <v>1</v>
      </c>
      <c r="Z23" s="26">
        <f>Y23*X23</f>
        <v>33.5</v>
      </c>
      <c r="AA23" s="27"/>
      <c r="AB23" s="30">
        <f>Z23-S23</f>
        <v>5.5</v>
      </c>
      <c r="AC23" s="31">
        <f>IF((S23)=0,"",(AB23/S23))</f>
        <v>0.19642857142857142</v>
      </c>
      <c r="AE23" s="24">
        <f>+'SC (1000)'!AE23</f>
        <v>39</v>
      </c>
      <c r="AF23" s="29">
        <v>1</v>
      </c>
      <c r="AG23" s="26">
        <f>AF23*AE23</f>
        <v>39</v>
      </c>
      <c r="AH23" s="27"/>
      <c r="AI23" s="30">
        <f>AG23-Z23</f>
        <v>5.5</v>
      </c>
      <c r="AJ23" s="31">
        <f>IF((Z23)=0,"",(AI23/Z23))</f>
        <v>0.16417910447761194</v>
      </c>
      <c r="AL23" s="24">
        <f>+'SC (1000)'!AL23</f>
        <v>44</v>
      </c>
      <c r="AM23" s="29">
        <v>1</v>
      </c>
      <c r="AN23" s="26">
        <f>AM23*AL23</f>
        <v>44</v>
      </c>
      <c r="AO23" s="27"/>
      <c r="AP23" s="30">
        <f>AN23-AG23</f>
        <v>5</v>
      </c>
      <c r="AQ23" s="31">
        <f>IF((AG23)=0,"",(AP23/AG23))</f>
        <v>0.12820512820512819</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5000</v>
      </c>
      <c r="H29" s="26">
        <f t="shared" si="0"/>
        <v>105</v>
      </c>
      <c r="I29" s="27"/>
      <c r="J29" s="24">
        <f>+'SC (1000)'!J29</f>
        <v>2.1600000000000001E-2</v>
      </c>
      <c r="K29" s="25">
        <f>$F$18</f>
        <v>5000</v>
      </c>
      <c r="L29" s="26">
        <f t="shared" si="9"/>
        <v>108</v>
      </c>
      <c r="M29" s="27"/>
      <c r="N29" s="30">
        <f t="shared" si="10"/>
        <v>3</v>
      </c>
      <c r="O29" s="31">
        <f t="shared" si="11"/>
        <v>2.8571428571428571E-2</v>
      </c>
      <c r="Q29" s="24">
        <f>+'SC (1000)'!Q29</f>
        <v>2.1399999999999999E-2</v>
      </c>
      <c r="R29" s="25">
        <f>$F$18</f>
        <v>5000</v>
      </c>
      <c r="S29" s="26">
        <f t="shared" si="12"/>
        <v>107</v>
      </c>
      <c r="T29" s="27"/>
      <c r="U29" s="30">
        <f t="shared" si="1"/>
        <v>-1</v>
      </c>
      <c r="V29" s="31">
        <f t="shared" si="2"/>
        <v>-9.2592592592592587E-3</v>
      </c>
      <c r="X29" s="24">
        <f>+'SC (1000)'!X29</f>
        <v>2.0899999999999998E-2</v>
      </c>
      <c r="Y29" s="25">
        <f>$F$18</f>
        <v>5000</v>
      </c>
      <c r="Z29" s="26">
        <f t="shared" si="13"/>
        <v>104.49999999999999</v>
      </c>
      <c r="AA29" s="27"/>
      <c r="AB29" s="30">
        <f t="shared" si="3"/>
        <v>-2.5000000000000142</v>
      </c>
      <c r="AC29" s="31">
        <f t="shared" si="4"/>
        <v>-2.3364485981308546E-2</v>
      </c>
      <c r="AE29" s="24">
        <f>+'SC (1000)'!AE29</f>
        <v>0.02</v>
      </c>
      <c r="AF29" s="25">
        <f>$F$18</f>
        <v>5000</v>
      </c>
      <c r="AG29" s="26">
        <f t="shared" si="14"/>
        <v>100</v>
      </c>
      <c r="AH29" s="27"/>
      <c r="AI29" s="30">
        <f t="shared" si="5"/>
        <v>-4.4999999999999858</v>
      </c>
      <c r="AJ29" s="31">
        <f t="shared" si="6"/>
        <v>-4.306220095693767E-2</v>
      </c>
      <c r="AL29" s="24">
        <f>+'SC (1000)'!AL29</f>
        <v>1.8800000000000001E-2</v>
      </c>
      <c r="AM29" s="25">
        <f>$F$18</f>
        <v>5000</v>
      </c>
      <c r="AN29" s="26">
        <f t="shared" si="15"/>
        <v>94</v>
      </c>
      <c r="AO29" s="27"/>
      <c r="AP29" s="30">
        <f t="shared" si="7"/>
        <v>-6</v>
      </c>
      <c r="AQ29" s="31">
        <f t="shared" si="8"/>
        <v>-0.06</v>
      </c>
    </row>
    <row r="30" spans="2:43" x14ac:dyDescent="0.2">
      <c r="B30" s="21" t="s">
        <v>31</v>
      </c>
      <c r="C30" s="21"/>
      <c r="D30" s="22"/>
      <c r="E30" s="23"/>
      <c r="F30" s="24"/>
      <c r="G30" s="25">
        <f t="shared" ref="G30" si="16">$F$18</f>
        <v>5000</v>
      </c>
      <c r="H30" s="26">
        <f t="shared" si="0"/>
        <v>0</v>
      </c>
      <c r="I30" s="27"/>
      <c r="J30" s="24"/>
      <c r="K30" s="25">
        <f t="shared" ref="K30:K38" si="17">$F$18</f>
        <v>5000</v>
      </c>
      <c r="L30" s="26">
        <f t="shared" si="9"/>
        <v>0</v>
      </c>
      <c r="M30" s="27"/>
      <c r="N30" s="30">
        <f t="shared" si="10"/>
        <v>0</v>
      </c>
      <c r="O30" s="31" t="str">
        <f t="shared" si="11"/>
        <v/>
      </c>
      <c r="Q30" s="24"/>
      <c r="R30" s="25">
        <f t="shared" ref="R30:R38" si="18">$F$18</f>
        <v>5000</v>
      </c>
      <c r="S30" s="26">
        <f t="shared" si="12"/>
        <v>0</v>
      </c>
      <c r="T30" s="27"/>
      <c r="U30" s="30">
        <f t="shared" si="1"/>
        <v>0</v>
      </c>
      <c r="V30" s="31" t="str">
        <f t="shared" si="2"/>
        <v/>
      </c>
      <c r="X30" s="24"/>
      <c r="Y30" s="25">
        <f t="shared" ref="Y30:Y38" si="19">$F$18</f>
        <v>5000</v>
      </c>
      <c r="Z30" s="26">
        <f t="shared" si="13"/>
        <v>0</v>
      </c>
      <c r="AA30" s="27"/>
      <c r="AB30" s="30">
        <f t="shared" si="3"/>
        <v>0</v>
      </c>
      <c r="AC30" s="31" t="str">
        <f t="shared" si="4"/>
        <v/>
      </c>
      <c r="AE30" s="24"/>
      <c r="AF30" s="25">
        <f t="shared" ref="AF30:AF38" si="20">$F$18</f>
        <v>5000</v>
      </c>
      <c r="AG30" s="26">
        <f t="shared" si="14"/>
        <v>0</v>
      </c>
      <c r="AH30" s="27"/>
      <c r="AI30" s="30">
        <f t="shared" si="5"/>
        <v>0</v>
      </c>
      <c r="AJ30" s="31" t="str">
        <f t="shared" si="6"/>
        <v/>
      </c>
      <c r="AL30" s="24"/>
      <c r="AM30" s="25">
        <f t="shared" ref="AM30:AM38" si="21">$F$18</f>
        <v>5000</v>
      </c>
      <c r="AN30" s="26">
        <f t="shared" si="15"/>
        <v>0</v>
      </c>
      <c r="AO30" s="27"/>
      <c r="AP30" s="30">
        <f t="shared" si="7"/>
        <v>0</v>
      </c>
      <c r="AQ30" s="31" t="str">
        <f t="shared" si="8"/>
        <v/>
      </c>
    </row>
    <row r="31" spans="2:43" x14ac:dyDescent="0.2">
      <c r="B31" s="21" t="s">
        <v>32</v>
      </c>
      <c r="C31" s="21"/>
      <c r="D31" s="22" t="s">
        <v>30</v>
      </c>
      <c r="E31" s="23"/>
      <c r="F31" s="24">
        <f>+'SC (1000)'!F31</f>
        <v>0</v>
      </c>
      <c r="G31" s="25">
        <f>$F$18</f>
        <v>5000</v>
      </c>
      <c r="H31" s="26">
        <f t="shared" si="0"/>
        <v>0</v>
      </c>
      <c r="I31" s="27"/>
      <c r="J31" s="50">
        <f>+'SC (1000)'!J31</f>
        <v>2.3000000000000001E-4</v>
      </c>
      <c r="K31" s="25">
        <f t="shared" si="17"/>
        <v>5000</v>
      </c>
      <c r="L31" s="26">
        <f t="shared" si="9"/>
        <v>1.1500000000000001</v>
      </c>
      <c r="M31" s="27"/>
      <c r="N31" s="30">
        <f t="shared" si="10"/>
        <v>1.1500000000000001</v>
      </c>
      <c r="O31" s="31" t="str">
        <f t="shared" si="11"/>
        <v/>
      </c>
      <c r="Q31" s="24">
        <f>+'SC (1000)'!Q31</f>
        <v>0</v>
      </c>
      <c r="R31" s="25">
        <f t="shared" si="18"/>
        <v>5000</v>
      </c>
      <c r="S31" s="26">
        <f t="shared" si="12"/>
        <v>0</v>
      </c>
      <c r="T31" s="27"/>
      <c r="U31" s="30">
        <f t="shared" si="1"/>
        <v>-1.1500000000000001</v>
      </c>
      <c r="V31" s="31">
        <f t="shared" si="2"/>
        <v>-1</v>
      </c>
      <c r="X31" s="24">
        <f>+'SC (1000)'!X31</f>
        <v>0</v>
      </c>
      <c r="Y31" s="25">
        <f t="shared" si="19"/>
        <v>5000</v>
      </c>
      <c r="Z31" s="26">
        <f t="shared" si="13"/>
        <v>0</v>
      </c>
      <c r="AA31" s="27"/>
      <c r="AB31" s="30">
        <f t="shared" si="3"/>
        <v>0</v>
      </c>
      <c r="AC31" s="31" t="str">
        <f t="shared" si="4"/>
        <v/>
      </c>
      <c r="AE31" s="24">
        <f>+'SC (1000)'!AE31</f>
        <v>0</v>
      </c>
      <c r="AF31" s="25">
        <f t="shared" si="20"/>
        <v>5000</v>
      </c>
      <c r="AG31" s="26">
        <f t="shared" si="14"/>
        <v>0</v>
      </c>
      <c r="AH31" s="27"/>
      <c r="AI31" s="30">
        <f t="shared" si="5"/>
        <v>0</v>
      </c>
      <c r="AJ31" s="31" t="str">
        <f t="shared" si="6"/>
        <v/>
      </c>
      <c r="AL31" s="24">
        <f>+'SC (1000)'!AL31</f>
        <v>0</v>
      </c>
      <c r="AM31" s="25">
        <f t="shared" si="21"/>
        <v>5000</v>
      </c>
      <c r="AN31" s="26">
        <f t="shared" si="15"/>
        <v>0</v>
      </c>
      <c r="AO31" s="27"/>
      <c r="AP31" s="30">
        <f t="shared" si="7"/>
        <v>0</v>
      </c>
      <c r="AQ31" s="31" t="str">
        <f t="shared" si="8"/>
        <v/>
      </c>
    </row>
    <row r="32" spans="2:43" x14ac:dyDescent="0.2">
      <c r="B32" s="33"/>
      <c r="C32" s="21"/>
      <c r="D32" s="22"/>
      <c r="E32" s="23"/>
      <c r="F32" s="24"/>
      <c r="G32" s="25">
        <f t="shared" ref="G32:G38" si="22">$F$18</f>
        <v>5000</v>
      </c>
      <c r="H32" s="26">
        <f t="shared" si="0"/>
        <v>0</v>
      </c>
      <c r="I32" s="27"/>
      <c r="J32" s="28"/>
      <c r="K32" s="25">
        <f t="shared" si="17"/>
        <v>5000</v>
      </c>
      <c r="L32" s="26">
        <f t="shared" si="9"/>
        <v>0</v>
      </c>
      <c r="M32" s="27"/>
      <c r="N32" s="30">
        <f t="shared" si="10"/>
        <v>0</v>
      </c>
      <c r="O32" s="31" t="str">
        <f t="shared" si="11"/>
        <v/>
      </c>
      <c r="Q32" s="28"/>
      <c r="R32" s="25">
        <f t="shared" si="18"/>
        <v>5000</v>
      </c>
      <c r="S32" s="26">
        <f t="shared" si="12"/>
        <v>0</v>
      </c>
      <c r="T32" s="27"/>
      <c r="U32" s="30">
        <f t="shared" si="1"/>
        <v>0</v>
      </c>
      <c r="V32" s="31" t="str">
        <f t="shared" si="2"/>
        <v/>
      </c>
      <c r="X32" s="28"/>
      <c r="Y32" s="25">
        <f t="shared" si="19"/>
        <v>5000</v>
      </c>
      <c r="Z32" s="26">
        <f t="shared" si="13"/>
        <v>0</v>
      </c>
      <c r="AA32" s="27"/>
      <c r="AB32" s="30">
        <f t="shared" si="3"/>
        <v>0</v>
      </c>
      <c r="AC32" s="31" t="str">
        <f t="shared" si="4"/>
        <v/>
      </c>
      <c r="AE32" s="28"/>
      <c r="AF32" s="25">
        <f t="shared" si="20"/>
        <v>5000</v>
      </c>
      <c r="AG32" s="26">
        <f t="shared" si="14"/>
        <v>0</v>
      </c>
      <c r="AH32" s="27"/>
      <c r="AI32" s="30">
        <f t="shared" si="5"/>
        <v>0</v>
      </c>
      <c r="AJ32" s="31" t="str">
        <f t="shared" si="6"/>
        <v/>
      </c>
      <c r="AL32" s="28"/>
      <c r="AM32" s="25">
        <f t="shared" si="21"/>
        <v>5000</v>
      </c>
      <c r="AN32" s="26">
        <f t="shared" si="15"/>
        <v>0</v>
      </c>
      <c r="AO32" s="27"/>
      <c r="AP32" s="30">
        <f t="shared" si="7"/>
        <v>0</v>
      </c>
      <c r="AQ32" s="31" t="str">
        <f t="shared" si="8"/>
        <v/>
      </c>
    </row>
    <row r="33" spans="2:43" x14ac:dyDescent="0.2">
      <c r="B33" s="33"/>
      <c r="C33" s="21"/>
      <c r="D33" s="22"/>
      <c r="E33" s="23"/>
      <c r="F33" s="24"/>
      <c r="G33" s="25">
        <f t="shared" si="22"/>
        <v>5000</v>
      </c>
      <c r="H33" s="26">
        <f t="shared" si="0"/>
        <v>0</v>
      </c>
      <c r="I33" s="27"/>
      <c r="J33" s="28"/>
      <c r="K33" s="25">
        <f t="shared" si="17"/>
        <v>5000</v>
      </c>
      <c r="L33" s="26">
        <f t="shared" si="9"/>
        <v>0</v>
      </c>
      <c r="M33" s="27"/>
      <c r="N33" s="30">
        <f t="shared" si="10"/>
        <v>0</v>
      </c>
      <c r="O33" s="31" t="str">
        <f t="shared" si="11"/>
        <v/>
      </c>
      <c r="Q33" s="28"/>
      <c r="R33" s="25">
        <f t="shared" si="18"/>
        <v>5000</v>
      </c>
      <c r="S33" s="26">
        <f t="shared" si="12"/>
        <v>0</v>
      </c>
      <c r="T33" s="27"/>
      <c r="U33" s="30">
        <f t="shared" si="1"/>
        <v>0</v>
      </c>
      <c r="V33" s="31" t="str">
        <f t="shared" si="2"/>
        <v/>
      </c>
      <c r="X33" s="28"/>
      <c r="Y33" s="25">
        <f t="shared" si="19"/>
        <v>5000</v>
      </c>
      <c r="Z33" s="26">
        <f t="shared" si="13"/>
        <v>0</v>
      </c>
      <c r="AA33" s="27"/>
      <c r="AB33" s="30">
        <f t="shared" si="3"/>
        <v>0</v>
      </c>
      <c r="AC33" s="31" t="str">
        <f t="shared" si="4"/>
        <v/>
      </c>
      <c r="AE33" s="28"/>
      <c r="AF33" s="25">
        <f t="shared" si="20"/>
        <v>5000</v>
      </c>
      <c r="AG33" s="26">
        <f t="shared" si="14"/>
        <v>0</v>
      </c>
      <c r="AH33" s="27"/>
      <c r="AI33" s="30">
        <f t="shared" si="5"/>
        <v>0</v>
      </c>
      <c r="AJ33" s="31" t="str">
        <f t="shared" si="6"/>
        <v/>
      </c>
      <c r="AL33" s="28"/>
      <c r="AM33" s="25">
        <f t="shared" si="21"/>
        <v>5000</v>
      </c>
      <c r="AN33" s="26">
        <f t="shared" si="15"/>
        <v>0</v>
      </c>
      <c r="AO33" s="27"/>
      <c r="AP33" s="30">
        <f t="shared" si="7"/>
        <v>0</v>
      </c>
      <c r="AQ33" s="31" t="str">
        <f t="shared" si="8"/>
        <v/>
      </c>
    </row>
    <row r="34" spans="2:43" x14ac:dyDescent="0.2">
      <c r="B34" s="33"/>
      <c r="C34" s="21"/>
      <c r="D34" s="22"/>
      <c r="E34" s="23"/>
      <c r="F34" s="24"/>
      <c r="G34" s="25">
        <f t="shared" si="22"/>
        <v>5000</v>
      </c>
      <c r="H34" s="26">
        <f t="shared" si="0"/>
        <v>0</v>
      </c>
      <c r="I34" s="27"/>
      <c r="J34" s="28"/>
      <c r="K34" s="25">
        <f t="shared" si="17"/>
        <v>5000</v>
      </c>
      <c r="L34" s="26">
        <f t="shared" si="9"/>
        <v>0</v>
      </c>
      <c r="M34" s="27"/>
      <c r="N34" s="30">
        <f t="shared" si="10"/>
        <v>0</v>
      </c>
      <c r="O34" s="31" t="str">
        <f t="shared" si="11"/>
        <v/>
      </c>
      <c r="Q34" s="28"/>
      <c r="R34" s="25">
        <f t="shared" si="18"/>
        <v>5000</v>
      </c>
      <c r="S34" s="26">
        <f t="shared" si="12"/>
        <v>0</v>
      </c>
      <c r="T34" s="27"/>
      <c r="U34" s="30">
        <f t="shared" si="1"/>
        <v>0</v>
      </c>
      <c r="V34" s="31" t="str">
        <f t="shared" si="2"/>
        <v/>
      </c>
      <c r="X34" s="28"/>
      <c r="Y34" s="25">
        <f t="shared" si="19"/>
        <v>5000</v>
      </c>
      <c r="Z34" s="26">
        <f t="shared" si="13"/>
        <v>0</v>
      </c>
      <c r="AA34" s="27"/>
      <c r="AB34" s="30">
        <f t="shared" si="3"/>
        <v>0</v>
      </c>
      <c r="AC34" s="31" t="str">
        <f t="shared" si="4"/>
        <v/>
      </c>
      <c r="AE34" s="28"/>
      <c r="AF34" s="25">
        <f t="shared" si="20"/>
        <v>5000</v>
      </c>
      <c r="AG34" s="26">
        <f t="shared" si="14"/>
        <v>0</v>
      </c>
      <c r="AH34" s="27"/>
      <c r="AI34" s="30">
        <f t="shared" si="5"/>
        <v>0</v>
      </c>
      <c r="AJ34" s="31" t="str">
        <f t="shared" si="6"/>
        <v/>
      </c>
      <c r="AL34" s="28"/>
      <c r="AM34" s="25">
        <f t="shared" si="21"/>
        <v>5000</v>
      </c>
      <c r="AN34" s="26">
        <f t="shared" si="15"/>
        <v>0</v>
      </c>
      <c r="AO34" s="27"/>
      <c r="AP34" s="30">
        <f t="shared" si="7"/>
        <v>0</v>
      </c>
      <c r="AQ34" s="31" t="str">
        <f t="shared" si="8"/>
        <v/>
      </c>
    </row>
    <row r="35" spans="2:43" x14ac:dyDescent="0.2">
      <c r="B35" s="33"/>
      <c r="C35" s="21"/>
      <c r="D35" s="22"/>
      <c r="E35" s="23"/>
      <c r="F35" s="24"/>
      <c r="G35" s="25">
        <f t="shared" si="22"/>
        <v>5000</v>
      </c>
      <c r="H35" s="26">
        <f t="shared" si="0"/>
        <v>0</v>
      </c>
      <c r="I35" s="27"/>
      <c r="J35" s="28"/>
      <c r="K35" s="25">
        <f t="shared" si="17"/>
        <v>5000</v>
      </c>
      <c r="L35" s="26">
        <f t="shared" si="9"/>
        <v>0</v>
      </c>
      <c r="M35" s="27"/>
      <c r="N35" s="30">
        <f t="shared" si="10"/>
        <v>0</v>
      </c>
      <c r="O35" s="31" t="str">
        <f t="shared" si="11"/>
        <v/>
      </c>
      <c r="Q35" s="28"/>
      <c r="R35" s="25">
        <f t="shared" si="18"/>
        <v>5000</v>
      </c>
      <c r="S35" s="26">
        <f t="shared" si="12"/>
        <v>0</v>
      </c>
      <c r="T35" s="27"/>
      <c r="U35" s="30">
        <f t="shared" si="1"/>
        <v>0</v>
      </c>
      <c r="V35" s="31" t="str">
        <f t="shared" si="2"/>
        <v/>
      </c>
      <c r="X35" s="28"/>
      <c r="Y35" s="25">
        <f t="shared" si="19"/>
        <v>5000</v>
      </c>
      <c r="Z35" s="26">
        <f t="shared" si="13"/>
        <v>0</v>
      </c>
      <c r="AA35" s="27"/>
      <c r="AB35" s="30">
        <f t="shared" si="3"/>
        <v>0</v>
      </c>
      <c r="AC35" s="31" t="str">
        <f t="shared" si="4"/>
        <v/>
      </c>
      <c r="AE35" s="28"/>
      <c r="AF35" s="25">
        <f t="shared" si="20"/>
        <v>5000</v>
      </c>
      <c r="AG35" s="26">
        <f t="shared" si="14"/>
        <v>0</v>
      </c>
      <c r="AH35" s="27"/>
      <c r="AI35" s="30">
        <f t="shared" si="5"/>
        <v>0</v>
      </c>
      <c r="AJ35" s="31" t="str">
        <f t="shared" si="6"/>
        <v/>
      </c>
      <c r="AL35" s="28"/>
      <c r="AM35" s="25">
        <f t="shared" si="21"/>
        <v>5000</v>
      </c>
      <c r="AN35" s="26">
        <f t="shared" si="15"/>
        <v>0</v>
      </c>
      <c r="AO35" s="27"/>
      <c r="AP35" s="30">
        <f t="shared" si="7"/>
        <v>0</v>
      </c>
      <c r="AQ35" s="31" t="str">
        <f t="shared" si="8"/>
        <v/>
      </c>
    </row>
    <row r="36" spans="2:43" x14ac:dyDescent="0.2">
      <c r="B36" s="33"/>
      <c r="C36" s="21"/>
      <c r="D36" s="22"/>
      <c r="E36" s="23"/>
      <c r="F36" s="24"/>
      <c r="G36" s="25">
        <f t="shared" si="22"/>
        <v>5000</v>
      </c>
      <c r="H36" s="26">
        <f t="shared" si="0"/>
        <v>0</v>
      </c>
      <c r="I36" s="27"/>
      <c r="J36" s="28"/>
      <c r="K36" s="25">
        <f t="shared" si="17"/>
        <v>5000</v>
      </c>
      <c r="L36" s="26">
        <f t="shared" si="9"/>
        <v>0</v>
      </c>
      <c r="M36" s="27"/>
      <c r="N36" s="30">
        <f t="shared" si="10"/>
        <v>0</v>
      </c>
      <c r="O36" s="31" t="str">
        <f t="shared" si="11"/>
        <v/>
      </c>
      <c r="Q36" s="28"/>
      <c r="R36" s="25">
        <f t="shared" si="18"/>
        <v>5000</v>
      </c>
      <c r="S36" s="26">
        <f t="shared" si="12"/>
        <v>0</v>
      </c>
      <c r="T36" s="27"/>
      <c r="U36" s="30">
        <f t="shared" si="1"/>
        <v>0</v>
      </c>
      <c r="V36" s="31" t="str">
        <f t="shared" si="2"/>
        <v/>
      </c>
      <c r="X36" s="28"/>
      <c r="Y36" s="25">
        <f t="shared" si="19"/>
        <v>5000</v>
      </c>
      <c r="Z36" s="26">
        <f t="shared" si="13"/>
        <v>0</v>
      </c>
      <c r="AA36" s="27"/>
      <c r="AB36" s="30">
        <f t="shared" si="3"/>
        <v>0</v>
      </c>
      <c r="AC36" s="31" t="str">
        <f t="shared" si="4"/>
        <v/>
      </c>
      <c r="AE36" s="28"/>
      <c r="AF36" s="25">
        <f t="shared" si="20"/>
        <v>5000</v>
      </c>
      <c r="AG36" s="26">
        <f t="shared" si="14"/>
        <v>0</v>
      </c>
      <c r="AH36" s="27"/>
      <c r="AI36" s="30">
        <f t="shared" si="5"/>
        <v>0</v>
      </c>
      <c r="AJ36" s="31" t="str">
        <f t="shared" si="6"/>
        <v/>
      </c>
      <c r="AL36" s="28"/>
      <c r="AM36" s="25">
        <f t="shared" si="21"/>
        <v>5000</v>
      </c>
      <c r="AN36" s="26">
        <f t="shared" si="15"/>
        <v>0</v>
      </c>
      <c r="AO36" s="27"/>
      <c r="AP36" s="30">
        <f t="shared" si="7"/>
        <v>0</v>
      </c>
      <c r="AQ36" s="31" t="str">
        <f t="shared" si="8"/>
        <v/>
      </c>
    </row>
    <row r="37" spans="2:43" x14ac:dyDescent="0.2">
      <c r="B37" s="33"/>
      <c r="C37" s="21"/>
      <c r="D37" s="22"/>
      <c r="E37" s="23"/>
      <c r="F37" s="24"/>
      <c r="G37" s="25">
        <f t="shared" si="22"/>
        <v>5000</v>
      </c>
      <c r="H37" s="26">
        <f t="shared" si="0"/>
        <v>0</v>
      </c>
      <c r="I37" s="27"/>
      <c r="J37" s="28"/>
      <c r="K37" s="25">
        <f t="shared" si="17"/>
        <v>5000</v>
      </c>
      <c r="L37" s="26">
        <f t="shared" si="9"/>
        <v>0</v>
      </c>
      <c r="M37" s="27"/>
      <c r="N37" s="30">
        <f t="shared" si="10"/>
        <v>0</v>
      </c>
      <c r="O37" s="31" t="str">
        <f t="shared" si="11"/>
        <v/>
      </c>
      <c r="Q37" s="28"/>
      <c r="R37" s="25">
        <f t="shared" si="18"/>
        <v>5000</v>
      </c>
      <c r="S37" s="26">
        <f t="shared" si="12"/>
        <v>0</v>
      </c>
      <c r="T37" s="27"/>
      <c r="U37" s="30">
        <f t="shared" si="1"/>
        <v>0</v>
      </c>
      <c r="V37" s="31" t="str">
        <f t="shared" si="2"/>
        <v/>
      </c>
      <c r="X37" s="28"/>
      <c r="Y37" s="25">
        <f t="shared" si="19"/>
        <v>5000</v>
      </c>
      <c r="Z37" s="26">
        <f t="shared" si="13"/>
        <v>0</v>
      </c>
      <c r="AA37" s="27"/>
      <c r="AB37" s="30">
        <f t="shared" si="3"/>
        <v>0</v>
      </c>
      <c r="AC37" s="31" t="str">
        <f t="shared" si="4"/>
        <v/>
      </c>
      <c r="AE37" s="28"/>
      <c r="AF37" s="25">
        <f t="shared" si="20"/>
        <v>5000</v>
      </c>
      <c r="AG37" s="26">
        <f t="shared" si="14"/>
        <v>0</v>
      </c>
      <c r="AH37" s="27"/>
      <c r="AI37" s="30">
        <f t="shared" si="5"/>
        <v>0</v>
      </c>
      <c r="AJ37" s="31" t="str">
        <f t="shared" si="6"/>
        <v/>
      </c>
      <c r="AL37" s="28"/>
      <c r="AM37" s="25">
        <f t="shared" si="21"/>
        <v>5000</v>
      </c>
      <c r="AN37" s="26">
        <f t="shared" si="15"/>
        <v>0</v>
      </c>
      <c r="AO37" s="27"/>
      <c r="AP37" s="30">
        <f t="shared" si="7"/>
        <v>0</v>
      </c>
      <c r="AQ37" s="31" t="str">
        <f t="shared" si="8"/>
        <v/>
      </c>
    </row>
    <row r="38" spans="2:43" x14ac:dyDescent="0.2">
      <c r="B38" s="33"/>
      <c r="C38" s="21"/>
      <c r="D38" s="22"/>
      <c r="E38" s="23"/>
      <c r="F38" s="24"/>
      <c r="G38" s="25">
        <f t="shared" si="22"/>
        <v>5000</v>
      </c>
      <c r="H38" s="26">
        <f t="shared" si="0"/>
        <v>0</v>
      </c>
      <c r="I38" s="27"/>
      <c r="J38" s="28"/>
      <c r="K38" s="25">
        <f t="shared" si="17"/>
        <v>5000</v>
      </c>
      <c r="L38" s="26">
        <f t="shared" si="9"/>
        <v>0</v>
      </c>
      <c r="M38" s="27"/>
      <c r="N38" s="30">
        <f t="shared" si="10"/>
        <v>0</v>
      </c>
      <c r="O38" s="31" t="str">
        <f t="shared" si="11"/>
        <v/>
      </c>
      <c r="Q38" s="28"/>
      <c r="R38" s="25">
        <f t="shared" si="18"/>
        <v>5000</v>
      </c>
      <c r="S38" s="26">
        <f t="shared" si="12"/>
        <v>0</v>
      </c>
      <c r="T38" s="27"/>
      <c r="U38" s="30">
        <f t="shared" si="1"/>
        <v>0</v>
      </c>
      <c r="V38" s="31" t="str">
        <f t="shared" si="2"/>
        <v/>
      </c>
      <c r="X38" s="28"/>
      <c r="Y38" s="25">
        <f t="shared" si="19"/>
        <v>5000</v>
      </c>
      <c r="Z38" s="26">
        <f t="shared" si="13"/>
        <v>0</v>
      </c>
      <c r="AA38" s="27"/>
      <c r="AB38" s="30">
        <f t="shared" si="3"/>
        <v>0</v>
      </c>
      <c r="AC38" s="31" t="str">
        <f t="shared" si="4"/>
        <v/>
      </c>
      <c r="AE38" s="28"/>
      <c r="AF38" s="25">
        <f t="shared" si="20"/>
        <v>5000</v>
      </c>
      <c r="AG38" s="26">
        <f t="shared" si="14"/>
        <v>0</v>
      </c>
      <c r="AH38" s="27"/>
      <c r="AI38" s="30">
        <f t="shared" si="5"/>
        <v>0</v>
      </c>
      <c r="AJ38" s="31" t="str">
        <f t="shared" si="6"/>
        <v/>
      </c>
      <c r="AL38" s="28"/>
      <c r="AM38" s="25">
        <f t="shared" si="21"/>
        <v>5000</v>
      </c>
      <c r="AN38" s="26">
        <f t="shared" si="15"/>
        <v>0</v>
      </c>
      <c r="AO38" s="27"/>
      <c r="AP38" s="30">
        <f t="shared" si="7"/>
        <v>0</v>
      </c>
      <c r="AQ38" s="31" t="str">
        <f t="shared" si="8"/>
        <v/>
      </c>
    </row>
    <row r="39" spans="2:43" s="45" customFormat="1" x14ac:dyDescent="0.2">
      <c r="B39" s="34" t="s">
        <v>33</v>
      </c>
      <c r="C39" s="35"/>
      <c r="D39" s="36"/>
      <c r="E39" s="35"/>
      <c r="F39" s="37"/>
      <c r="G39" s="38"/>
      <c r="H39" s="39">
        <f>SUM(H23:H38)</f>
        <v>121.72</v>
      </c>
      <c r="I39" s="40"/>
      <c r="J39" s="41"/>
      <c r="K39" s="42"/>
      <c r="L39" s="39">
        <f>SUM(L23:L38)</f>
        <v>132.15</v>
      </c>
      <c r="M39" s="40"/>
      <c r="N39" s="43">
        <f t="shared" si="10"/>
        <v>10.430000000000007</v>
      </c>
      <c r="O39" s="44">
        <f t="shared" si="11"/>
        <v>8.5688465330266236E-2</v>
      </c>
      <c r="Q39" s="41"/>
      <c r="R39" s="42"/>
      <c r="S39" s="39">
        <f>SUM(S23:S38)</f>
        <v>135</v>
      </c>
      <c r="T39" s="40"/>
      <c r="U39" s="43">
        <f t="shared" si="1"/>
        <v>2.8499999999999943</v>
      </c>
      <c r="V39" s="44">
        <f t="shared" si="2"/>
        <v>2.1566401816118005E-2</v>
      </c>
      <c r="X39" s="41"/>
      <c r="Y39" s="42"/>
      <c r="Z39" s="39">
        <f>SUM(Z23:Z38)</f>
        <v>138</v>
      </c>
      <c r="AA39" s="40"/>
      <c r="AB39" s="43">
        <f t="shared" si="3"/>
        <v>3</v>
      </c>
      <c r="AC39" s="44">
        <f t="shared" si="4"/>
        <v>2.2222222222222223E-2</v>
      </c>
      <c r="AE39" s="41"/>
      <c r="AF39" s="42"/>
      <c r="AG39" s="39">
        <f>SUM(AG23:AG38)</f>
        <v>139</v>
      </c>
      <c r="AH39" s="40"/>
      <c r="AI39" s="43">
        <f t="shared" si="5"/>
        <v>1</v>
      </c>
      <c r="AJ39" s="44">
        <f t="shared" si="6"/>
        <v>7.246376811594203E-3</v>
      </c>
      <c r="AL39" s="41"/>
      <c r="AM39" s="42"/>
      <c r="AN39" s="39">
        <f>SUM(AN23:AN38)</f>
        <v>138</v>
      </c>
      <c r="AO39" s="40"/>
      <c r="AP39" s="43">
        <f t="shared" si="7"/>
        <v>-1</v>
      </c>
      <c r="AQ39" s="44">
        <f t="shared" si="8"/>
        <v>-7.1942446043165471E-3</v>
      </c>
    </row>
    <row r="40" spans="2:43" ht="38.25" x14ac:dyDescent="0.2">
      <c r="B40" s="46" t="str">
        <f>+'Res (100)'!B40</f>
        <v>Deferral/Variance Account Disposition Rate Rider Group 1</v>
      </c>
      <c r="C40" s="21"/>
      <c r="D40" s="22"/>
      <c r="E40" s="23"/>
      <c r="F40" s="24">
        <v>0</v>
      </c>
      <c r="G40" s="25">
        <f>$F$18</f>
        <v>5000</v>
      </c>
      <c r="H40" s="26">
        <f>G40*F40</f>
        <v>0</v>
      </c>
      <c r="I40" s="27"/>
      <c r="J40" s="50">
        <f>+'SC (1000)'!J40</f>
        <v>-5.9299999999999999E-4</v>
      </c>
      <c r="K40" s="25">
        <f>$F$18</f>
        <v>5000</v>
      </c>
      <c r="L40" s="26">
        <f>K40*J40</f>
        <v>-2.9649999999999999</v>
      </c>
      <c r="M40" s="27"/>
      <c r="N40" s="30">
        <f>L40-H40</f>
        <v>-2.9649999999999999</v>
      </c>
      <c r="O40" s="31" t="str">
        <f>IF((H40)=0,"",(N40/H40))</f>
        <v/>
      </c>
      <c r="Q40" s="28"/>
      <c r="R40" s="25">
        <f>$F$18</f>
        <v>5000</v>
      </c>
      <c r="S40" s="26">
        <f>R40*Q40</f>
        <v>0</v>
      </c>
      <c r="T40" s="27"/>
      <c r="U40" s="30">
        <f t="shared" si="1"/>
        <v>2.9649999999999999</v>
      </c>
      <c r="V40" s="31">
        <f t="shared" si="2"/>
        <v>-1</v>
      </c>
      <c r="X40" s="28"/>
      <c r="Y40" s="25">
        <f>$F$18</f>
        <v>5000</v>
      </c>
      <c r="Z40" s="26">
        <f>Y40*X40</f>
        <v>0</v>
      </c>
      <c r="AA40" s="27"/>
      <c r="AB40" s="30">
        <f t="shared" si="3"/>
        <v>0</v>
      </c>
      <c r="AC40" s="31" t="str">
        <f t="shared" si="4"/>
        <v/>
      </c>
      <c r="AE40" s="28"/>
      <c r="AF40" s="25">
        <f>$F$18</f>
        <v>5000</v>
      </c>
      <c r="AG40" s="26">
        <f>AF40*AE40</f>
        <v>0</v>
      </c>
      <c r="AH40" s="27"/>
      <c r="AI40" s="30">
        <f t="shared" si="5"/>
        <v>0</v>
      </c>
      <c r="AJ40" s="31" t="str">
        <f t="shared" si="6"/>
        <v/>
      </c>
      <c r="AL40" s="28"/>
      <c r="AM40" s="25">
        <f>$F$18</f>
        <v>5000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5000</v>
      </c>
      <c r="H41" s="26">
        <f t="shared" ref="H41:H45" si="24">G41*F41</f>
        <v>0</v>
      </c>
      <c r="I41" s="47"/>
      <c r="J41" s="50">
        <f>+'SC (1000)'!J41</f>
        <v>1.4300000000000001E-3</v>
      </c>
      <c r="K41" s="25">
        <f t="shared" ref="K41:K43" si="25">$F$18</f>
        <v>5000</v>
      </c>
      <c r="L41" s="26">
        <f t="shared" ref="L41:L45" si="26">K41*J41</f>
        <v>7.15</v>
      </c>
      <c r="M41" s="48"/>
      <c r="N41" s="30">
        <f t="shared" ref="N41:N45" si="27">L41-H41</f>
        <v>7.15</v>
      </c>
      <c r="O41" s="31" t="str">
        <f t="shared" ref="O41:O65" si="28">IF((H41)=0,"",(N41/H41))</f>
        <v/>
      </c>
      <c r="Q41" s="28"/>
      <c r="R41" s="25">
        <f t="shared" ref="R41:R43" si="29">$F$18</f>
        <v>5000</v>
      </c>
      <c r="S41" s="26">
        <f t="shared" ref="S41:S43" si="30">R41*Q41</f>
        <v>0</v>
      </c>
      <c r="T41" s="48"/>
      <c r="U41" s="30">
        <f t="shared" si="1"/>
        <v>-7.15</v>
      </c>
      <c r="V41" s="31">
        <f t="shared" si="2"/>
        <v>-1</v>
      </c>
      <c r="X41" s="28"/>
      <c r="Y41" s="25">
        <f t="shared" ref="Y41:Y43" si="31">$F$18</f>
        <v>5000</v>
      </c>
      <c r="Z41" s="26">
        <f t="shared" ref="Z41:Z43" si="32">Y41*X41</f>
        <v>0</v>
      </c>
      <c r="AA41" s="48"/>
      <c r="AB41" s="30">
        <f t="shared" si="3"/>
        <v>0</v>
      </c>
      <c r="AC41" s="31" t="str">
        <f t="shared" si="4"/>
        <v/>
      </c>
      <c r="AE41" s="28"/>
      <c r="AF41" s="25">
        <f t="shared" ref="AF41:AF43" si="33">$F$18</f>
        <v>5000</v>
      </c>
      <c r="AG41" s="26">
        <f t="shared" ref="AG41:AG43" si="34">AF41*AE41</f>
        <v>0</v>
      </c>
      <c r="AH41" s="48"/>
      <c r="AI41" s="30">
        <f t="shared" si="5"/>
        <v>0</v>
      </c>
      <c r="AJ41" s="31" t="str">
        <f t="shared" si="6"/>
        <v/>
      </c>
      <c r="AL41" s="28"/>
      <c r="AM41" s="25">
        <f t="shared" ref="AM41:AM43" si="35">$F$18</f>
        <v>5000</v>
      </c>
      <c r="AN41" s="26">
        <f t="shared" ref="AN41:AN43" si="36">AM41*AL41</f>
        <v>0</v>
      </c>
      <c r="AO41" s="48"/>
      <c r="AP41" s="30">
        <f t="shared" si="7"/>
        <v>0</v>
      </c>
      <c r="AQ41" s="31" t="str">
        <f t="shared" si="8"/>
        <v/>
      </c>
    </row>
    <row r="42" spans="2:43" x14ac:dyDescent="0.2">
      <c r="B42" s="46"/>
      <c r="C42" s="21"/>
      <c r="D42" s="22"/>
      <c r="E42" s="23"/>
      <c r="F42" s="24"/>
      <c r="G42" s="25">
        <f t="shared" si="23"/>
        <v>5000</v>
      </c>
      <c r="H42" s="26">
        <f t="shared" si="24"/>
        <v>0</v>
      </c>
      <c r="I42" s="47"/>
      <c r="J42" s="28"/>
      <c r="K42" s="25">
        <f t="shared" si="25"/>
        <v>5000</v>
      </c>
      <c r="L42" s="26">
        <f t="shared" si="26"/>
        <v>0</v>
      </c>
      <c r="M42" s="48"/>
      <c r="N42" s="30">
        <f t="shared" si="27"/>
        <v>0</v>
      </c>
      <c r="O42" s="31" t="str">
        <f t="shared" si="28"/>
        <v/>
      </c>
      <c r="Q42" s="28"/>
      <c r="R42" s="25">
        <f t="shared" si="29"/>
        <v>5000</v>
      </c>
      <c r="S42" s="26">
        <f t="shared" si="30"/>
        <v>0</v>
      </c>
      <c r="T42" s="48"/>
      <c r="U42" s="30">
        <f t="shared" si="1"/>
        <v>0</v>
      </c>
      <c r="V42" s="31" t="str">
        <f t="shared" si="2"/>
        <v/>
      </c>
      <c r="X42" s="28"/>
      <c r="Y42" s="25">
        <f t="shared" si="31"/>
        <v>5000</v>
      </c>
      <c r="Z42" s="26">
        <f t="shared" si="32"/>
        <v>0</v>
      </c>
      <c r="AA42" s="48"/>
      <c r="AB42" s="30">
        <f t="shared" si="3"/>
        <v>0</v>
      </c>
      <c r="AC42" s="31" t="str">
        <f t="shared" si="4"/>
        <v/>
      </c>
      <c r="AE42" s="28"/>
      <c r="AF42" s="25">
        <f t="shared" si="33"/>
        <v>5000</v>
      </c>
      <c r="AG42" s="26">
        <f t="shared" si="34"/>
        <v>0</v>
      </c>
      <c r="AH42" s="48"/>
      <c r="AI42" s="30">
        <f t="shared" si="5"/>
        <v>0</v>
      </c>
      <c r="AJ42" s="31" t="str">
        <f t="shared" si="6"/>
        <v/>
      </c>
      <c r="AL42" s="28"/>
      <c r="AM42" s="25">
        <f t="shared" si="35"/>
        <v>5000</v>
      </c>
      <c r="AN42" s="26">
        <f t="shared" si="36"/>
        <v>0</v>
      </c>
      <c r="AO42" s="48"/>
      <c r="AP42" s="30">
        <f t="shared" si="7"/>
        <v>0</v>
      </c>
      <c r="AQ42" s="31" t="str">
        <f t="shared" si="8"/>
        <v/>
      </c>
    </row>
    <row r="43" spans="2:43" x14ac:dyDescent="0.2">
      <c r="B43" s="46"/>
      <c r="C43" s="21"/>
      <c r="D43" s="22"/>
      <c r="E43" s="23"/>
      <c r="F43" s="24"/>
      <c r="G43" s="25">
        <f t="shared" si="23"/>
        <v>5000</v>
      </c>
      <c r="H43" s="26">
        <f t="shared" si="24"/>
        <v>0</v>
      </c>
      <c r="I43" s="47"/>
      <c r="J43" s="28"/>
      <c r="K43" s="25">
        <f t="shared" si="25"/>
        <v>5000</v>
      </c>
      <c r="L43" s="26">
        <f t="shared" si="26"/>
        <v>0</v>
      </c>
      <c r="M43" s="48"/>
      <c r="N43" s="30">
        <f t="shared" si="27"/>
        <v>0</v>
      </c>
      <c r="O43" s="31" t="str">
        <f t="shared" si="28"/>
        <v/>
      </c>
      <c r="Q43" s="28"/>
      <c r="R43" s="25">
        <f t="shared" si="29"/>
        <v>5000</v>
      </c>
      <c r="S43" s="26">
        <f t="shared" si="30"/>
        <v>0</v>
      </c>
      <c r="T43" s="48"/>
      <c r="U43" s="30">
        <f t="shared" si="1"/>
        <v>0</v>
      </c>
      <c r="V43" s="31" t="str">
        <f t="shared" si="2"/>
        <v/>
      </c>
      <c r="X43" s="28"/>
      <c r="Y43" s="25">
        <f t="shared" si="31"/>
        <v>5000</v>
      </c>
      <c r="Z43" s="26">
        <f t="shared" si="32"/>
        <v>0</v>
      </c>
      <c r="AA43" s="48"/>
      <c r="AB43" s="30">
        <f t="shared" si="3"/>
        <v>0</v>
      </c>
      <c r="AC43" s="31" t="str">
        <f t="shared" si="4"/>
        <v/>
      </c>
      <c r="AE43" s="28"/>
      <c r="AF43" s="25">
        <f t="shared" si="33"/>
        <v>5000</v>
      </c>
      <c r="AG43" s="26">
        <f t="shared" si="34"/>
        <v>0</v>
      </c>
      <c r="AH43" s="48"/>
      <c r="AI43" s="30">
        <f t="shared" si="5"/>
        <v>0</v>
      </c>
      <c r="AJ43" s="31" t="str">
        <f t="shared" si="6"/>
        <v/>
      </c>
      <c r="AL43" s="28"/>
      <c r="AM43" s="25">
        <f t="shared" si="35"/>
        <v>5000</v>
      </c>
      <c r="AN43" s="26">
        <f t="shared" si="36"/>
        <v>0</v>
      </c>
      <c r="AO43" s="48"/>
      <c r="AP43" s="30">
        <f t="shared" si="7"/>
        <v>0</v>
      </c>
      <c r="AQ43" s="31" t="str">
        <f t="shared" si="8"/>
        <v/>
      </c>
    </row>
    <row r="44" spans="2:43" x14ac:dyDescent="0.2">
      <c r="B44" s="49" t="s">
        <v>35</v>
      </c>
      <c r="C44" s="21"/>
      <c r="D44" s="22" t="s">
        <v>30</v>
      </c>
      <c r="E44" s="23"/>
      <c r="F44" s="50">
        <v>6.0000000000000002E-5</v>
      </c>
      <c r="G44" s="51">
        <f>$F$18*(1+F74)</f>
        <v>5179</v>
      </c>
      <c r="H44" s="26">
        <f>G44*F44</f>
        <v>0.31074000000000002</v>
      </c>
      <c r="I44" s="27"/>
      <c r="J44" s="52">
        <v>6.0000000000000002E-5</v>
      </c>
      <c r="K44" s="51">
        <f>$F$18*(1+J74)</f>
        <v>5169</v>
      </c>
      <c r="L44" s="26">
        <f>K44*J44</f>
        <v>0.31014000000000003</v>
      </c>
      <c r="M44" s="27"/>
      <c r="N44" s="30">
        <f>L44-H44</f>
        <v>-5.9999999999998943E-4</v>
      </c>
      <c r="O44" s="31">
        <f>IF((H44)=0,"",(N44/H44))</f>
        <v>-1.9308746862328294E-3</v>
      </c>
      <c r="Q44" s="52">
        <f>+J44</f>
        <v>6.0000000000000002E-5</v>
      </c>
      <c r="R44" s="51">
        <f>$F$18*(1+Q74)</f>
        <v>5169</v>
      </c>
      <c r="S44" s="26">
        <f>R44*Q44</f>
        <v>0.31014000000000003</v>
      </c>
      <c r="T44" s="27"/>
      <c r="U44" s="30">
        <f t="shared" si="1"/>
        <v>0</v>
      </c>
      <c r="V44" s="31">
        <f t="shared" si="2"/>
        <v>0</v>
      </c>
      <c r="X44" s="52">
        <f>+Q44</f>
        <v>6.0000000000000002E-5</v>
      </c>
      <c r="Y44" s="51">
        <f>$F$18*(1+X74)</f>
        <v>5169</v>
      </c>
      <c r="Z44" s="26">
        <f>Y44*X44</f>
        <v>0.31014000000000003</v>
      </c>
      <c r="AA44" s="27"/>
      <c r="AB44" s="30">
        <f t="shared" si="3"/>
        <v>0</v>
      </c>
      <c r="AC44" s="31">
        <f t="shared" si="4"/>
        <v>0</v>
      </c>
      <c r="AE44" s="52">
        <f>+X44</f>
        <v>6.0000000000000002E-5</v>
      </c>
      <c r="AF44" s="51">
        <f>$F$18*(1+AE74)</f>
        <v>5169</v>
      </c>
      <c r="AG44" s="26">
        <f>AF44*AE44</f>
        <v>0.31014000000000003</v>
      </c>
      <c r="AH44" s="27"/>
      <c r="AI44" s="30">
        <f t="shared" si="5"/>
        <v>0</v>
      </c>
      <c r="AJ44" s="31">
        <f t="shared" si="6"/>
        <v>0</v>
      </c>
      <c r="AL44" s="52">
        <f>+AE44</f>
        <v>6.0000000000000002E-5</v>
      </c>
      <c r="AM44" s="51">
        <f>$F$18*(1+AL74)</f>
        <v>5169</v>
      </c>
      <c r="AN44" s="26">
        <f>AM44*AL44</f>
        <v>0.31014000000000003</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179</v>
      </c>
      <c r="H45" s="26">
        <f t="shared" si="24"/>
        <v>18.283060000000003</v>
      </c>
      <c r="I45" s="27"/>
      <c r="J45" s="55">
        <f>0.64*$J$55+0.18*$J$56+0.18*$J$57</f>
        <v>0.10214000000000001</v>
      </c>
      <c r="K45" s="54">
        <f>$F$18*(1+$J$74)-$F$18</f>
        <v>169</v>
      </c>
      <c r="L45" s="26">
        <f t="shared" si="26"/>
        <v>17.261660000000003</v>
      </c>
      <c r="M45" s="27"/>
      <c r="N45" s="30">
        <f t="shared" si="27"/>
        <v>-1.0213999999999999</v>
      </c>
      <c r="O45" s="31">
        <f t="shared" si="28"/>
        <v>-5.586592178770948E-2</v>
      </c>
      <c r="Q45" s="55">
        <f>0.64*$Q$55+0.18*$Q$56+0.18*$Q$57</f>
        <v>0.10214000000000001</v>
      </c>
      <c r="R45" s="54">
        <f>$F$18*(1+Q74)-$F$18</f>
        <v>169</v>
      </c>
      <c r="S45" s="26">
        <f t="shared" ref="S45" si="37">R45*Q45</f>
        <v>17.261660000000003</v>
      </c>
      <c r="T45" s="27"/>
      <c r="U45" s="30">
        <f t="shared" si="1"/>
        <v>0</v>
      </c>
      <c r="V45" s="31">
        <f t="shared" si="2"/>
        <v>0</v>
      </c>
      <c r="X45" s="55">
        <f>0.64*$X$55+0.18*$X$56+0.18*$X$57</f>
        <v>0.10214000000000001</v>
      </c>
      <c r="Y45" s="54">
        <f>$F$18*(1+X74)-$F$18</f>
        <v>169</v>
      </c>
      <c r="Z45" s="26">
        <f t="shared" ref="Z45" si="38">Y45*X45</f>
        <v>17.261660000000003</v>
      </c>
      <c r="AA45" s="27"/>
      <c r="AB45" s="30">
        <f t="shared" si="3"/>
        <v>0</v>
      </c>
      <c r="AC45" s="31">
        <f t="shared" si="4"/>
        <v>0</v>
      </c>
      <c r="AE45" s="55">
        <f>0.64*$AE$55+0.18*$AE$56+0.18*$AE$57</f>
        <v>0.10214000000000001</v>
      </c>
      <c r="AF45" s="54">
        <f>$F$18*(1+AE74)-$F$18</f>
        <v>169</v>
      </c>
      <c r="AG45" s="26">
        <f t="shared" ref="AG45" si="39">AF45*AE45</f>
        <v>17.261660000000003</v>
      </c>
      <c r="AH45" s="27"/>
      <c r="AI45" s="30">
        <f t="shared" si="5"/>
        <v>0</v>
      </c>
      <c r="AJ45" s="31">
        <f t="shared" si="6"/>
        <v>0</v>
      </c>
      <c r="AL45" s="55">
        <f>0.64*$AL$55+0.18*$AL$56+0.18*$AL$57</f>
        <v>0.10214000000000001</v>
      </c>
      <c r="AM45" s="54">
        <f>$F$18*(1+AL74)-$F$18</f>
        <v>169</v>
      </c>
      <c r="AN45" s="26">
        <f t="shared" ref="AN45" si="40">AM45*AL45</f>
        <v>17.261660000000003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141.10380000000001</v>
      </c>
      <c r="I47" s="40"/>
      <c r="J47" s="59"/>
      <c r="K47" s="61"/>
      <c r="L47" s="60">
        <f>SUM(L40:L46)+L39</f>
        <v>154.6968</v>
      </c>
      <c r="M47" s="40"/>
      <c r="N47" s="43">
        <f t="shared" ref="N47:N65" si="41">L47-H47</f>
        <v>13.592999999999989</v>
      </c>
      <c r="O47" s="44">
        <f t="shared" si="28"/>
        <v>9.6333337585522066E-2</v>
      </c>
      <c r="Q47" s="59"/>
      <c r="R47" s="61"/>
      <c r="S47" s="60">
        <f>SUM(S40:S46)+S39</f>
        <v>153.36180000000002</v>
      </c>
      <c r="T47" s="40"/>
      <c r="U47" s="43">
        <f t="shared" si="1"/>
        <v>-1.3349999999999795</v>
      </c>
      <c r="V47" s="44">
        <f t="shared" si="2"/>
        <v>-8.6297841972166178E-3</v>
      </c>
      <c r="X47" s="59"/>
      <c r="Y47" s="61"/>
      <c r="Z47" s="60">
        <f>SUM(Z40:Z46)+Z39</f>
        <v>156.36180000000002</v>
      </c>
      <c r="AA47" s="40"/>
      <c r="AB47" s="43">
        <f t="shared" si="3"/>
        <v>3</v>
      </c>
      <c r="AC47" s="44">
        <f t="shared" si="4"/>
        <v>1.9561585740386456E-2</v>
      </c>
      <c r="AE47" s="59"/>
      <c r="AF47" s="61"/>
      <c r="AG47" s="60">
        <f>SUM(AG40:AG46)+AG39</f>
        <v>157.36180000000002</v>
      </c>
      <c r="AH47" s="40"/>
      <c r="AI47" s="43">
        <f t="shared" si="5"/>
        <v>1</v>
      </c>
      <c r="AJ47" s="44">
        <f t="shared" si="6"/>
        <v>6.3954239462579729E-3</v>
      </c>
      <c r="AL47" s="59"/>
      <c r="AM47" s="61"/>
      <c r="AN47" s="60">
        <f>SUM(AN40:AN46)+AN39</f>
        <v>156.36180000000002</v>
      </c>
      <c r="AO47" s="40"/>
      <c r="AP47" s="43">
        <f t="shared" si="7"/>
        <v>-1</v>
      </c>
      <c r="AQ47" s="44">
        <f t="shared" si="8"/>
        <v>-6.3547824186047687E-3</v>
      </c>
    </row>
    <row r="48" spans="2:43" x14ac:dyDescent="0.2">
      <c r="B48" s="27" t="s">
        <v>39</v>
      </c>
      <c r="C48" s="27"/>
      <c r="D48" s="62" t="s">
        <v>30</v>
      </c>
      <c r="E48" s="63"/>
      <c r="F48" s="28">
        <v>7.0000000000000001E-3</v>
      </c>
      <c r="G48" s="64">
        <f>F18*(1+F74)</f>
        <v>5179</v>
      </c>
      <c r="H48" s="26">
        <f>G48*F48</f>
        <v>36.253</v>
      </c>
      <c r="I48" s="27"/>
      <c r="J48" s="28">
        <f>+F48</f>
        <v>7.0000000000000001E-3</v>
      </c>
      <c r="K48" s="65">
        <f>F18*(1+J74)</f>
        <v>5169</v>
      </c>
      <c r="L48" s="26">
        <f>K48*J48</f>
        <v>36.183</v>
      </c>
      <c r="M48" s="27"/>
      <c r="N48" s="30">
        <f t="shared" si="41"/>
        <v>-7.0000000000000284E-2</v>
      </c>
      <c r="O48" s="31">
        <f t="shared" si="28"/>
        <v>-1.9308746862328713E-3</v>
      </c>
      <c r="Q48" s="28">
        <f>+J48</f>
        <v>7.0000000000000001E-3</v>
      </c>
      <c r="R48" s="65">
        <f>$F$18*(1+Q74)</f>
        <v>5169</v>
      </c>
      <c r="S48" s="26">
        <f>R48*Q48</f>
        <v>36.183</v>
      </c>
      <c r="T48" s="27"/>
      <c r="U48" s="30">
        <f t="shared" si="1"/>
        <v>0</v>
      </c>
      <c r="V48" s="31">
        <f t="shared" si="2"/>
        <v>0</v>
      </c>
      <c r="X48" s="28">
        <f>+Q48</f>
        <v>7.0000000000000001E-3</v>
      </c>
      <c r="Y48" s="65">
        <f>$F$18*(1+X74)</f>
        <v>5169</v>
      </c>
      <c r="Z48" s="26">
        <f>Y48*X48</f>
        <v>36.183</v>
      </c>
      <c r="AA48" s="27"/>
      <c r="AB48" s="30">
        <f t="shared" si="3"/>
        <v>0</v>
      </c>
      <c r="AC48" s="31">
        <f t="shared" si="4"/>
        <v>0</v>
      </c>
      <c r="AE48" s="28">
        <f>+X48</f>
        <v>7.0000000000000001E-3</v>
      </c>
      <c r="AF48" s="65">
        <f>$F$18*(1+AE74)</f>
        <v>5169</v>
      </c>
      <c r="AG48" s="26">
        <f>AF48*AE48</f>
        <v>36.183</v>
      </c>
      <c r="AH48" s="27"/>
      <c r="AI48" s="30">
        <f t="shared" si="5"/>
        <v>0</v>
      </c>
      <c r="AJ48" s="31">
        <f t="shared" si="6"/>
        <v>0</v>
      </c>
      <c r="AL48" s="28">
        <f>+AE48</f>
        <v>7.0000000000000001E-3</v>
      </c>
      <c r="AM48" s="65">
        <f>$F$18*(1+AL74)</f>
        <v>5169</v>
      </c>
      <c r="AN48" s="26">
        <f>AM48*AL48</f>
        <v>36.183</v>
      </c>
      <c r="AO48" s="27"/>
      <c r="AP48" s="30">
        <f t="shared" si="7"/>
        <v>0</v>
      </c>
      <c r="AQ48" s="31">
        <f t="shared" si="8"/>
        <v>0</v>
      </c>
    </row>
    <row r="49" spans="2:43" ht="25.5" x14ac:dyDescent="0.2">
      <c r="B49" s="66" t="s">
        <v>40</v>
      </c>
      <c r="C49" s="27"/>
      <c r="D49" s="62" t="s">
        <v>30</v>
      </c>
      <c r="E49" s="63"/>
      <c r="F49" s="28">
        <v>4.0000000000000001E-3</v>
      </c>
      <c r="G49" s="64">
        <f>G48</f>
        <v>5179</v>
      </c>
      <c r="H49" s="26">
        <f>G49*F49</f>
        <v>20.716000000000001</v>
      </c>
      <c r="I49" s="27"/>
      <c r="J49" s="28">
        <f>+F49</f>
        <v>4.0000000000000001E-3</v>
      </c>
      <c r="K49" s="65">
        <f>K48</f>
        <v>5169</v>
      </c>
      <c r="L49" s="26">
        <f>K49*J49</f>
        <v>20.676000000000002</v>
      </c>
      <c r="M49" s="27"/>
      <c r="N49" s="30">
        <f t="shared" si="41"/>
        <v>-3.9999999999999147E-2</v>
      </c>
      <c r="O49" s="31">
        <f t="shared" si="28"/>
        <v>-1.9308746862328223E-3</v>
      </c>
      <c r="Q49" s="28">
        <f>+J49</f>
        <v>4.0000000000000001E-3</v>
      </c>
      <c r="R49" s="65">
        <f>R48</f>
        <v>5169</v>
      </c>
      <c r="S49" s="26">
        <f>R49*Q49</f>
        <v>20.676000000000002</v>
      </c>
      <c r="T49" s="27"/>
      <c r="U49" s="30">
        <f t="shared" si="1"/>
        <v>0</v>
      </c>
      <c r="V49" s="31">
        <f t="shared" si="2"/>
        <v>0</v>
      </c>
      <c r="X49" s="28">
        <f>+Q49</f>
        <v>4.0000000000000001E-3</v>
      </c>
      <c r="Y49" s="65">
        <f>Y48</f>
        <v>5169</v>
      </c>
      <c r="Z49" s="26">
        <f>Y49*X49</f>
        <v>20.676000000000002</v>
      </c>
      <c r="AA49" s="27"/>
      <c r="AB49" s="30">
        <f t="shared" si="3"/>
        <v>0</v>
      </c>
      <c r="AC49" s="31">
        <f t="shared" si="4"/>
        <v>0</v>
      </c>
      <c r="AE49" s="28">
        <f>+X49</f>
        <v>4.0000000000000001E-3</v>
      </c>
      <c r="AF49" s="65">
        <f>AF48</f>
        <v>5169</v>
      </c>
      <c r="AG49" s="26">
        <f>AF49*AE49</f>
        <v>20.676000000000002</v>
      </c>
      <c r="AH49" s="27"/>
      <c r="AI49" s="30">
        <f t="shared" si="5"/>
        <v>0</v>
      </c>
      <c r="AJ49" s="31">
        <f t="shared" si="6"/>
        <v>0</v>
      </c>
      <c r="AL49" s="28">
        <f>+AE49</f>
        <v>4.0000000000000001E-3</v>
      </c>
      <c r="AM49" s="65">
        <f>AM48</f>
        <v>5169</v>
      </c>
      <c r="AN49" s="26">
        <f>AM49*AL49</f>
        <v>20.676000000000002</v>
      </c>
      <c r="AO49" s="27"/>
      <c r="AP49" s="30">
        <f t="shared" si="7"/>
        <v>0</v>
      </c>
      <c r="AQ49" s="31">
        <f t="shared" si="8"/>
        <v>0</v>
      </c>
    </row>
    <row r="50" spans="2:43" ht="25.5" x14ac:dyDescent="0.2">
      <c r="B50" s="56" t="s">
        <v>41</v>
      </c>
      <c r="C50" s="35"/>
      <c r="D50" s="35"/>
      <c r="E50" s="35"/>
      <c r="F50" s="67"/>
      <c r="G50" s="59"/>
      <c r="H50" s="60">
        <f>SUM(H47:H49)</f>
        <v>198.07280000000003</v>
      </c>
      <c r="I50" s="68"/>
      <c r="J50" s="69"/>
      <c r="K50" s="70"/>
      <c r="L50" s="60">
        <f>SUM(L47:L49)</f>
        <v>211.55579999999998</v>
      </c>
      <c r="M50" s="68"/>
      <c r="N50" s="43">
        <f t="shared" si="41"/>
        <v>13.482999999999947</v>
      </c>
      <c r="O50" s="44">
        <f t="shared" si="28"/>
        <v>6.807093149589416E-2</v>
      </c>
      <c r="Q50" s="69"/>
      <c r="R50" s="70"/>
      <c r="S50" s="60">
        <f>SUM(S47:S49)</f>
        <v>210.2208</v>
      </c>
      <c r="T50" s="68"/>
      <c r="U50" s="43">
        <f t="shared" si="1"/>
        <v>-1.3349999999999795</v>
      </c>
      <c r="V50" s="44">
        <f t="shared" si="2"/>
        <v>-6.3103918682445937E-3</v>
      </c>
      <c r="X50" s="69"/>
      <c r="Y50" s="70"/>
      <c r="Z50" s="60">
        <f>SUM(Z47:Z49)</f>
        <v>213.2208</v>
      </c>
      <c r="AA50" s="68"/>
      <c r="AB50" s="43">
        <f t="shared" si="3"/>
        <v>3</v>
      </c>
      <c r="AC50" s="44">
        <f t="shared" si="4"/>
        <v>1.4270709653849667E-2</v>
      </c>
      <c r="AE50" s="69"/>
      <c r="AF50" s="70"/>
      <c r="AG50" s="60">
        <f>SUM(AG47:AG49)</f>
        <v>214.2208</v>
      </c>
      <c r="AH50" s="68"/>
      <c r="AI50" s="43">
        <f t="shared" si="5"/>
        <v>1</v>
      </c>
      <c r="AJ50" s="44">
        <f t="shared" si="6"/>
        <v>4.6899739612645671E-3</v>
      </c>
      <c r="AL50" s="69"/>
      <c r="AM50" s="70"/>
      <c r="AN50" s="60">
        <f>SUM(AN47:AN49)</f>
        <v>213.2208</v>
      </c>
      <c r="AO50" s="68"/>
      <c r="AP50" s="43">
        <f t="shared" si="7"/>
        <v>-1</v>
      </c>
      <c r="AQ50" s="44">
        <f t="shared" si="8"/>
        <v>-4.6680807839388147E-3</v>
      </c>
    </row>
    <row r="51" spans="2:43" ht="25.5" x14ac:dyDescent="0.2">
      <c r="B51" s="71" t="s">
        <v>42</v>
      </c>
      <c r="C51" s="21"/>
      <c r="D51" s="22" t="s">
        <v>30</v>
      </c>
      <c r="E51" s="23"/>
      <c r="F51" s="72">
        <v>4.4000000000000003E-3</v>
      </c>
      <c r="G51" s="64">
        <f>G49</f>
        <v>5179</v>
      </c>
      <c r="H51" s="73">
        <f t="shared" ref="H51:H57" si="42">G51*F51</f>
        <v>22.787600000000001</v>
      </c>
      <c r="I51" s="27"/>
      <c r="J51" s="72">
        <v>4.4000000000000003E-3</v>
      </c>
      <c r="K51" s="65">
        <f>K49</f>
        <v>5169</v>
      </c>
      <c r="L51" s="73">
        <f t="shared" ref="L51:L57" si="43">K51*J51</f>
        <v>22.743600000000001</v>
      </c>
      <c r="M51" s="27"/>
      <c r="N51" s="30">
        <f t="shared" si="41"/>
        <v>-4.4000000000000483E-2</v>
      </c>
      <c r="O51" s="74">
        <f t="shared" si="28"/>
        <v>-1.9308746862328845E-3</v>
      </c>
      <c r="Q51" s="72">
        <f>+J51</f>
        <v>4.4000000000000003E-3</v>
      </c>
      <c r="R51" s="65">
        <f>R49</f>
        <v>5169</v>
      </c>
      <c r="S51" s="73">
        <f t="shared" ref="S51:S57" si="44">R51*Q51</f>
        <v>22.743600000000001</v>
      </c>
      <c r="T51" s="27"/>
      <c r="U51" s="30">
        <f t="shared" si="1"/>
        <v>0</v>
      </c>
      <c r="V51" s="74">
        <f t="shared" si="2"/>
        <v>0</v>
      </c>
      <c r="X51" s="72">
        <f>+Q51</f>
        <v>4.4000000000000003E-3</v>
      </c>
      <c r="Y51" s="65">
        <f>Y49</f>
        <v>5169</v>
      </c>
      <c r="Z51" s="73">
        <f t="shared" ref="Z51:Z57" si="45">Y51*X51</f>
        <v>22.743600000000001</v>
      </c>
      <c r="AA51" s="27"/>
      <c r="AB51" s="30">
        <f t="shared" si="3"/>
        <v>0</v>
      </c>
      <c r="AC51" s="74">
        <f t="shared" si="4"/>
        <v>0</v>
      </c>
      <c r="AE51" s="72">
        <f>+X51</f>
        <v>4.4000000000000003E-3</v>
      </c>
      <c r="AF51" s="65">
        <f>AF49</f>
        <v>5169</v>
      </c>
      <c r="AG51" s="73">
        <f t="shared" ref="AG51:AG57" si="46">AF51*AE51</f>
        <v>22.743600000000001</v>
      </c>
      <c r="AH51" s="27"/>
      <c r="AI51" s="30">
        <f t="shared" si="5"/>
        <v>0</v>
      </c>
      <c r="AJ51" s="74">
        <f t="shared" si="6"/>
        <v>0</v>
      </c>
      <c r="AL51" s="72">
        <f>+AE51</f>
        <v>4.4000000000000003E-3</v>
      </c>
      <c r="AM51" s="65">
        <f>AM49</f>
        <v>5169</v>
      </c>
      <c r="AN51" s="73">
        <f t="shared" ref="AN51:AN57" si="47">AM51*AL51</f>
        <v>22.743600000000001</v>
      </c>
      <c r="AO51" s="27"/>
      <c r="AP51" s="30">
        <f t="shared" si="7"/>
        <v>0</v>
      </c>
      <c r="AQ51" s="74">
        <f t="shared" si="8"/>
        <v>0</v>
      </c>
    </row>
    <row r="52" spans="2:43" ht="25.5" x14ac:dyDescent="0.2">
      <c r="B52" s="71" t="s">
        <v>43</v>
      </c>
      <c r="C52" s="21"/>
      <c r="D52" s="22" t="s">
        <v>30</v>
      </c>
      <c r="E52" s="23"/>
      <c r="F52" s="72">
        <v>1.2999999999999999E-3</v>
      </c>
      <c r="G52" s="64">
        <f>G49</f>
        <v>5179</v>
      </c>
      <c r="H52" s="73">
        <f t="shared" si="42"/>
        <v>6.7326999999999995</v>
      </c>
      <c r="I52" s="27"/>
      <c r="J52" s="72">
        <v>1.2999999999999999E-3</v>
      </c>
      <c r="K52" s="65">
        <f>K49</f>
        <v>5169</v>
      </c>
      <c r="L52" s="73">
        <f t="shared" si="43"/>
        <v>6.7196999999999996</v>
      </c>
      <c r="M52" s="27"/>
      <c r="N52" s="30">
        <f t="shared" si="41"/>
        <v>-1.2999999999999901E-2</v>
      </c>
      <c r="O52" s="74">
        <f t="shared" si="28"/>
        <v>-1.9308746862328489E-3</v>
      </c>
      <c r="Q52" s="72">
        <f>+J52</f>
        <v>1.2999999999999999E-3</v>
      </c>
      <c r="R52" s="65">
        <f>R49</f>
        <v>5169</v>
      </c>
      <c r="S52" s="73">
        <f t="shared" si="44"/>
        <v>6.7196999999999996</v>
      </c>
      <c r="T52" s="27"/>
      <c r="U52" s="30">
        <f t="shared" si="1"/>
        <v>0</v>
      </c>
      <c r="V52" s="74">
        <f t="shared" si="2"/>
        <v>0</v>
      </c>
      <c r="X52" s="72">
        <f>+Q52</f>
        <v>1.2999999999999999E-3</v>
      </c>
      <c r="Y52" s="65">
        <f>Y49</f>
        <v>5169</v>
      </c>
      <c r="Z52" s="73">
        <f t="shared" si="45"/>
        <v>6.7196999999999996</v>
      </c>
      <c r="AA52" s="27"/>
      <c r="AB52" s="30">
        <f t="shared" si="3"/>
        <v>0</v>
      </c>
      <c r="AC52" s="74">
        <f t="shared" si="4"/>
        <v>0</v>
      </c>
      <c r="AE52" s="72">
        <f>+X52</f>
        <v>1.2999999999999999E-3</v>
      </c>
      <c r="AF52" s="65">
        <f>AF49</f>
        <v>5169</v>
      </c>
      <c r="AG52" s="73">
        <f t="shared" si="46"/>
        <v>6.7196999999999996</v>
      </c>
      <c r="AH52" s="27"/>
      <c r="AI52" s="30">
        <f t="shared" si="5"/>
        <v>0</v>
      </c>
      <c r="AJ52" s="74">
        <f t="shared" si="6"/>
        <v>0</v>
      </c>
      <c r="AL52" s="72">
        <f>+AE52</f>
        <v>1.2999999999999999E-3</v>
      </c>
      <c r="AM52" s="65">
        <f>AM49</f>
        <v>5169</v>
      </c>
      <c r="AN52" s="73">
        <f t="shared" si="47"/>
        <v>6.7196999999999996</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5000</v>
      </c>
      <c r="H54" s="73">
        <f t="shared" si="42"/>
        <v>34.700000000000003</v>
      </c>
      <c r="I54" s="27"/>
      <c r="J54" s="72">
        <f>+F54</f>
        <v>6.94E-3</v>
      </c>
      <c r="K54" s="76">
        <f>$F$18</f>
        <v>5000</v>
      </c>
      <c r="L54" s="73">
        <f t="shared" si="43"/>
        <v>34.700000000000003</v>
      </c>
      <c r="M54" s="27"/>
      <c r="N54" s="30">
        <f t="shared" si="41"/>
        <v>0</v>
      </c>
      <c r="O54" s="74">
        <f t="shared" si="28"/>
        <v>0</v>
      </c>
      <c r="Q54" s="72">
        <f>+J54</f>
        <v>6.94E-3</v>
      </c>
      <c r="R54" s="76">
        <f>$F$18</f>
        <v>5000</v>
      </c>
      <c r="S54" s="73">
        <f t="shared" si="44"/>
        <v>34.700000000000003</v>
      </c>
      <c r="T54" s="27"/>
      <c r="U54" s="30">
        <f t="shared" si="1"/>
        <v>0</v>
      </c>
      <c r="V54" s="74">
        <f t="shared" si="2"/>
        <v>0</v>
      </c>
      <c r="X54" s="72">
        <f>+Q54</f>
        <v>6.94E-3</v>
      </c>
      <c r="Y54" s="76">
        <f>$F$18</f>
        <v>5000</v>
      </c>
      <c r="Z54" s="73">
        <f t="shared" si="45"/>
        <v>34.700000000000003</v>
      </c>
      <c r="AA54" s="27"/>
      <c r="AB54" s="30">
        <f t="shared" si="3"/>
        <v>0</v>
      </c>
      <c r="AC54" s="74">
        <f t="shared" si="4"/>
        <v>0</v>
      </c>
      <c r="AE54" s="72">
        <f>+X54</f>
        <v>6.94E-3</v>
      </c>
      <c r="AF54" s="76">
        <f>$F$18</f>
        <v>5000</v>
      </c>
      <c r="AG54" s="73">
        <f t="shared" si="46"/>
        <v>34.700000000000003</v>
      </c>
      <c r="AH54" s="27"/>
      <c r="AI54" s="30">
        <f t="shared" si="5"/>
        <v>0</v>
      </c>
      <c r="AJ54" s="74">
        <f t="shared" si="6"/>
        <v>0</v>
      </c>
      <c r="AL54" s="72">
        <f>+AE54</f>
        <v>6.94E-3</v>
      </c>
      <c r="AM54" s="76">
        <f>$F$18</f>
        <v>5000</v>
      </c>
      <c r="AN54" s="73">
        <f t="shared" si="47"/>
        <v>34.700000000000003</v>
      </c>
      <c r="AO54" s="27"/>
      <c r="AP54" s="30">
        <f t="shared" si="7"/>
        <v>0</v>
      </c>
      <c r="AQ54" s="74">
        <f t="shared" si="8"/>
        <v>0</v>
      </c>
    </row>
    <row r="55" spans="2:43" x14ac:dyDescent="0.2">
      <c r="B55" s="49" t="s">
        <v>46</v>
      </c>
      <c r="C55" s="21"/>
      <c r="D55" s="22"/>
      <c r="E55" s="23"/>
      <c r="F55" s="72">
        <v>0.08</v>
      </c>
      <c r="G55" s="77">
        <f>0.64*$F$18</f>
        <v>3200</v>
      </c>
      <c r="H55" s="73">
        <f t="shared" si="42"/>
        <v>256</v>
      </c>
      <c r="I55" s="27"/>
      <c r="J55" s="72">
        <v>0.08</v>
      </c>
      <c r="K55" s="77">
        <f>$G$55</f>
        <v>3200</v>
      </c>
      <c r="L55" s="73">
        <f t="shared" si="43"/>
        <v>256</v>
      </c>
      <c r="M55" s="27"/>
      <c r="N55" s="30">
        <f t="shared" si="41"/>
        <v>0</v>
      </c>
      <c r="O55" s="74">
        <f t="shared" si="28"/>
        <v>0</v>
      </c>
      <c r="Q55" s="72">
        <v>0.08</v>
      </c>
      <c r="R55" s="77">
        <f>$G$55</f>
        <v>3200</v>
      </c>
      <c r="S55" s="73">
        <f t="shared" si="44"/>
        <v>256</v>
      </c>
      <c r="T55" s="27"/>
      <c r="U55" s="30">
        <f t="shared" si="1"/>
        <v>0</v>
      </c>
      <c r="V55" s="74">
        <f t="shared" si="2"/>
        <v>0</v>
      </c>
      <c r="X55" s="72">
        <v>0.08</v>
      </c>
      <c r="Y55" s="77">
        <f>$G$55</f>
        <v>3200</v>
      </c>
      <c r="Z55" s="73">
        <f t="shared" si="45"/>
        <v>256</v>
      </c>
      <c r="AA55" s="27"/>
      <c r="AB55" s="30">
        <f t="shared" si="3"/>
        <v>0</v>
      </c>
      <c r="AC55" s="74">
        <f t="shared" si="4"/>
        <v>0</v>
      </c>
      <c r="AE55" s="72">
        <v>0.08</v>
      </c>
      <c r="AF55" s="77">
        <f>$G$55</f>
        <v>3200</v>
      </c>
      <c r="AG55" s="73">
        <f t="shared" si="46"/>
        <v>256</v>
      </c>
      <c r="AH55" s="27"/>
      <c r="AI55" s="30">
        <f t="shared" si="5"/>
        <v>0</v>
      </c>
      <c r="AJ55" s="74">
        <f t="shared" si="6"/>
        <v>0</v>
      </c>
      <c r="AL55" s="72">
        <v>0.08</v>
      </c>
      <c r="AM55" s="77">
        <f>$G$55</f>
        <v>3200</v>
      </c>
      <c r="AN55" s="73">
        <f t="shared" si="47"/>
        <v>256</v>
      </c>
      <c r="AO55" s="27"/>
      <c r="AP55" s="30">
        <f t="shared" si="7"/>
        <v>0</v>
      </c>
      <c r="AQ55" s="74">
        <f t="shared" si="8"/>
        <v>0</v>
      </c>
    </row>
    <row r="56" spans="2:43" x14ac:dyDescent="0.2">
      <c r="B56" s="49" t="s">
        <v>47</v>
      </c>
      <c r="C56" s="21"/>
      <c r="D56" s="22"/>
      <c r="E56" s="23"/>
      <c r="F56" s="72">
        <v>0.122</v>
      </c>
      <c r="G56" s="77">
        <f>0.18*$F$18</f>
        <v>900</v>
      </c>
      <c r="H56" s="73">
        <f t="shared" si="42"/>
        <v>109.8</v>
      </c>
      <c r="I56" s="27"/>
      <c r="J56" s="72">
        <v>0.122</v>
      </c>
      <c r="K56" s="77">
        <f>$G$56</f>
        <v>900</v>
      </c>
      <c r="L56" s="73">
        <f t="shared" si="43"/>
        <v>109.8</v>
      </c>
      <c r="M56" s="27"/>
      <c r="N56" s="30">
        <f t="shared" si="41"/>
        <v>0</v>
      </c>
      <c r="O56" s="74">
        <f t="shared" si="28"/>
        <v>0</v>
      </c>
      <c r="Q56" s="72">
        <v>0.122</v>
      </c>
      <c r="R56" s="77">
        <f>$G$56</f>
        <v>900</v>
      </c>
      <c r="S56" s="73">
        <f t="shared" si="44"/>
        <v>109.8</v>
      </c>
      <c r="T56" s="27"/>
      <c r="U56" s="30">
        <f t="shared" si="1"/>
        <v>0</v>
      </c>
      <c r="V56" s="74">
        <f t="shared" si="2"/>
        <v>0</v>
      </c>
      <c r="X56" s="72">
        <v>0.122</v>
      </c>
      <c r="Y56" s="77">
        <f>$G$56</f>
        <v>900</v>
      </c>
      <c r="Z56" s="73">
        <f t="shared" si="45"/>
        <v>109.8</v>
      </c>
      <c r="AA56" s="27"/>
      <c r="AB56" s="30">
        <f t="shared" si="3"/>
        <v>0</v>
      </c>
      <c r="AC56" s="74">
        <f t="shared" si="4"/>
        <v>0</v>
      </c>
      <c r="AE56" s="72">
        <v>0.122</v>
      </c>
      <c r="AF56" s="77">
        <f>$G$56</f>
        <v>900</v>
      </c>
      <c r="AG56" s="73">
        <f t="shared" si="46"/>
        <v>109.8</v>
      </c>
      <c r="AH56" s="27"/>
      <c r="AI56" s="30">
        <f t="shared" si="5"/>
        <v>0</v>
      </c>
      <c r="AJ56" s="74">
        <f t="shared" si="6"/>
        <v>0</v>
      </c>
      <c r="AL56" s="72">
        <v>0.122</v>
      </c>
      <c r="AM56" s="77">
        <f>$G$56</f>
        <v>900</v>
      </c>
      <c r="AN56" s="73">
        <f t="shared" si="47"/>
        <v>109.8</v>
      </c>
      <c r="AO56" s="27"/>
      <c r="AP56" s="30">
        <f t="shared" si="7"/>
        <v>0</v>
      </c>
      <c r="AQ56" s="74">
        <f t="shared" si="8"/>
        <v>0</v>
      </c>
    </row>
    <row r="57" spans="2:43" x14ac:dyDescent="0.2">
      <c r="B57" s="11" t="s">
        <v>48</v>
      </c>
      <c r="C57" s="21"/>
      <c r="D57" s="22"/>
      <c r="E57" s="23"/>
      <c r="F57" s="72">
        <v>0.161</v>
      </c>
      <c r="G57" s="77">
        <f>0.18*$F$18</f>
        <v>900</v>
      </c>
      <c r="H57" s="73">
        <f t="shared" si="42"/>
        <v>144.9</v>
      </c>
      <c r="I57" s="27"/>
      <c r="J57" s="72">
        <v>0.161</v>
      </c>
      <c r="K57" s="77">
        <f>$G$57</f>
        <v>900</v>
      </c>
      <c r="L57" s="73">
        <f t="shared" si="43"/>
        <v>144.9</v>
      </c>
      <c r="M57" s="27"/>
      <c r="N57" s="30">
        <f t="shared" si="41"/>
        <v>0</v>
      </c>
      <c r="O57" s="74">
        <f t="shared" si="28"/>
        <v>0</v>
      </c>
      <c r="Q57" s="72">
        <v>0.161</v>
      </c>
      <c r="R57" s="77">
        <f>$G$57</f>
        <v>900</v>
      </c>
      <c r="S57" s="73">
        <f t="shared" si="44"/>
        <v>144.9</v>
      </c>
      <c r="T57" s="27"/>
      <c r="U57" s="30">
        <f t="shared" si="1"/>
        <v>0</v>
      </c>
      <c r="V57" s="74">
        <f t="shared" si="2"/>
        <v>0</v>
      </c>
      <c r="X57" s="72">
        <v>0.161</v>
      </c>
      <c r="Y57" s="77">
        <f>$G$57</f>
        <v>900</v>
      </c>
      <c r="Z57" s="73">
        <f t="shared" si="45"/>
        <v>144.9</v>
      </c>
      <c r="AA57" s="27"/>
      <c r="AB57" s="30">
        <f t="shared" si="3"/>
        <v>0</v>
      </c>
      <c r="AC57" s="74">
        <f t="shared" si="4"/>
        <v>0</v>
      </c>
      <c r="AE57" s="72">
        <v>0.161</v>
      </c>
      <c r="AF57" s="77">
        <f>$G$57</f>
        <v>900</v>
      </c>
      <c r="AG57" s="73">
        <f t="shared" si="46"/>
        <v>144.9</v>
      </c>
      <c r="AH57" s="27"/>
      <c r="AI57" s="30">
        <f t="shared" si="5"/>
        <v>0</v>
      </c>
      <c r="AJ57" s="74">
        <f t="shared" si="6"/>
        <v>0</v>
      </c>
      <c r="AL57" s="72">
        <v>0.161</v>
      </c>
      <c r="AM57" s="77">
        <f>$G$57</f>
        <v>900</v>
      </c>
      <c r="AN57" s="73">
        <f t="shared" si="47"/>
        <v>144.9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4250</v>
      </c>
      <c r="H59" s="73">
        <f>G59*F59</f>
        <v>467.5</v>
      </c>
      <c r="I59" s="83"/>
      <c r="J59" s="72">
        <v>0.11</v>
      </c>
      <c r="K59" s="82">
        <f>$G$59</f>
        <v>4250</v>
      </c>
      <c r="L59" s="73">
        <f>K59*J59</f>
        <v>467.5</v>
      </c>
      <c r="M59" s="83"/>
      <c r="N59" s="84">
        <f t="shared" si="41"/>
        <v>0</v>
      </c>
      <c r="O59" s="74">
        <f t="shared" si="28"/>
        <v>0</v>
      </c>
      <c r="Q59" s="72">
        <v>0.11</v>
      </c>
      <c r="R59" s="82">
        <f>$G$59</f>
        <v>4250</v>
      </c>
      <c r="S59" s="73">
        <f>R59*Q59</f>
        <v>467.5</v>
      </c>
      <c r="T59" s="83"/>
      <c r="U59" s="84">
        <f t="shared" si="1"/>
        <v>0</v>
      </c>
      <c r="V59" s="74">
        <f t="shared" si="2"/>
        <v>0</v>
      </c>
      <c r="X59" s="72">
        <v>0.11</v>
      </c>
      <c r="Y59" s="82">
        <f>$G$59</f>
        <v>4250</v>
      </c>
      <c r="Z59" s="73">
        <f>Y59*X59</f>
        <v>467.5</v>
      </c>
      <c r="AA59" s="83"/>
      <c r="AB59" s="84">
        <f t="shared" si="3"/>
        <v>0</v>
      </c>
      <c r="AC59" s="74">
        <f t="shared" si="4"/>
        <v>0</v>
      </c>
      <c r="AE59" s="72">
        <v>0.11</v>
      </c>
      <c r="AF59" s="82">
        <f>$G$59</f>
        <v>4250</v>
      </c>
      <c r="AG59" s="73">
        <f>AF59*AE59</f>
        <v>467.5</v>
      </c>
      <c r="AH59" s="83"/>
      <c r="AI59" s="84">
        <f t="shared" si="5"/>
        <v>0</v>
      </c>
      <c r="AJ59" s="74">
        <f t="shared" si="6"/>
        <v>0</v>
      </c>
      <c r="AL59" s="72">
        <v>0.11</v>
      </c>
      <c r="AM59" s="82">
        <f>$G$59</f>
        <v>4250</v>
      </c>
      <c r="AN59" s="73">
        <f>AM59*AL59</f>
        <v>467.5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773.24310000000003</v>
      </c>
      <c r="I61" s="100"/>
      <c r="J61" s="101"/>
      <c r="K61" s="101"/>
      <c r="L61" s="103">
        <f>SUM(L51:L57,L50)</f>
        <v>786.66909999999996</v>
      </c>
      <c r="M61" s="102"/>
      <c r="N61" s="103">
        <f t="shared" ref="N61" si="48">L61-H61</f>
        <v>13.425999999999931</v>
      </c>
      <c r="O61" s="104">
        <f t="shared" ref="O61" si="49">IF((H61)=0,"",(N61/H61))</f>
        <v>1.7363232856523299E-2</v>
      </c>
      <c r="Q61" s="101"/>
      <c r="R61" s="101"/>
      <c r="S61" s="103">
        <f>SUM(S51:S57,S50)</f>
        <v>785.33410000000003</v>
      </c>
      <c r="T61" s="102"/>
      <c r="U61" s="103">
        <f t="shared" si="1"/>
        <v>-1.3349999999999227</v>
      </c>
      <c r="V61" s="104">
        <f>IF((L61)=0,"",(U61/L61))</f>
        <v>-1.6970286490214535E-3</v>
      </c>
      <c r="X61" s="101"/>
      <c r="Y61" s="101"/>
      <c r="Z61" s="103">
        <f>SUM(Z51:Z57,Z50)</f>
        <v>788.33410000000003</v>
      </c>
      <c r="AA61" s="102"/>
      <c r="AB61" s="103">
        <f t="shared" si="3"/>
        <v>3</v>
      </c>
      <c r="AC61" s="104">
        <f>IF((S61)=0,"",(AB61/S61))</f>
        <v>3.8200302266258399E-3</v>
      </c>
      <c r="AE61" s="101"/>
      <c r="AF61" s="101"/>
      <c r="AG61" s="103">
        <f>SUM(AG51:AG57,AG50)</f>
        <v>789.33410000000003</v>
      </c>
      <c r="AH61" s="102"/>
      <c r="AI61" s="103">
        <f t="shared" ref="AI61:AI65" si="50">AG61-Z61</f>
        <v>1</v>
      </c>
      <c r="AJ61" s="104">
        <f>IF((Z61)=0,"",(AI61/Z61))</f>
        <v>1.2684977092834117E-3</v>
      </c>
      <c r="AL61" s="101"/>
      <c r="AM61" s="101"/>
      <c r="AN61" s="103">
        <f>SUM(AN51:AN57,AN50)</f>
        <v>788.33410000000003</v>
      </c>
      <c r="AO61" s="102"/>
      <c r="AP61" s="103">
        <f t="shared" ref="AP61:AP65" si="51">AN61-AG61</f>
        <v>-1</v>
      </c>
      <c r="AQ61" s="104">
        <f>IF((AG61)=0,"",(AP61/AG61))</f>
        <v>-1.2668906613815367E-3</v>
      </c>
    </row>
    <row r="62" spans="2:43" x14ac:dyDescent="0.2">
      <c r="B62" s="105" t="s">
        <v>52</v>
      </c>
      <c r="C62" s="21"/>
      <c r="D62" s="21"/>
      <c r="E62" s="21"/>
      <c r="F62" s="106">
        <v>0.13</v>
      </c>
      <c r="G62" s="107"/>
      <c r="H62" s="108">
        <f>H61*F62</f>
        <v>100.52160300000001</v>
      </c>
      <c r="I62" s="109"/>
      <c r="J62" s="110">
        <v>0.13</v>
      </c>
      <c r="K62" s="109"/>
      <c r="L62" s="111">
        <f>L61*J62</f>
        <v>102.266983</v>
      </c>
      <c r="M62" s="112"/>
      <c r="N62" s="113">
        <f t="shared" si="41"/>
        <v>1.7453799999999831</v>
      </c>
      <c r="O62" s="114">
        <f t="shared" si="28"/>
        <v>1.7363232856523216E-2</v>
      </c>
      <c r="Q62" s="110">
        <v>0.13</v>
      </c>
      <c r="R62" s="109"/>
      <c r="S62" s="111">
        <f>S61*Q62</f>
        <v>102.093433</v>
      </c>
      <c r="T62" s="112"/>
      <c r="U62" s="113">
        <f t="shared" si="1"/>
        <v>-0.17354999999999166</v>
      </c>
      <c r="V62" s="114">
        <f t="shared" ref="V62:V71" si="52">IF((L62)=0,"",(U62/L62))</f>
        <v>-1.6970286490214702E-3</v>
      </c>
      <c r="X62" s="110">
        <v>0.13</v>
      </c>
      <c r="Y62" s="109"/>
      <c r="Z62" s="111">
        <f>Z61*X62</f>
        <v>102.48343300000001</v>
      </c>
      <c r="AA62" s="112"/>
      <c r="AB62" s="113">
        <f t="shared" si="3"/>
        <v>0.39000000000000057</v>
      </c>
      <c r="AC62" s="114">
        <f t="shared" ref="AC62:AC71" si="53">IF((S62)=0,"",(AB62/S62))</f>
        <v>3.8200302266258451E-3</v>
      </c>
      <c r="AE62" s="110">
        <v>0.13</v>
      </c>
      <c r="AF62" s="109"/>
      <c r="AG62" s="111">
        <f>AG61*AE62</f>
        <v>102.61343300000001</v>
      </c>
      <c r="AH62" s="112"/>
      <c r="AI62" s="113">
        <f t="shared" si="50"/>
        <v>0.13000000000000966</v>
      </c>
      <c r="AJ62" s="114">
        <f t="shared" ref="AJ62:AJ71" si="54">IF((Z62)=0,"",(AI62/Z62))</f>
        <v>1.268497709283506E-3</v>
      </c>
      <c r="AL62" s="110">
        <v>0.13</v>
      </c>
      <c r="AM62" s="109"/>
      <c r="AN62" s="111">
        <f>AN61*AL62</f>
        <v>102.48343300000001</v>
      </c>
      <c r="AO62" s="112"/>
      <c r="AP62" s="113">
        <f t="shared" si="51"/>
        <v>-0.13000000000000966</v>
      </c>
      <c r="AQ62" s="114">
        <f t="shared" ref="AQ62:AQ71" si="55">IF((AG62)=0,"",(AP62/AG62))</f>
        <v>-1.2668906613816306E-3</v>
      </c>
    </row>
    <row r="63" spans="2:43" x14ac:dyDescent="0.2">
      <c r="B63" s="115" t="s">
        <v>53</v>
      </c>
      <c r="C63" s="21"/>
      <c r="D63" s="21"/>
      <c r="E63" s="21"/>
      <c r="F63" s="116"/>
      <c r="G63" s="107"/>
      <c r="H63" s="108">
        <f>H61+H62</f>
        <v>873.76470300000005</v>
      </c>
      <c r="I63" s="109"/>
      <c r="J63" s="109"/>
      <c r="K63" s="109"/>
      <c r="L63" s="111">
        <f>L61+L62</f>
        <v>888.93608299999994</v>
      </c>
      <c r="M63" s="112"/>
      <c r="N63" s="113">
        <f t="shared" si="41"/>
        <v>15.171379999999886</v>
      </c>
      <c r="O63" s="114">
        <f t="shared" si="28"/>
        <v>1.7363232856523258E-2</v>
      </c>
      <c r="Q63" s="109"/>
      <c r="R63" s="109"/>
      <c r="S63" s="111">
        <f>S61+S62</f>
        <v>887.42753300000004</v>
      </c>
      <c r="T63" s="112"/>
      <c r="U63" s="113">
        <f t="shared" si="1"/>
        <v>-1.5085499999999001</v>
      </c>
      <c r="V63" s="114">
        <f t="shared" si="52"/>
        <v>-1.6970286490214396E-3</v>
      </c>
      <c r="X63" s="109"/>
      <c r="Y63" s="109"/>
      <c r="Z63" s="111">
        <f>Z61+Z62</f>
        <v>890.81753300000003</v>
      </c>
      <c r="AA63" s="112"/>
      <c r="AB63" s="113">
        <f t="shared" si="3"/>
        <v>3.3899999999999864</v>
      </c>
      <c r="AC63" s="114">
        <f t="shared" si="53"/>
        <v>3.8200302266258243E-3</v>
      </c>
      <c r="AE63" s="109"/>
      <c r="AF63" s="109"/>
      <c r="AG63" s="111">
        <f>AG61+AG62</f>
        <v>891.94753300000002</v>
      </c>
      <c r="AH63" s="112"/>
      <c r="AI63" s="113">
        <f t="shared" si="50"/>
        <v>1.1299999999999955</v>
      </c>
      <c r="AJ63" s="114">
        <f t="shared" si="54"/>
        <v>1.2684977092834065E-3</v>
      </c>
      <c r="AL63" s="109"/>
      <c r="AM63" s="109"/>
      <c r="AN63" s="111">
        <f>AN61+AN62</f>
        <v>890.81753300000003</v>
      </c>
      <c r="AO63" s="112"/>
      <c r="AP63" s="113">
        <f t="shared" si="51"/>
        <v>-1.1299999999999955</v>
      </c>
      <c r="AQ63" s="114">
        <f t="shared" si="55"/>
        <v>-1.2668906613815315E-3</v>
      </c>
    </row>
    <row r="64" spans="2:43" ht="15.75" customHeight="1" x14ac:dyDescent="0.2">
      <c r="B64" s="259" t="s">
        <v>54</v>
      </c>
      <c r="C64" s="259"/>
      <c r="D64" s="259"/>
      <c r="E64" s="21"/>
      <c r="F64" s="116"/>
      <c r="G64" s="107"/>
      <c r="H64" s="117">
        <f>ROUND(-H63*10%,2)</f>
        <v>-87.38</v>
      </c>
      <c r="I64" s="109"/>
      <c r="J64" s="109"/>
      <c r="K64" s="109"/>
      <c r="L64" s="118">
        <f>ROUND(-L63*10%,2)</f>
        <v>-88.89</v>
      </c>
      <c r="M64" s="112"/>
      <c r="N64" s="118">
        <f t="shared" si="41"/>
        <v>-1.5100000000000051</v>
      </c>
      <c r="O64" s="119">
        <f t="shared" si="28"/>
        <v>1.7280842298008758E-2</v>
      </c>
      <c r="Q64" s="109"/>
      <c r="R64" s="109"/>
      <c r="S64" s="118">
        <f>ROUND(-S63*10%,2)</f>
        <v>-88.74</v>
      </c>
      <c r="T64" s="112"/>
      <c r="U64" s="118">
        <f t="shared" si="1"/>
        <v>0.15000000000000568</v>
      </c>
      <c r="V64" s="119">
        <f t="shared" si="52"/>
        <v>-1.6874789065137324E-3</v>
      </c>
      <c r="X64" s="109"/>
      <c r="Y64" s="109"/>
      <c r="Z64" s="118">
        <f>ROUND(-Z63*10%,2)</f>
        <v>-89.08</v>
      </c>
      <c r="AA64" s="112"/>
      <c r="AB64" s="118">
        <f t="shared" si="3"/>
        <v>-0.34000000000000341</v>
      </c>
      <c r="AC64" s="119">
        <f t="shared" si="53"/>
        <v>3.8314176245211116E-3</v>
      </c>
      <c r="AE64" s="109"/>
      <c r="AF64" s="109"/>
      <c r="AG64" s="118">
        <f>ROUND(-AG63*10%,2)</f>
        <v>-89.19</v>
      </c>
      <c r="AH64" s="112"/>
      <c r="AI64" s="118">
        <f t="shared" si="50"/>
        <v>-0.10999999999999943</v>
      </c>
      <c r="AJ64" s="119">
        <f t="shared" si="54"/>
        <v>1.2348450830713901E-3</v>
      </c>
      <c r="AL64" s="109"/>
      <c r="AM64" s="109"/>
      <c r="AN64" s="118">
        <f>ROUND(-AN63*10%,2)</f>
        <v>-89.08</v>
      </c>
      <c r="AO64" s="112"/>
      <c r="AP64" s="118">
        <f t="shared" si="51"/>
        <v>0.10999999999999943</v>
      </c>
      <c r="AQ64" s="119">
        <f t="shared" si="55"/>
        <v>-1.2333221213140424E-3</v>
      </c>
    </row>
    <row r="65" spans="1:43" ht="13.5" thickBot="1" x14ac:dyDescent="0.25">
      <c r="B65" s="260" t="s">
        <v>55</v>
      </c>
      <c r="C65" s="260"/>
      <c r="D65" s="260"/>
      <c r="E65" s="120"/>
      <c r="F65" s="121"/>
      <c r="G65" s="122"/>
      <c r="H65" s="123">
        <f>H63+H64</f>
        <v>786.38470300000006</v>
      </c>
      <c r="I65" s="124"/>
      <c r="J65" s="124"/>
      <c r="K65" s="124"/>
      <c r="L65" s="125">
        <f>L63+L64</f>
        <v>800.04608299999995</v>
      </c>
      <c r="M65" s="126"/>
      <c r="N65" s="127">
        <f t="shared" si="41"/>
        <v>13.661379999999895</v>
      </c>
      <c r="O65" s="128">
        <f t="shared" si="28"/>
        <v>1.7372387773926336E-2</v>
      </c>
      <c r="Q65" s="124"/>
      <c r="R65" s="124"/>
      <c r="S65" s="125">
        <f>S63+S64</f>
        <v>798.68753300000003</v>
      </c>
      <c r="T65" s="126"/>
      <c r="U65" s="127">
        <f t="shared" si="1"/>
        <v>-1.3585499999999229</v>
      </c>
      <c r="V65" s="128">
        <f t="shared" si="52"/>
        <v>-1.6980896836662881E-3</v>
      </c>
      <c r="X65" s="124"/>
      <c r="Y65" s="124"/>
      <c r="Z65" s="125">
        <f>Z63+Z64</f>
        <v>801.73753299999998</v>
      </c>
      <c r="AA65" s="126"/>
      <c r="AB65" s="127">
        <f t="shared" si="3"/>
        <v>3.0499999999999545</v>
      </c>
      <c r="AC65" s="128">
        <f t="shared" si="53"/>
        <v>3.8187650038102629E-3</v>
      </c>
      <c r="AE65" s="124"/>
      <c r="AF65" s="124"/>
      <c r="AG65" s="125">
        <f>AG63+AG64</f>
        <v>802.75753299999997</v>
      </c>
      <c r="AH65" s="126"/>
      <c r="AI65" s="127">
        <f t="shared" si="50"/>
        <v>1.0199999999999818</v>
      </c>
      <c r="AJ65" s="128">
        <f t="shared" si="54"/>
        <v>1.2722368082023943E-3</v>
      </c>
      <c r="AL65" s="124"/>
      <c r="AM65" s="124"/>
      <c r="AN65" s="125">
        <f>AN63+AN64</f>
        <v>801.73753299999998</v>
      </c>
      <c r="AO65" s="126"/>
      <c r="AP65" s="127">
        <f t="shared" si="51"/>
        <v>-1.0199999999999818</v>
      </c>
      <c r="AQ65" s="128">
        <f t="shared" si="55"/>
        <v>-1.2706202783150735E-3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800.54310000000009</v>
      </c>
      <c r="I67" s="140"/>
      <c r="J67" s="141"/>
      <c r="K67" s="141"/>
      <c r="L67" s="143">
        <f>SUM(L58:L59,L50,L51:L54)</f>
        <v>813.96910000000003</v>
      </c>
      <c r="M67" s="142"/>
      <c r="N67" s="143">
        <f t="shared" ref="N67:N71" si="56">L67-H67</f>
        <v>13.425999999999931</v>
      </c>
      <c r="O67" s="104">
        <f t="shared" ref="O67:O71" si="57">IF((H67)=0,"",(N67/H67))</f>
        <v>1.6771114509637183E-2</v>
      </c>
      <c r="Q67" s="141"/>
      <c r="R67" s="141"/>
      <c r="S67" s="143">
        <f>SUM(S58:S59,S50,S51:S54)</f>
        <v>812.6341000000001</v>
      </c>
      <c r="T67" s="142"/>
      <c r="U67" s="143">
        <f t="shared" si="1"/>
        <v>-1.3349999999999227</v>
      </c>
      <c r="V67" s="104">
        <f t="shared" si="52"/>
        <v>-1.6401113998061139E-3</v>
      </c>
      <c r="X67" s="141"/>
      <c r="Y67" s="141"/>
      <c r="Z67" s="143">
        <f>SUM(Z58:Z59,Z50,Z51:Z54)</f>
        <v>815.6341000000001</v>
      </c>
      <c r="AA67" s="142"/>
      <c r="AB67" s="143">
        <f t="shared" si="3"/>
        <v>3</v>
      </c>
      <c r="AC67" s="104">
        <f t="shared" si="53"/>
        <v>3.6916983916869838E-3</v>
      </c>
      <c r="AE67" s="141"/>
      <c r="AF67" s="141"/>
      <c r="AG67" s="143">
        <f>SUM(AG58:AG59,AG50,AG51:AG54)</f>
        <v>816.6341000000001</v>
      </c>
      <c r="AH67" s="142"/>
      <c r="AI67" s="143">
        <f t="shared" ref="AI67:AI71" si="58">AG67-Z67</f>
        <v>1</v>
      </c>
      <c r="AJ67" s="104">
        <f t="shared" si="54"/>
        <v>1.2260399608108586E-3</v>
      </c>
      <c r="AL67" s="141"/>
      <c r="AM67" s="141"/>
      <c r="AN67" s="143">
        <f>SUM(AN58:AN59,AN50,AN51:AN54)</f>
        <v>815.6341000000001</v>
      </c>
      <c r="AO67" s="142"/>
      <c r="AP67" s="143">
        <f t="shared" ref="AP67:AP71" si="59">AN67-AG67</f>
        <v>-1</v>
      </c>
      <c r="AQ67" s="104">
        <f t="shared" si="55"/>
        <v>-1.2245386275199625E-3</v>
      </c>
    </row>
    <row r="68" spans="1:43" s="85" customFormat="1" x14ac:dyDescent="0.2">
      <c r="B68" s="144" t="s">
        <v>52</v>
      </c>
      <c r="C68" s="79"/>
      <c r="D68" s="79"/>
      <c r="E68" s="79"/>
      <c r="F68" s="145">
        <v>0.13</v>
      </c>
      <c r="G68" s="138"/>
      <c r="H68" s="146">
        <f>H67*F68</f>
        <v>104.07060300000002</v>
      </c>
      <c r="I68" s="147"/>
      <c r="J68" s="148">
        <v>0.13</v>
      </c>
      <c r="K68" s="149"/>
      <c r="L68" s="152">
        <f>L67*J68</f>
        <v>105.815983</v>
      </c>
      <c r="M68" s="151"/>
      <c r="N68" s="152">
        <f t="shared" si="56"/>
        <v>1.7453799999999831</v>
      </c>
      <c r="O68" s="114">
        <f t="shared" si="57"/>
        <v>1.6771114509637104E-2</v>
      </c>
      <c r="Q68" s="148">
        <v>0.13</v>
      </c>
      <c r="R68" s="149"/>
      <c r="S68" s="150">
        <f>S67*Q68</f>
        <v>105.64243300000001</v>
      </c>
      <c r="T68" s="151"/>
      <c r="U68" s="152">
        <f t="shared" si="1"/>
        <v>-0.17354999999999166</v>
      </c>
      <c r="V68" s="114">
        <f t="shared" si="52"/>
        <v>-1.6401113998061299E-3</v>
      </c>
      <c r="X68" s="148">
        <v>0.13</v>
      </c>
      <c r="Y68" s="149"/>
      <c r="Z68" s="150">
        <f>Z67*X68</f>
        <v>106.03243300000001</v>
      </c>
      <c r="AA68" s="151"/>
      <c r="AB68" s="152">
        <f t="shared" si="3"/>
        <v>0.39000000000000057</v>
      </c>
      <c r="AC68" s="114">
        <f t="shared" si="53"/>
        <v>3.6916983916869895E-3</v>
      </c>
      <c r="AE68" s="148">
        <v>0.13</v>
      </c>
      <c r="AF68" s="149"/>
      <c r="AG68" s="152">
        <f>AG67*AE68</f>
        <v>106.16243300000002</v>
      </c>
      <c r="AH68" s="151"/>
      <c r="AI68" s="152">
        <f t="shared" si="58"/>
        <v>0.13000000000000966</v>
      </c>
      <c r="AJ68" s="114">
        <f t="shared" si="54"/>
        <v>1.2260399608109496E-3</v>
      </c>
      <c r="AL68" s="148">
        <v>0.13</v>
      </c>
      <c r="AM68" s="149"/>
      <c r="AN68" s="150">
        <f>AN67*AL68</f>
        <v>106.03243300000001</v>
      </c>
      <c r="AO68" s="151"/>
      <c r="AP68" s="152">
        <f t="shared" si="59"/>
        <v>-0.13000000000000966</v>
      </c>
      <c r="AQ68" s="114">
        <f t="shared" si="55"/>
        <v>-1.2245386275200536E-3</v>
      </c>
    </row>
    <row r="69" spans="1:43" s="85" customFormat="1" x14ac:dyDescent="0.2">
      <c r="B69" s="153" t="s">
        <v>53</v>
      </c>
      <c r="C69" s="79"/>
      <c r="D69" s="79"/>
      <c r="E69" s="79"/>
      <c r="F69" s="154"/>
      <c r="G69" s="155"/>
      <c r="H69" s="146">
        <f>H67+H68</f>
        <v>904.6137030000001</v>
      </c>
      <c r="I69" s="147"/>
      <c r="J69" s="147"/>
      <c r="K69" s="147"/>
      <c r="L69" s="150">
        <f>L67+L68</f>
        <v>919.78508299999999</v>
      </c>
      <c r="M69" s="151"/>
      <c r="N69" s="152">
        <f t="shared" si="56"/>
        <v>15.171379999999886</v>
      </c>
      <c r="O69" s="114">
        <f t="shared" si="57"/>
        <v>1.6771114509637142E-2</v>
      </c>
      <c r="Q69" s="147"/>
      <c r="R69" s="147"/>
      <c r="S69" s="150">
        <f>S67+S68</f>
        <v>918.27653300000009</v>
      </c>
      <c r="T69" s="151"/>
      <c r="U69" s="152">
        <f t="shared" si="1"/>
        <v>-1.5085499999999001</v>
      </c>
      <c r="V69" s="114">
        <f t="shared" si="52"/>
        <v>-1.6401113998061002E-3</v>
      </c>
      <c r="X69" s="147"/>
      <c r="Y69" s="147"/>
      <c r="Z69" s="150">
        <f>Z67+Z68</f>
        <v>921.66653300000007</v>
      </c>
      <c r="AA69" s="151"/>
      <c r="AB69" s="152">
        <f t="shared" si="3"/>
        <v>3.3899999999999864</v>
      </c>
      <c r="AC69" s="114">
        <f t="shared" si="53"/>
        <v>3.6916983916869691E-3</v>
      </c>
      <c r="AE69" s="147"/>
      <c r="AF69" s="147"/>
      <c r="AG69" s="150">
        <f>AG67+AG68</f>
        <v>922.79653300000018</v>
      </c>
      <c r="AH69" s="151"/>
      <c r="AI69" s="152">
        <f t="shared" si="58"/>
        <v>1.1300000000001091</v>
      </c>
      <c r="AJ69" s="114">
        <f t="shared" si="54"/>
        <v>1.226039960810977E-3</v>
      </c>
      <c r="AL69" s="147"/>
      <c r="AM69" s="147"/>
      <c r="AN69" s="150">
        <f>AN67+AN68</f>
        <v>921.66653300000007</v>
      </c>
      <c r="AO69" s="151"/>
      <c r="AP69" s="152">
        <f t="shared" si="59"/>
        <v>-1.1300000000001091</v>
      </c>
      <c r="AQ69" s="114">
        <f t="shared" si="55"/>
        <v>-1.2245386275200807E-3</v>
      </c>
    </row>
    <row r="70" spans="1:43" s="85" customFormat="1" ht="15.75" customHeight="1" x14ac:dyDescent="0.2">
      <c r="B70" s="261" t="s">
        <v>54</v>
      </c>
      <c r="C70" s="261"/>
      <c r="D70" s="261"/>
      <c r="E70" s="79"/>
      <c r="F70" s="154"/>
      <c r="G70" s="155"/>
      <c r="H70" s="156">
        <f>ROUND(-H69*10%,2)</f>
        <v>-90.46</v>
      </c>
      <c r="I70" s="147"/>
      <c r="J70" s="147"/>
      <c r="K70" s="147"/>
      <c r="L70" s="157">
        <f>ROUND(-L69*10%,2)</f>
        <v>-91.98</v>
      </c>
      <c r="M70" s="151"/>
      <c r="N70" s="157">
        <f t="shared" si="56"/>
        <v>-1.5200000000000102</v>
      </c>
      <c r="O70" s="119">
        <f t="shared" si="57"/>
        <v>1.6803006853858174E-2</v>
      </c>
      <c r="Q70" s="147"/>
      <c r="R70" s="147"/>
      <c r="S70" s="157">
        <f>ROUND(-S69*10%,2)</f>
        <v>-91.83</v>
      </c>
      <c r="T70" s="151"/>
      <c r="U70" s="157">
        <f t="shared" si="1"/>
        <v>0.15000000000000568</v>
      </c>
      <c r="V70" s="119">
        <f t="shared" si="52"/>
        <v>-1.6307893020222404E-3</v>
      </c>
      <c r="X70" s="147"/>
      <c r="Y70" s="147"/>
      <c r="Z70" s="157">
        <f>ROUND(-Z69*10%,2)</f>
        <v>-92.17</v>
      </c>
      <c r="AA70" s="151"/>
      <c r="AB70" s="157">
        <f t="shared" si="3"/>
        <v>-0.34000000000000341</v>
      </c>
      <c r="AC70" s="119">
        <f t="shared" si="53"/>
        <v>3.7024937384297443E-3</v>
      </c>
      <c r="AE70" s="147"/>
      <c r="AF70" s="147"/>
      <c r="AG70" s="157">
        <f>ROUND(-AG69*10%,2)</f>
        <v>-92.28</v>
      </c>
      <c r="AH70" s="151"/>
      <c r="AI70" s="157">
        <f t="shared" si="58"/>
        <v>-0.10999999999999943</v>
      </c>
      <c r="AJ70" s="119">
        <f t="shared" si="54"/>
        <v>1.1934468916133169E-3</v>
      </c>
      <c r="AL70" s="147"/>
      <c r="AM70" s="147"/>
      <c r="AN70" s="157">
        <f>ROUND(-AN69*10%,2)</f>
        <v>-92.17</v>
      </c>
      <c r="AO70" s="151"/>
      <c r="AP70" s="157">
        <f t="shared" si="59"/>
        <v>0.10999999999999943</v>
      </c>
      <c r="AQ70" s="119">
        <f t="shared" si="55"/>
        <v>-1.1920242739488452E-3</v>
      </c>
    </row>
    <row r="71" spans="1:43" s="85" customFormat="1" ht="13.5" thickBot="1" x14ac:dyDescent="0.25">
      <c r="B71" s="254" t="s">
        <v>57</v>
      </c>
      <c r="C71" s="254"/>
      <c r="D71" s="254"/>
      <c r="E71" s="158"/>
      <c r="F71" s="159"/>
      <c r="G71" s="160"/>
      <c r="H71" s="161">
        <f>SUM(H69:H70)</f>
        <v>814.15370300000006</v>
      </c>
      <c r="I71" s="162"/>
      <c r="J71" s="162"/>
      <c r="K71" s="162"/>
      <c r="L71" s="163">
        <f>SUM(L69:L70)</f>
        <v>827.80508299999997</v>
      </c>
      <c r="M71" s="164"/>
      <c r="N71" s="165">
        <f t="shared" si="56"/>
        <v>13.651379999999904</v>
      </c>
      <c r="O71" s="166">
        <f t="shared" si="57"/>
        <v>1.6767570975476976E-2</v>
      </c>
      <c r="Q71" s="162"/>
      <c r="R71" s="162"/>
      <c r="S71" s="163">
        <f>SUM(S69:S70)</f>
        <v>826.44653300000004</v>
      </c>
      <c r="T71" s="164"/>
      <c r="U71" s="165">
        <f t="shared" si="1"/>
        <v>-1.3585499999999229</v>
      </c>
      <c r="V71" s="166">
        <f t="shared" si="52"/>
        <v>-1.6411472071136376E-3</v>
      </c>
      <c r="X71" s="162"/>
      <c r="Y71" s="162"/>
      <c r="Z71" s="163">
        <f>SUM(Z69:Z70)</f>
        <v>829.49653300000011</v>
      </c>
      <c r="AA71" s="164"/>
      <c r="AB71" s="165">
        <f t="shared" si="3"/>
        <v>3.0500000000000682</v>
      </c>
      <c r="AC71" s="166">
        <f t="shared" si="53"/>
        <v>3.6904988746562606E-3</v>
      </c>
      <c r="AE71" s="162"/>
      <c r="AF71" s="162"/>
      <c r="AG71" s="163">
        <f>SUM(AG69:AG70)</f>
        <v>830.51653300000021</v>
      </c>
      <c r="AH71" s="164"/>
      <c r="AI71" s="165">
        <f t="shared" si="58"/>
        <v>1.0200000000000955</v>
      </c>
      <c r="AJ71" s="166">
        <f t="shared" si="54"/>
        <v>1.2296615590557209E-3</v>
      </c>
      <c r="AL71" s="162"/>
      <c r="AM71" s="162"/>
      <c r="AN71" s="163">
        <f>SUM(AN69:AN70)</f>
        <v>829.49653300000011</v>
      </c>
      <c r="AO71" s="164"/>
      <c r="AP71" s="165">
        <f t="shared" si="59"/>
        <v>-1.0200000000000955</v>
      </c>
      <c r="AQ71" s="166">
        <f t="shared" si="55"/>
        <v>-1.2281513485537022E-3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zoomScale="60" zoomScaleNormal="85" workbookViewId="0">
      <selection activeCell="AL11" sqref="AL1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4.42578125" style="6" bestFit="1" customWidth="1"/>
    <col min="9" max="9" width="2.85546875" style="6" customWidth="1"/>
    <col min="10" max="10" width="11.5703125" style="6" bestFit="1" customWidth="1"/>
    <col min="11" max="11" width="9.85546875" style="6" bestFit="1" customWidth="1"/>
    <col min="12" max="12" width="14.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4.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4.42578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4.42578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4.42578125"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71</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+'SC (1000)'!F23</f>
        <v>16.72</v>
      </c>
      <c r="G23" s="25">
        <v>1</v>
      </c>
      <c r="H23" s="26">
        <f>G23*F23</f>
        <v>16.72</v>
      </c>
      <c r="I23" s="27"/>
      <c r="J23" s="24">
        <f>+'SC (1000)'!J23</f>
        <v>23</v>
      </c>
      <c r="K23" s="29">
        <v>1</v>
      </c>
      <c r="L23" s="26">
        <f>K23*J23</f>
        <v>23</v>
      </c>
      <c r="M23" s="27"/>
      <c r="N23" s="30">
        <f>L23-H23</f>
        <v>6.2800000000000011</v>
      </c>
      <c r="O23" s="31">
        <f>IF((H23)=0,"",(N23/H23))</f>
        <v>0.37559808612440199</v>
      </c>
      <c r="Q23" s="24">
        <f>+'SC (1000)'!Q23</f>
        <v>28</v>
      </c>
      <c r="R23" s="29">
        <v>1</v>
      </c>
      <c r="S23" s="26">
        <f>R23*Q23</f>
        <v>28</v>
      </c>
      <c r="T23" s="27"/>
      <c r="U23" s="30">
        <f>S23-L23</f>
        <v>5</v>
      </c>
      <c r="V23" s="31">
        <f>IF((L23)=0,"",(U23/L23))</f>
        <v>0.21739130434782608</v>
      </c>
      <c r="X23" s="24">
        <f>+'SC (1000)'!X23</f>
        <v>33.5</v>
      </c>
      <c r="Y23" s="29">
        <v>1</v>
      </c>
      <c r="Z23" s="26">
        <f>Y23*X23</f>
        <v>33.5</v>
      </c>
      <c r="AA23" s="27"/>
      <c r="AB23" s="30">
        <f>Z23-S23</f>
        <v>5.5</v>
      </c>
      <c r="AC23" s="31">
        <f>IF((S23)=0,"",(AB23/S23))</f>
        <v>0.19642857142857142</v>
      </c>
      <c r="AE23" s="24">
        <f>+'SC (1000)'!AE23</f>
        <v>39</v>
      </c>
      <c r="AF23" s="29">
        <v>1</v>
      </c>
      <c r="AG23" s="26">
        <f>AF23*AE23</f>
        <v>39</v>
      </c>
      <c r="AH23" s="27"/>
      <c r="AI23" s="30">
        <f>AG23-Z23</f>
        <v>5.5</v>
      </c>
      <c r="AJ23" s="31">
        <f>IF((Z23)=0,"",(AI23/Z23))</f>
        <v>0.16417910447761194</v>
      </c>
      <c r="AL23" s="24">
        <f>+'SC (1000)'!AL23</f>
        <v>44</v>
      </c>
      <c r="AM23" s="29">
        <v>1</v>
      </c>
      <c r="AN23" s="26">
        <f>AM23*AL23</f>
        <v>44</v>
      </c>
      <c r="AO23" s="27"/>
      <c r="AP23" s="30">
        <f>AN23-AG23</f>
        <v>5</v>
      </c>
      <c r="AQ23" s="31">
        <f>IF((AG23)=0,"",(AP23/AG23))</f>
        <v>0.12820512820512819</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10000</v>
      </c>
      <c r="H29" s="26">
        <f t="shared" si="0"/>
        <v>210</v>
      </c>
      <c r="I29" s="27"/>
      <c r="J29" s="24">
        <f>+'SC (1000)'!J29</f>
        <v>2.1600000000000001E-2</v>
      </c>
      <c r="K29" s="25">
        <f>$F$18</f>
        <v>10000</v>
      </c>
      <c r="L29" s="26">
        <f t="shared" si="9"/>
        <v>216</v>
      </c>
      <c r="M29" s="27"/>
      <c r="N29" s="30">
        <f t="shared" si="10"/>
        <v>6</v>
      </c>
      <c r="O29" s="31">
        <f t="shared" si="11"/>
        <v>2.8571428571428571E-2</v>
      </c>
      <c r="Q29" s="24">
        <f>+'SC (1000)'!Q29</f>
        <v>2.1399999999999999E-2</v>
      </c>
      <c r="R29" s="25">
        <f>$F$18</f>
        <v>10000</v>
      </c>
      <c r="S29" s="26">
        <f t="shared" si="12"/>
        <v>214</v>
      </c>
      <c r="T29" s="27"/>
      <c r="U29" s="30">
        <f t="shared" si="1"/>
        <v>-2</v>
      </c>
      <c r="V29" s="31">
        <f t="shared" si="2"/>
        <v>-9.2592592592592587E-3</v>
      </c>
      <c r="X29" s="24">
        <f>+'SC (1000)'!X29</f>
        <v>2.0899999999999998E-2</v>
      </c>
      <c r="Y29" s="25">
        <f>$F$18</f>
        <v>10000</v>
      </c>
      <c r="Z29" s="26">
        <f t="shared" si="13"/>
        <v>208.99999999999997</v>
      </c>
      <c r="AA29" s="27"/>
      <c r="AB29" s="30">
        <f t="shared" si="3"/>
        <v>-5.0000000000000284</v>
      </c>
      <c r="AC29" s="31">
        <f t="shared" si="4"/>
        <v>-2.3364485981308546E-2</v>
      </c>
      <c r="AE29" s="24">
        <f>+'SC (1000)'!AE29</f>
        <v>0.02</v>
      </c>
      <c r="AF29" s="25">
        <f>$F$18</f>
        <v>10000</v>
      </c>
      <c r="AG29" s="26">
        <f t="shared" si="14"/>
        <v>200</v>
      </c>
      <c r="AH29" s="27"/>
      <c r="AI29" s="30">
        <f t="shared" si="5"/>
        <v>-8.9999999999999716</v>
      </c>
      <c r="AJ29" s="31">
        <f t="shared" si="6"/>
        <v>-4.306220095693767E-2</v>
      </c>
      <c r="AL29" s="24">
        <f>+'SC (1000)'!AL29</f>
        <v>1.8800000000000001E-2</v>
      </c>
      <c r="AM29" s="25">
        <f>$F$18</f>
        <v>10000</v>
      </c>
      <c r="AN29" s="26">
        <f t="shared" si="15"/>
        <v>188</v>
      </c>
      <c r="AO29" s="27"/>
      <c r="AP29" s="30">
        <f t="shared" si="7"/>
        <v>-12</v>
      </c>
      <c r="AQ29" s="31">
        <f t="shared" si="8"/>
        <v>-0.06</v>
      </c>
    </row>
    <row r="30" spans="2:43" x14ac:dyDescent="0.2">
      <c r="B30" s="21" t="s">
        <v>31</v>
      </c>
      <c r="C30" s="21"/>
      <c r="D30" s="22"/>
      <c r="E30" s="23"/>
      <c r="F30" s="24"/>
      <c r="G30" s="25">
        <f t="shared" ref="G30" si="16">$F$18</f>
        <v>10000</v>
      </c>
      <c r="H30" s="26">
        <f t="shared" si="0"/>
        <v>0</v>
      </c>
      <c r="I30" s="27"/>
      <c r="J30" s="24"/>
      <c r="K30" s="25">
        <f t="shared" ref="K30:K38" si="17">$F$18</f>
        <v>10000</v>
      </c>
      <c r="L30" s="26">
        <f t="shared" si="9"/>
        <v>0</v>
      </c>
      <c r="M30" s="27"/>
      <c r="N30" s="30">
        <f t="shared" si="10"/>
        <v>0</v>
      </c>
      <c r="O30" s="31" t="str">
        <f t="shared" si="11"/>
        <v/>
      </c>
      <c r="Q30" s="24"/>
      <c r="R30" s="25">
        <f t="shared" ref="R30:R38" si="18">$F$18</f>
        <v>10000</v>
      </c>
      <c r="S30" s="26">
        <f t="shared" si="12"/>
        <v>0</v>
      </c>
      <c r="T30" s="27"/>
      <c r="U30" s="30">
        <f t="shared" si="1"/>
        <v>0</v>
      </c>
      <c r="V30" s="31" t="str">
        <f t="shared" si="2"/>
        <v/>
      </c>
      <c r="X30" s="24"/>
      <c r="Y30" s="25">
        <f t="shared" ref="Y30:Y38" si="19">$F$18</f>
        <v>10000</v>
      </c>
      <c r="Z30" s="26">
        <f t="shared" si="13"/>
        <v>0</v>
      </c>
      <c r="AA30" s="27"/>
      <c r="AB30" s="30">
        <f t="shared" si="3"/>
        <v>0</v>
      </c>
      <c r="AC30" s="31" t="str">
        <f t="shared" si="4"/>
        <v/>
      </c>
      <c r="AE30" s="24"/>
      <c r="AF30" s="25">
        <f t="shared" ref="AF30:AF38" si="20">$F$18</f>
        <v>10000</v>
      </c>
      <c r="AG30" s="26">
        <f t="shared" si="14"/>
        <v>0</v>
      </c>
      <c r="AH30" s="27"/>
      <c r="AI30" s="30">
        <f t="shared" si="5"/>
        <v>0</v>
      </c>
      <c r="AJ30" s="31" t="str">
        <f t="shared" si="6"/>
        <v/>
      </c>
      <c r="AL30" s="24"/>
      <c r="AM30" s="25">
        <f t="shared" ref="AM30:AM38" si="21">$F$18</f>
        <v>10000</v>
      </c>
      <c r="AN30" s="26">
        <f t="shared" si="15"/>
        <v>0</v>
      </c>
      <c r="AO30" s="27"/>
      <c r="AP30" s="30">
        <f t="shared" si="7"/>
        <v>0</v>
      </c>
      <c r="AQ30" s="31" t="str">
        <f t="shared" si="8"/>
        <v/>
      </c>
    </row>
    <row r="31" spans="2:43" x14ac:dyDescent="0.2">
      <c r="B31" s="21" t="s">
        <v>32</v>
      </c>
      <c r="C31" s="21"/>
      <c r="D31" s="22" t="s">
        <v>30</v>
      </c>
      <c r="E31" s="23"/>
      <c r="F31" s="24">
        <f>+'SC (1000)'!F31</f>
        <v>0</v>
      </c>
      <c r="G31" s="25">
        <f>$F$18</f>
        <v>10000</v>
      </c>
      <c r="H31" s="26">
        <f t="shared" si="0"/>
        <v>0</v>
      </c>
      <c r="I31" s="27"/>
      <c r="J31" s="50">
        <f>+'SC (1000)'!J31</f>
        <v>2.3000000000000001E-4</v>
      </c>
      <c r="K31" s="25">
        <f t="shared" si="17"/>
        <v>10000</v>
      </c>
      <c r="L31" s="26">
        <f t="shared" si="9"/>
        <v>2.3000000000000003</v>
      </c>
      <c r="M31" s="27"/>
      <c r="N31" s="30">
        <f t="shared" si="10"/>
        <v>2.3000000000000003</v>
      </c>
      <c r="O31" s="31" t="str">
        <f t="shared" si="11"/>
        <v/>
      </c>
      <c r="Q31" s="24">
        <f>+'SC (1000)'!Q31</f>
        <v>0</v>
      </c>
      <c r="R31" s="25">
        <f t="shared" si="18"/>
        <v>10000</v>
      </c>
      <c r="S31" s="26">
        <f t="shared" si="12"/>
        <v>0</v>
      </c>
      <c r="T31" s="27"/>
      <c r="U31" s="30">
        <f t="shared" si="1"/>
        <v>-2.3000000000000003</v>
      </c>
      <c r="V31" s="31">
        <f t="shared" si="2"/>
        <v>-1</v>
      </c>
      <c r="X31" s="24">
        <f>+'SC (1000)'!X31</f>
        <v>0</v>
      </c>
      <c r="Y31" s="25">
        <f t="shared" si="19"/>
        <v>10000</v>
      </c>
      <c r="Z31" s="26">
        <f t="shared" si="13"/>
        <v>0</v>
      </c>
      <c r="AA31" s="27"/>
      <c r="AB31" s="30">
        <f t="shared" si="3"/>
        <v>0</v>
      </c>
      <c r="AC31" s="31" t="str">
        <f t="shared" si="4"/>
        <v/>
      </c>
      <c r="AE31" s="24">
        <f>+'SC (1000)'!AE31</f>
        <v>0</v>
      </c>
      <c r="AF31" s="25">
        <f t="shared" si="20"/>
        <v>10000</v>
      </c>
      <c r="AG31" s="26">
        <f t="shared" si="14"/>
        <v>0</v>
      </c>
      <c r="AH31" s="27"/>
      <c r="AI31" s="30">
        <f t="shared" si="5"/>
        <v>0</v>
      </c>
      <c r="AJ31" s="31" t="str">
        <f t="shared" si="6"/>
        <v/>
      </c>
      <c r="AL31" s="24">
        <f>+'SC (1000)'!AL31</f>
        <v>0</v>
      </c>
      <c r="AM31" s="25">
        <f t="shared" si="21"/>
        <v>10000</v>
      </c>
      <c r="AN31" s="26">
        <f t="shared" si="15"/>
        <v>0</v>
      </c>
      <c r="AO31" s="27"/>
      <c r="AP31" s="30">
        <f t="shared" si="7"/>
        <v>0</v>
      </c>
      <c r="AQ31" s="31" t="str">
        <f t="shared" si="8"/>
        <v/>
      </c>
    </row>
    <row r="32" spans="2:43" x14ac:dyDescent="0.2">
      <c r="B32" s="33"/>
      <c r="C32" s="21"/>
      <c r="D32" s="22"/>
      <c r="E32" s="23"/>
      <c r="F32" s="28"/>
      <c r="G32" s="25">
        <f t="shared" ref="G32:G38" si="22">$F$18</f>
        <v>10000</v>
      </c>
      <c r="H32" s="26">
        <f t="shared" si="0"/>
        <v>0</v>
      </c>
      <c r="I32" s="27"/>
      <c r="J32" s="28"/>
      <c r="K32" s="25">
        <f t="shared" si="17"/>
        <v>10000</v>
      </c>
      <c r="L32" s="26">
        <f t="shared" si="9"/>
        <v>0</v>
      </c>
      <c r="M32" s="27"/>
      <c r="N32" s="30">
        <f t="shared" si="10"/>
        <v>0</v>
      </c>
      <c r="O32" s="31" t="str">
        <f t="shared" si="11"/>
        <v/>
      </c>
      <c r="Q32" s="28"/>
      <c r="R32" s="25">
        <f t="shared" si="18"/>
        <v>10000</v>
      </c>
      <c r="S32" s="26">
        <f t="shared" si="12"/>
        <v>0</v>
      </c>
      <c r="T32" s="27"/>
      <c r="U32" s="30">
        <f t="shared" si="1"/>
        <v>0</v>
      </c>
      <c r="V32" s="31" t="str">
        <f t="shared" si="2"/>
        <v/>
      </c>
      <c r="X32" s="28"/>
      <c r="Y32" s="25">
        <f t="shared" si="19"/>
        <v>10000</v>
      </c>
      <c r="Z32" s="26">
        <f t="shared" si="13"/>
        <v>0</v>
      </c>
      <c r="AA32" s="27"/>
      <c r="AB32" s="30">
        <f t="shared" si="3"/>
        <v>0</v>
      </c>
      <c r="AC32" s="31" t="str">
        <f t="shared" si="4"/>
        <v/>
      </c>
      <c r="AE32" s="28"/>
      <c r="AF32" s="25">
        <f t="shared" si="20"/>
        <v>10000</v>
      </c>
      <c r="AG32" s="26">
        <f t="shared" si="14"/>
        <v>0</v>
      </c>
      <c r="AH32" s="27"/>
      <c r="AI32" s="30">
        <f t="shared" si="5"/>
        <v>0</v>
      </c>
      <c r="AJ32" s="31" t="str">
        <f t="shared" si="6"/>
        <v/>
      </c>
      <c r="AL32" s="28"/>
      <c r="AM32" s="25">
        <f t="shared" si="21"/>
        <v>10000</v>
      </c>
      <c r="AN32" s="26">
        <f t="shared" si="15"/>
        <v>0</v>
      </c>
      <c r="AO32" s="27"/>
      <c r="AP32" s="30">
        <f t="shared" si="7"/>
        <v>0</v>
      </c>
      <c r="AQ32" s="31" t="str">
        <f t="shared" si="8"/>
        <v/>
      </c>
    </row>
    <row r="33" spans="2:43" x14ac:dyDescent="0.2">
      <c r="B33" s="33"/>
      <c r="C33" s="21"/>
      <c r="D33" s="22"/>
      <c r="E33" s="23"/>
      <c r="F33" s="24"/>
      <c r="G33" s="25">
        <f t="shared" si="22"/>
        <v>10000</v>
      </c>
      <c r="H33" s="26">
        <f t="shared" si="0"/>
        <v>0</v>
      </c>
      <c r="I33" s="27"/>
      <c r="J33" s="28"/>
      <c r="K33" s="25">
        <f t="shared" si="17"/>
        <v>10000</v>
      </c>
      <c r="L33" s="26">
        <f t="shared" si="9"/>
        <v>0</v>
      </c>
      <c r="M33" s="27"/>
      <c r="N33" s="30">
        <f t="shared" si="10"/>
        <v>0</v>
      </c>
      <c r="O33" s="31" t="str">
        <f t="shared" si="11"/>
        <v/>
      </c>
      <c r="Q33" s="28"/>
      <c r="R33" s="25">
        <f t="shared" si="18"/>
        <v>10000</v>
      </c>
      <c r="S33" s="26">
        <f t="shared" si="12"/>
        <v>0</v>
      </c>
      <c r="T33" s="27"/>
      <c r="U33" s="30">
        <f t="shared" si="1"/>
        <v>0</v>
      </c>
      <c r="V33" s="31" t="str">
        <f t="shared" si="2"/>
        <v/>
      </c>
      <c r="X33" s="28"/>
      <c r="Y33" s="25">
        <f t="shared" si="19"/>
        <v>10000</v>
      </c>
      <c r="Z33" s="26">
        <f t="shared" si="13"/>
        <v>0</v>
      </c>
      <c r="AA33" s="27"/>
      <c r="AB33" s="30">
        <f t="shared" si="3"/>
        <v>0</v>
      </c>
      <c r="AC33" s="31" t="str">
        <f t="shared" si="4"/>
        <v/>
      </c>
      <c r="AE33" s="28"/>
      <c r="AF33" s="25">
        <f t="shared" si="20"/>
        <v>10000</v>
      </c>
      <c r="AG33" s="26">
        <f t="shared" si="14"/>
        <v>0</v>
      </c>
      <c r="AH33" s="27"/>
      <c r="AI33" s="30">
        <f t="shared" si="5"/>
        <v>0</v>
      </c>
      <c r="AJ33" s="31" t="str">
        <f t="shared" si="6"/>
        <v/>
      </c>
      <c r="AL33" s="28"/>
      <c r="AM33" s="25">
        <f t="shared" si="21"/>
        <v>10000</v>
      </c>
      <c r="AN33" s="26">
        <f t="shared" si="15"/>
        <v>0</v>
      </c>
      <c r="AO33" s="27"/>
      <c r="AP33" s="30">
        <f t="shared" si="7"/>
        <v>0</v>
      </c>
      <c r="AQ33" s="31" t="str">
        <f t="shared" si="8"/>
        <v/>
      </c>
    </row>
    <row r="34" spans="2:43" x14ac:dyDescent="0.2">
      <c r="B34" s="33"/>
      <c r="C34" s="21"/>
      <c r="D34" s="22"/>
      <c r="E34" s="23"/>
      <c r="F34" s="24"/>
      <c r="G34" s="25">
        <f t="shared" si="22"/>
        <v>10000</v>
      </c>
      <c r="H34" s="26">
        <f t="shared" si="0"/>
        <v>0</v>
      </c>
      <c r="I34" s="27"/>
      <c r="J34" s="28"/>
      <c r="K34" s="25">
        <f t="shared" si="17"/>
        <v>10000</v>
      </c>
      <c r="L34" s="26">
        <f t="shared" si="9"/>
        <v>0</v>
      </c>
      <c r="M34" s="27"/>
      <c r="N34" s="30">
        <f t="shared" si="10"/>
        <v>0</v>
      </c>
      <c r="O34" s="31" t="str">
        <f t="shared" si="11"/>
        <v/>
      </c>
      <c r="Q34" s="28"/>
      <c r="R34" s="25">
        <f t="shared" si="18"/>
        <v>10000</v>
      </c>
      <c r="S34" s="26">
        <f t="shared" si="12"/>
        <v>0</v>
      </c>
      <c r="T34" s="27"/>
      <c r="U34" s="30">
        <f t="shared" si="1"/>
        <v>0</v>
      </c>
      <c r="V34" s="31" t="str">
        <f t="shared" si="2"/>
        <v/>
      </c>
      <c r="X34" s="28"/>
      <c r="Y34" s="25">
        <f t="shared" si="19"/>
        <v>10000</v>
      </c>
      <c r="Z34" s="26">
        <f t="shared" si="13"/>
        <v>0</v>
      </c>
      <c r="AA34" s="27"/>
      <c r="AB34" s="30">
        <f t="shared" si="3"/>
        <v>0</v>
      </c>
      <c r="AC34" s="31" t="str">
        <f t="shared" si="4"/>
        <v/>
      </c>
      <c r="AE34" s="28"/>
      <c r="AF34" s="25">
        <f t="shared" si="20"/>
        <v>10000</v>
      </c>
      <c r="AG34" s="26">
        <f t="shared" si="14"/>
        <v>0</v>
      </c>
      <c r="AH34" s="27"/>
      <c r="AI34" s="30">
        <f t="shared" si="5"/>
        <v>0</v>
      </c>
      <c r="AJ34" s="31" t="str">
        <f t="shared" si="6"/>
        <v/>
      </c>
      <c r="AL34" s="28"/>
      <c r="AM34" s="25">
        <f t="shared" si="21"/>
        <v>10000</v>
      </c>
      <c r="AN34" s="26">
        <f t="shared" si="15"/>
        <v>0</v>
      </c>
      <c r="AO34" s="27"/>
      <c r="AP34" s="30">
        <f t="shared" si="7"/>
        <v>0</v>
      </c>
      <c r="AQ34" s="31" t="str">
        <f t="shared" si="8"/>
        <v/>
      </c>
    </row>
    <row r="35" spans="2:43" x14ac:dyDescent="0.2">
      <c r="B35" s="33"/>
      <c r="C35" s="21"/>
      <c r="D35" s="22"/>
      <c r="E35" s="23"/>
      <c r="F35" s="24"/>
      <c r="G35" s="25">
        <f t="shared" si="22"/>
        <v>10000</v>
      </c>
      <c r="H35" s="26">
        <f t="shared" si="0"/>
        <v>0</v>
      </c>
      <c r="I35" s="27"/>
      <c r="J35" s="28"/>
      <c r="K35" s="25">
        <f t="shared" si="17"/>
        <v>10000</v>
      </c>
      <c r="L35" s="26">
        <f t="shared" si="9"/>
        <v>0</v>
      </c>
      <c r="M35" s="27"/>
      <c r="N35" s="30">
        <f t="shared" si="10"/>
        <v>0</v>
      </c>
      <c r="O35" s="31" t="str">
        <f t="shared" si="11"/>
        <v/>
      </c>
      <c r="Q35" s="28"/>
      <c r="R35" s="25">
        <f t="shared" si="18"/>
        <v>10000</v>
      </c>
      <c r="S35" s="26">
        <f t="shared" si="12"/>
        <v>0</v>
      </c>
      <c r="T35" s="27"/>
      <c r="U35" s="30">
        <f t="shared" si="1"/>
        <v>0</v>
      </c>
      <c r="V35" s="31" t="str">
        <f t="shared" si="2"/>
        <v/>
      </c>
      <c r="X35" s="28"/>
      <c r="Y35" s="25">
        <f t="shared" si="19"/>
        <v>10000</v>
      </c>
      <c r="Z35" s="26">
        <f t="shared" si="13"/>
        <v>0</v>
      </c>
      <c r="AA35" s="27"/>
      <c r="AB35" s="30">
        <f t="shared" si="3"/>
        <v>0</v>
      </c>
      <c r="AC35" s="31" t="str">
        <f t="shared" si="4"/>
        <v/>
      </c>
      <c r="AE35" s="28"/>
      <c r="AF35" s="25">
        <f t="shared" si="20"/>
        <v>10000</v>
      </c>
      <c r="AG35" s="26">
        <f t="shared" si="14"/>
        <v>0</v>
      </c>
      <c r="AH35" s="27"/>
      <c r="AI35" s="30">
        <f t="shared" si="5"/>
        <v>0</v>
      </c>
      <c r="AJ35" s="31" t="str">
        <f t="shared" si="6"/>
        <v/>
      </c>
      <c r="AL35" s="28"/>
      <c r="AM35" s="25">
        <f t="shared" si="21"/>
        <v>10000</v>
      </c>
      <c r="AN35" s="26">
        <f t="shared" si="15"/>
        <v>0</v>
      </c>
      <c r="AO35" s="27"/>
      <c r="AP35" s="30">
        <f t="shared" si="7"/>
        <v>0</v>
      </c>
      <c r="AQ35" s="31" t="str">
        <f t="shared" si="8"/>
        <v/>
      </c>
    </row>
    <row r="36" spans="2:43" x14ac:dyDescent="0.2">
      <c r="B36" s="33"/>
      <c r="C36" s="21"/>
      <c r="D36" s="22"/>
      <c r="E36" s="23"/>
      <c r="F36" s="24"/>
      <c r="G36" s="25">
        <f t="shared" si="22"/>
        <v>10000</v>
      </c>
      <c r="H36" s="26">
        <f t="shared" si="0"/>
        <v>0</v>
      </c>
      <c r="I36" s="27"/>
      <c r="J36" s="28"/>
      <c r="K36" s="25">
        <f t="shared" si="17"/>
        <v>10000</v>
      </c>
      <c r="L36" s="26">
        <f t="shared" si="9"/>
        <v>0</v>
      </c>
      <c r="M36" s="27"/>
      <c r="N36" s="30">
        <f t="shared" si="10"/>
        <v>0</v>
      </c>
      <c r="O36" s="31" t="str">
        <f t="shared" si="11"/>
        <v/>
      </c>
      <c r="Q36" s="28"/>
      <c r="R36" s="25">
        <f t="shared" si="18"/>
        <v>10000</v>
      </c>
      <c r="S36" s="26">
        <f t="shared" si="12"/>
        <v>0</v>
      </c>
      <c r="T36" s="27"/>
      <c r="U36" s="30">
        <f t="shared" si="1"/>
        <v>0</v>
      </c>
      <c r="V36" s="31" t="str">
        <f t="shared" si="2"/>
        <v/>
      </c>
      <c r="X36" s="28"/>
      <c r="Y36" s="25">
        <f t="shared" si="19"/>
        <v>10000</v>
      </c>
      <c r="Z36" s="26">
        <f t="shared" si="13"/>
        <v>0</v>
      </c>
      <c r="AA36" s="27"/>
      <c r="AB36" s="30">
        <f t="shared" si="3"/>
        <v>0</v>
      </c>
      <c r="AC36" s="31" t="str">
        <f t="shared" si="4"/>
        <v/>
      </c>
      <c r="AE36" s="28"/>
      <c r="AF36" s="25">
        <f t="shared" si="20"/>
        <v>10000</v>
      </c>
      <c r="AG36" s="26">
        <f t="shared" si="14"/>
        <v>0</v>
      </c>
      <c r="AH36" s="27"/>
      <c r="AI36" s="30">
        <f t="shared" si="5"/>
        <v>0</v>
      </c>
      <c r="AJ36" s="31" t="str">
        <f t="shared" si="6"/>
        <v/>
      </c>
      <c r="AL36" s="28"/>
      <c r="AM36" s="25">
        <f t="shared" si="21"/>
        <v>10000</v>
      </c>
      <c r="AN36" s="26">
        <f t="shared" si="15"/>
        <v>0</v>
      </c>
      <c r="AO36" s="27"/>
      <c r="AP36" s="30">
        <f t="shared" si="7"/>
        <v>0</v>
      </c>
      <c r="AQ36" s="31" t="str">
        <f t="shared" si="8"/>
        <v/>
      </c>
    </row>
    <row r="37" spans="2:43" x14ac:dyDescent="0.2">
      <c r="B37" s="33"/>
      <c r="C37" s="21"/>
      <c r="D37" s="22"/>
      <c r="E37" s="23"/>
      <c r="F37" s="24"/>
      <c r="G37" s="25">
        <f t="shared" si="22"/>
        <v>10000</v>
      </c>
      <c r="H37" s="26">
        <f t="shared" si="0"/>
        <v>0</v>
      </c>
      <c r="I37" s="27"/>
      <c r="J37" s="28"/>
      <c r="K37" s="25">
        <f t="shared" si="17"/>
        <v>10000</v>
      </c>
      <c r="L37" s="26">
        <f t="shared" si="9"/>
        <v>0</v>
      </c>
      <c r="M37" s="27"/>
      <c r="N37" s="30">
        <f t="shared" si="10"/>
        <v>0</v>
      </c>
      <c r="O37" s="31" t="str">
        <f t="shared" si="11"/>
        <v/>
      </c>
      <c r="Q37" s="28"/>
      <c r="R37" s="25">
        <f t="shared" si="18"/>
        <v>10000</v>
      </c>
      <c r="S37" s="26">
        <f t="shared" si="12"/>
        <v>0</v>
      </c>
      <c r="T37" s="27"/>
      <c r="U37" s="30">
        <f t="shared" si="1"/>
        <v>0</v>
      </c>
      <c r="V37" s="31" t="str">
        <f t="shared" si="2"/>
        <v/>
      </c>
      <c r="X37" s="28"/>
      <c r="Y37" s="25">
        <f t="shared" si="19"/>
        <v>10000</v>
      </c>
      <c r="Z37" s="26">
        <f t="shared" si="13"/>
        <v>0</v>
      </c>
      <c r="AA37" s="27"/>
      <c r="AB37" s="30">
        <f t="shared" si="3"/>
        <v>0</v>
      </c>
      <c r="AC37" s="31" t="str">
        <f t="shared" si="4"/>
        <v/>
      </c>
      <c r="AE37" s="28"/>
      <c r="AF37" s="25">
        <f t="shared" si="20"/>
        <v>10000</v>
      </c>
      <c r="AG37" s="26">
        <f t="shared" si="14"/>
        <v>0</v>
      </c>
      <c r="AH37" s="27"/>
      <c r="AI37" s="30">
        <f t="shared" si="5"/>
        <v>0</v>
      </c>
      <c r="AJ37" s="31" t="str">
        <f t="shared" si="6"/>
        <v/>
      </c>
      <c r="AL37" s="28"/>
      <c r="AM37" s="25">
        <f t="shared" si="21"/>
        <v>10000</v>
      </c>
      <c r="AN37" s="26">
        <f t="shared" si="15"/>
        <v>0</v>
      </c>
      <c r="AO37" s="27"/>
      <c r="AP37" s="30">
        <f t="shared" si="7"/>
        <v>0</v>
      </c>
      <c r="AQ37" s="31" t="str">
        <f t="shared" si="8"/>
        <v/>
      </c>
    </row>
    <row r="38" spans="2:43" x14ac:dyDescent="0.2">
      <c r="B38" s="33"/>
      <c r="C38" s="21"/>
      <c r="D38" s="22"/>
      <c r="E38" s="23"/>
      <c r="F38" s="24"/>
      <c r="G38" s="25">
        <f t="shared" si="22"/>
        <v>10000</v>
      </c>
      <c r="H38" s="26">
        <f t="shared" si="0"/>
        <v>0</v>
      </c>
      <c r="I38" s="27"/>
      <c r="J38" s="28"/>
      <c r="K38" s="25">
        <f t="shared" si="17"/>
        <v>10000</v>
      </c>
      <c r="L38" s="26">
        <f t="shared" si="9"/>
        <v>0</v>
      </c>
      <c r="M38" s="27"/>
      <c r="N38" s="30">
        <f t="shared" si="10"/>
        <v>0</v>
      </c>
      <c r="O38" s="31" t="str">
        <f t="shared" si="11"/>
        <v/>
      </c>
      <c r="Q38" s="28"/>
      <c r="R38" s="25">
        <f t="shared" si="18"/>
        <v>10000</v>
      </c>
      <c r="S38" s="26">
        <f t="shared" si="12"/>
        <v>0</v>
      </c>
      <c r="T38" s="27"/>
      <c r="U38" s="30">
        <f t="shared" si="1"/>
        <v>0</v>
      </c>
      <c r="V38" s="31" t="str">
        <f t="shared" si="2"/>
        <v/>
      </c>
      <c r="X38" s="28"/>
      <c r="Y38" s="25">
        <f t="shared" si="19"/>
        <v>10000</v>
      </c>
      <c r="Z38" s="26">
        <f t="shared" si="13"/>
        <v>0</v>
      </c>
      <c r="AA38" s="27"/>
      <c r="AB38" s="30">
        <f t="shared" si="3"/>
        <v>0</v>
      </c>
      <c r="AC38" s="31" t="str">
        <f t="shared" si="4"/>
        <v/>
      </c>
      <c r="AE38" s="28"/>
      <c r="AF38" s="25">
        <f t="shared" si="20"/>
        <v>10000</v>
      </c>
      <c r="AG38" s="26">
        <f t="shared" si="14"/>
        <v>0</v>
      </c>
      <c r="AH38" s="27"/>
      <c r="AI38" s="30">
        <f t="shared" si="5"/>
        <v>0</v>
      </c>
      <c r="AJ38" s="31" t="str">
        <f t="shared" si="6"/>
        <v/>
      </c>
      <c r="AL38" s="28"/>
      <c r="AM38" s="25">
        <f t="shared" si="21"/>
        <v>10000</v>
      </c>
      <c r="AN38" s="26">
        <f t="shared" si="15"/>
        <v>0</v>
      </c>
      <c r="AO38" s="27"/>
      <c r="AP38" s="30">
        <f t="shared" si="7"/>
        <v>0</v>
      </c>
      <c r="AQ38" s="31" t="str">
        <f t="shared" si="8"/>
        <v/>
      </c>
    </row>
    <row r="39" spans="2:43" s="45" customFormat="1" x14ac:dyDescent="0.2">
      <c r="B39" s="34" t="s">
        <v>33</v>
      </c>
      <c r="C39" s="35"/>
      <c r="D39" s="36"/>
      <c r="E39" s="35"/>
      <c r="F39" s="37"/>
      <c r="G39" s="38"/>
      <c r="H39" s="39">
        <f>SUM(H23:H38)</f>
        <v>226.72</v>
      </c>
      <c r="I39" s="40"/>
      <c r="J39" s="41"/>
      <c r="K39" s="42"/>
      <c r="L39" s="39">
        <f>SUM(L23:L38)</f>
        <v>241.3</v>
      </c>
      <c r="M39" s="40"/>
      <c r="N39" s="43">
        <f t="shared" si="10"/>
        <v>14.580000000000013</v>
      </c>
      <c r="O39" s="44">
        <f t="shared" si="11"/>
        <v>6.4308398023994406E-2</v>
      </c>
      <c r="Q39" s="41"/>
      <c r="R39" s="42"/>
      <c r="S39" s="39">
        <f>SUM(S23:S38)</f>
        <v>242</v>
      </c>
      <c r="T39" s="40"/>
      <c r="U39" s="43">
        <f t="shared" si="1"/>
        <v>0.69999999999998863</v>
      </c>
      <c r="V39" s="44">
        <f t="shared" si="2"/>
        <v>2.9009531703273459E-3</v>
      </c>
      <c r="X39" s="41"/>
      <c r="Y39" s="42"/>
      <c r="Z39" s="39">
        <f>SUM(Z23:Z38)</f>
        <v>242.49999999999997</v>
      </c>
      <c r="AA39" s="40"/>
      <c r="AB39" s="43">
        <f t="shared" si="3"/>
        <v>0.49999999999997158</v>
      </c>
      <c r="AC39" s="44">
        <f t="shared" si="4"/>
        <v>2.0661157024792214E-3</v>
      </c>
      <c r="AE39" s="41"/>
      <c r="AF39" s="42"/>
      <c r="AG39" s="39">
        <f>SUM(AG23:AG38)</f>
        <v>239</v>
      </c>
      <c r="AH39" s="40"/>
      <c r="AI39" s="43">
        <f t="shared" si="5"/>
        <v>-3.4999999999999716</v>
      </c>
      <c r="AJ39" s="44">
        <f t="shared" si="6"/>
        <v>-1.4432989690721534E-2</v>
      </c>
      <c r="AL39" s="41"/>
      <c r="AM39" s="42"/>
      <c r="AN39" s="39">
        <f>SUM(AN23:AN38)</f>
        <v>232</v>
      </c>
      <c r="AO39" s="40"/>
      <c r="AP39" s="43">
        <f t="shared" si="7"/>
        <v>-7</v>
      </c>
      <c r="AQ39" s="44">
        <f t="shared" si="8"/>
        <v>-2.9288702928870293E-2</v>
      </c>
    </row>
    <row r="40" spans="2:43" ht="38.25" x14ac:dyDescent="0.2">
      <c r="B40" s="46" t="str">
        <f>+'Res (100)'!B40</f>
        <v>Deferral/Variance Account Disposition Rate Rider Group 1</v>
      </c>
      <c r="C40" s="21"/>
      <c r="D40" s="22"/>
      <c r="E40" s="23"/>
      <c r="F40" s="24">
        <v>0</v>
      </c>
      <c r="G40" s="25">
        <f>$F$18</f>
        <v>10000</v>
      </c>
      <c r="H40" s="26">
        <f>G40*F40</f>
        <v>0</v>
      </c>
      <c r="I40" s="27"/>
      <c r="J40" s="50">
        <f>+'SC (1000)'!J40</f>
        <v>-5.9299999999999999E-4</v>
      </c>
      <c r="K40" s="25">
        <f>$F$18</f>
        <v>10000</v>
      </c>
      <c r="L40" s="26">
        <f>K40*J40</f>
        <v>-5.93</v>
      </c>
      <c r="M40" s="27"/>
      <c r="N40" s="30">
        <f>L40-H40</f>
        <v>-5.93</v>
      </c>
      <c r="O40" s="31" t="str">
        <f>IF((H40)=0,"",(N40/H40))</f>
        <v/>
      </c>
      <c r="Q40" s="28"/>
      <c r="R40" s="25">
        <f>$F$18</f>
        <v>10000</v>
      </c>
      <c r="S40" s="26">
        <f>R40*Q40</f>
        <v>0</v>
      </c>
      <c r="T40" s="27"/>
      <c r="U40" s="30">
        <f t="shared" si="1"/>
        <v>5.93</v>
      </c>
      <c r="V40" s="31">
        <f t="shared" si="2"/>
        <v>-1</v>
      </c>
      <c r="X40" s="28"/>
      <c r="Y40" s="25">
        <f>$F$18</f>
        <v>10000</v>
      </c>
      <c r="Z40" s="26">
        <f>Y40*X40</f>
        <v>0</v>
      </c>
      <c r="AA40" s="27"/>
      <c r="AB40" s="30">
        <f t="shared" si="3"/>
        <v>0</v>
      </c>
      <c r="AC40" s="31" t="str">
        <f t="shared" si="4"/>
        <v/>
      </c>
      <c r="AE40" s="28"/>
      <c r="AF40" s="25">
        <f>$F$18</f>
        <v>10000</v>
      </c>
      <c r="AG40" s="26">
        <f>AF40*AE40</f>
        <v>0</v>
      </c>
      <c r="AH40" s="27"/>
      <c r="AI40" s="30">
        <f t="shared" si="5"/>
        <v>0</v>
      </c>
      <c r="AJ40" s="31" t="str">
        <f t="shared" si="6"/>
        <v/>
      </c>
      <c r="AL40" s="28"/>
      <c r="AM40" s="25">
        <f>$F$18</f>
        <v>10000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10000</v>
      </c>
      <c r="H41" s="26">
        <f t="shared" ref="H41:H45" si="24">G41*F41</f>
        <v>0</v>
      </c>
      <c r="I41" s="47"/>
      <c r="J41" s="50">
        <f>+'SC (1000)'!J41</f>
        <v>1.4300000000000001E-3</v>
      </c>
      <c r="K41" s="25">
        <f t="shared" ref="K41:K43" si="25">$F$18</f>
        <v>10000</v>
      </c>
      <c r="L41" s="26">
        <f t="shared" ref="L41:L45" si="26">K41*J41</f>
        <v>14.3</v>
      </c>
      <c r="M41" s="48"/>
      <c r="N41" s="30">
        <f t="shared" ref="N41:N45" si="27">L41-H41</f>
        <v>14.3</v>
      </c>
      <c r="O41" s="31" t="str">
        <f t="shared" ref="O41:O65" si="28">IF((H41)=0,"",(N41/H41))</f>
        <v/>
      </c>
      <c r="Q41" s="28"/>
      <c r="R41" s="25">
        <f t="shared" ref="R41:R43" si="29">$F$18</f>
        <v>10000</v>
      </c>
      <c r="S41" s="26">
        <f t="shared" ref="S41:S43" si="30">R41*Q41</f>
        <v>0</v>
      </c>
      <c r="T41" s="48"/>
      <c r="U41" s="30">
        <f t="shared" si="1"/>
        <v>-14.3</v>
      </c>
      <c r="V41" s="31">
        <f t="shared" si="2"/>
        <v>-1</v>
      </c>
      <c r="X41" s="28"/>
      <c r="Y41" s="25">
        <f t="shared" ref="Y41:Y43" si="31">$F$18</f>
        <v>10000</v>
      </c>
      <c r="Z41" s="26">
        <f t="shared" ref="Z41:Z43" si="32">Y41*X41</f>
        <v>0</v>
      </c>
      <c r="AA41" s="48"/>
      <c r="AB41" s="30">
        <f t="shared" si="3"/>
        <v>0</v>
      </c>
      <c r="AC41" s="31" t="str">
        <f t="shared" si="4"/>
        <v/>
      </c>
      <c r="AE41" s="28"/>
      <c r="AF41" s="25">
        <f t="shared" ref="AF41:AF43" si="33">$F$18</f>
        <v>10000</v>
      </c>
      <c r="AG41" s="26">
        <f t="shared" ref="AG41:AG43" si="34">AF41*AE41</f>
        <v>0</v>
      </c>
      <c r="AH41" s="48"/>
      <c r="AI41" s="30">
        <f t="shared" si="5"/>
        <v>0</v>
      </c>
      <c r="AJ41" s="31" t="str">
        <f t="shared" si="6"/>
        <v/>
      </c>
      <c r="AL41" s="28"/>
      <c r="AM41" s="25">
        <f t="shared" ref="AM41:AM43" si="35">$F$18</f>
        <v>10000</v>
      </c>
      <c r="AN41" s="26">
        <f t="shared" ref="AN41:AN43" si="36">AM41*AL41</f>
        <v>0</v>
      </c>
      <c r="AO41" s="48"/>
      <c r="AP41" s="30">
        <f t="shared" si="7"/>
        <v>0</v>
      </c>
      <c r="AQ41" s="31" t="str">
        <f t="shared" si="8"/>
        <v/>
      </c>
    </row>
    <row r="42" spans="2:43" x14ac:dyDescent="0.2">
      <c r="B42" s="46"/>
      <c r="C42" s="21"/>
      <c r="D42" s="22"/>
      <c r="E42" s="23"/>
      <c r="F42" s="24"/>
      <c r="G42" s="25">
        <f t="shared" si="23"/>
        <v>10000</v>
      </c>
      <c r="H42" s="26">
        <f t="shared" si="24"/>
        <v>0</v>
      </c>
      <c r="I42" s="47"/>
      <c r="J42" s="28"/>
      <c r="K42" s="25">
        <f t="shared" si="25"/>
        <v>10000</v>
      </c>
      <c r="L42" s="26">
        <f t="shared" si="26"/>
        <v>0</v>
      </c>
      <c r="M42" s="48"/>
      <c r="N42" s="30">
        <f t="shared" si="27"/>
        <v>0</v>
      </c>
      <c r="O42" s="31" t="str">
        <f t="shared" si="28"/>
        <v/>
      </c>
      <c r="Q42" s="28"/>
      <c r="R42" s="25">
        <f t="shared" si="29"/>
        <v>10000</v>
      </c>
      <c r="S42" s="26">
        <f t="shared" si="30"/>
        <v>0</v>
      </c>
      <c r="T42" s="48"/>
      <c r="U42" s="30">
        <f t="shared" si="1"/>
        <v>0</v>
      </c>
      <c r="V42" s="31" t="str">
        <f t="shared" si="2"/>
        <v/>
      </c>
      <c r="X42" s="28"/>
      <c r="Y42" s="25">
        <f t="shared" si="31"/>
        <v>10000</v>
      </c>
      <c r="Z42" s="26">
        <f t="shared" si="32"/>
        <v>0</v>
      </c>
      <c r="AA42" s="48"/>
      <c r="AB42" s="30">
        <f t="shared" si="3"/>
        <v>0</v>
      </c>
      <c r="AC42" s="31" t="str">
        <f t="shared" si="4"/>
        <v/>
      </c>
      <c r="AE42" s="28"/>
      <c r="AF42" s="25">
        <f t="shared" si="33"/>
        <v>10000</v>
      </c>
      <c r="AG42" s="26">
        <f t="shared" si="34"/>
        <v>0</v>
      </c>
      <c r="AH42" s="48"/>
      <c r="AI42" s="30">
        <f t="shared" si="5"/>
        <v>0</v>
      </c>
      <c r="AJ42" s="31" t="str">
        <f t="shared" si="6"/>
        <v/>
      </c>
      <c r="AL42" s="28"/>
      <c r="AM42" s="25">
        <f t="shared" si="35"/>
        <v>10000</v>
      </c>
      <c r="AN42" s="26">
        <f t="shared" si="36"/>
        <v>0</v>
      </c>
      <c r="AO42" s="48"/>
      <c r="AP42" s="30">
        <f t="shared" si="7"/>
        <v>0</v>
      </c>
      <c r="AQ42" s="31" t="str">
        <f t="shared" si="8"/>
        <v/>
      </c>
    </row>
    <row r="43" spans="2:43" x14ac:dyDescent="0.2">
      <c r="B43" s="46"/>
      <c r="C43" s="21"/>
      <c r="D43" s="22"/>
      <c r="E43" s="23"/>
      <c r="F43" s="24"/>
      <c r="G43" s="25">
        <f t="shared" si="23"/>
        <v>10000</v>
      </c>
      <c r="H43" s="26">
        <f t="shared" si="24"/>
        <v>0</v>
      </c>
      <c r="I43" s="47"/>
      <c r="J43" s="28"/>
      <c r="K43" s="25">
        <f t="shared" si="25"/>
        <v>10000</v>
      </c>
      <c r="L43" s="26">
        <f t="shared" si="26"/>
        <v>0</v>
      </c>
      <c r="M43" s="48"/>
      <c r="N43" s="30">
        <f t="shared" si="27"/>
        <v>0</v>
      </c>
      <c r="O43" s="31" t="str">
        <f t="shared" si="28"/>
        <v/>
      </c>
      <c r="Q43" s="28"/>
      <c r="R43" s="25">
        <f t="shared" si="29"/>
        <v>10000</v>
      </c>
      <c r="S43" s="26">
        <f t="shared" si="30"/>
        <v>0</v>
      </c>
      <c r="T43" s="48"/>
      <c r="U43" s="30">
        <f t="shared" si="1"/>
        <v>0</v>
      </c>
      <c r="V43" s="31" t="str">
        <f t="shared" si="2"/>
        <v/>
      </c>
      <c r="X43" s="28"/>
      <c r="Y43" s="25">
        <f t="shared" si="31"/>
        <v>10000</v>
      </c>
      <c r="Z43" s="26">
        <f t="shared" si="32"/>
        <v>0</v>
      </c>
      <c r="AA43" s="48"/>
      <c r="AB43" s="30">
        <f t="shared" si="3"/>
        <v>0</v>
      </c>
      <c r="AC43" s="31" t="str">
        <f t="shared" si="4"/>
        <v/>
      </c>
      <c r="AE43" s="28"/>
      <c r="AF43" s="25">
        <f t="shared" si="33"/>
        <v>10000</v>
      </c>
      <c r="AG43" s="26">
        <f t="shared" si="34"/>
        <v>0</v>
      </c>
      <c r="AH43" s="48"/>
      <c r="AI43" s="30">
        <f t="shared" si="5"/>
        <v>0</v>
      </c>
      <c r="AJ43" s="31" t="str">
        <f t="shared" si="6"/>
        <v/>
      </c>
      <c r="AL43" s="28"/>
      <c r="AM43" s="25">
        <f t="shared" si="35"/>
        <v>10000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v>
      </c>
      <c r="H44" s="26">
        <f>G44*F44</f>
        <v>0.62148000000000003</v>
      </c>
      <c r="I44" s="27"/>
      <c r="J44" s="52">
        <v>6.0000000000000002E-5</v>
      </c>
      <c r="K44" s="51">
        <f>$F$18*(1+J74)</f>
        <v>10338</v>
      </c>
      <c r="L44" s="26">
        <f>K44*J44</f>
        <v>0.62028000000000005</v>
      </c>
      <c r="M44" s="27"/>
      <c r="N44" s="30">
        <f>L44-H44</f>
        <v>-1.1999999999999789E-3</v>
      </c>
      <c r="O44" s="31">
        <f>IF((H44)=0,"",(N44/H44))</f>
        <v>-1.9308746862328294E-3</v>
      </c>
      <c r="Q44" s="52">
        <f>+J44</f>
        <v>6.0000000000000002E-5</v>
      </c>
      <c r="R44" s="51">
        <f>$F$18*(1+Q74)</f>
        <v>10338</v>
      </c>
      <c r="S44" s="26">
        <f>R44*Q44</f>
        <v>0.62028000000000005</v>
      </c>
      <c r="T44" s="27"/>
      <c r="U44" s="30">
        <f t="shared" si="1"/>
        <v>0</v>
      </c>
      <c r="V44" s="31">
        <f t="shared" si="2"/>
        <v>0</v>
      </c>
      <c r="X44" s="52">
        <f>+Q44</f>
        <v>6.0000000000000002E-5</v>
      </c>
      <c r="Y44" s="51">
        <f>$F$18*(1+X74)</f>
        <v>10338</v>
      </c>
      <c r="Z44" s="26">
        <f>Y44*X44</f>
        <v>0.62028000000000005</v>
      </c>
      <c r="AA44" s="27"/>
      <c r="AB44" s="30">
        <f t="shared" si="3"/>
        <v>0</v>
      </c>
      <c r="AC44" s="31">
        <f t="shared" si="4"/>
        <v>0</v>
      </c>
      <c r="AE44" s="52">
        <f>+X44</f>
        <v>6.0000000000000002E-5</v>
      </c>
      <c r="AF44" s="51">
        <f>$F$18*(1+AE74)</f>
        <v>10338</v>
      </c>
      <c r="AG44" s="26">
        <f>AF44*AE44</f>
        <v>0.62028000000000005</v>
      </c>
      <c r="AH44" s="27"/>
      <c r="AI44" s="30">
        <f t="shared" si="5"/>
        <v>0</v>
      </c>
      <c r="AJ44" s="31">
        <f t="shared" si="6"/>
        <v>0</v>
      </c>
      <c r="AL44" s="52">
        <f>+AE44</f>
        <v>6.0000000000000002E-5</v>
      </c>
      <c r="AM44" s="51">
        <f>$F$18*(1+AL74)</f>
        <v>10338</v>
      </c>
      <c r="AN44" s="26">
        <f>AM44*AL44</f>
        <v>0.62028000000000005</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358</v>
      </c>
      <c r="H45" s="26">
        <f t="shared" si="24"/>
        <v>36.566120000000005</v>
      </c>
      <c r="I45" s="27"/>
      <c r="J45" s="55">
        <f>0.64*$J$55+0.18*$J$56+0.18*$J$57</f>
        <v>0.10214000000000001</v>
      </c>
      <c r="K45" s="54">
        <f>$F$18*(1+$J$74)-$F$18</f>
        <v>338</v>
      </c>
      <c r="L45" s="26">
        <f t="shared" si="26"/>
        <v>34.523320000000005</v>
      </c>
      <c r="M45" s="27"/>
      <c r="N45" s="30">
        <f t="shared" si="27"/>
        <v>-2.0427999999999997</v>
      </c>
      <c r="O45" s="31">
        <f t="shared" si="28"/>
        <v>-5.586592178770948E-2</v>
      </c>
      <c r="Q45" s="55">
        <f>0.64*$Q$55+0.18*$Q$56+0.18*$Q$57</f>
        <v>0.10214000000000001</v>
      </c>
      <c r="R45" s="54">
        <f>$F$18*(1+Q74)-$F$18</f>
        <v>338</v>
      </c>
      <c r="S45" s="26">
        <f t="shared" ref="S45" si="37">R45*Q45</f>
        <v>34.523320000000005</v>
      </c>
      <c r="T45" s="27"/>
      <c r="U45" s="30">
        <f t="shared" si="1"/>
        <v>0</v>
      </c>
      <c r="V45" s="31">
        <f t="shared" si="2"/>
        <v>0</v>
      </c>
      <c r="X45" s="55">
        <f>0.64*$X$55+0.18*$X$56+0.18*$X$57</f>
        <v>0.10214000000000001</v>
      </c>
      <c r="Y45" s="54">
        <f>$F$18*(1+X74)-$F$18</f>
        <v>338</v>
      </c>
      <c r="Z45" s="26">
        <f t="shared" ref="Z45" si="38">Y45*X45</f>
        <v>34.523320000000005</v>
      </c>
      <c r="AA45" s="27"/>
      <c r="AB45" s="30">
        <f t="shared" si="3"/>
        <v>0</v>
      </c>
      <c r="AC45" s="31">
        <f t="shared" si="4"/>
        <v>0</v>
      </c>
      <c r="AE45" s="55">
        <f>0.64*$AE$55+0.18*$AE$56+0.18*$AE$57</f>
        <v>0.10214000000000001</v>
      </c>
      <c r="AF45" s="54">
        <f>$F$18*(1+AE74)-$F$18</f>
        <v>338</v>
      </c>
      <c r="AG45" s="26">
        <f t="shared" ref="AG45" si="39">AF45*AE45</f>
        <v>34.523320000000005</v>
      </c>
      <c r="AH45" s="27"/>
      <c r="AI45" s="30">
        <f t="shared" si="5"/>
        <v>0</v>
      </c>
      <c r="AJ45" s="31">
        <f t="shared" si="6"/>
        <v>0</v>
      </c>
      <c r="AL45" s="55">
        <f>0.64*$AL$55+0.18*$AL$56+0.18*$AL$57</f>
        <v>0.10214000000000001</v>
      </c>
      <c r="AM45" s="54">
        <f>$F$18*(1+AL74)-$F$18</f>
        <v>338</v>
      </c>
      <c r="AN45" s="26">
        <f t="shared" ref="AN45" si="40">AM45*AL45</f>
        <v>34.523320000000005</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264.69760000000002</v>
      </c>
      <c r="I47" s="40"/>
      <c r="J47" s="59"/>
      <c r="K47" s="61"/>
      <c r="L47" s="60">
        <f>SUM(L40:L46)+L39</f>
        <v>285.60360000000003</v>
      </c>
      <c r="M47" s="40"/>
      <c r="N47" s="43">
        <f t="shared" ref="N47:N65" si="41">L47-H47</f>
        <v>20.906000000000006</v>
      </c>
      <c r="O47" s="44">
        <f t="shared" si="28"/>
        <v>7.8980693440363667E-2</v>
      </c>
      <c r="Q47" s="59"/>
      <c r="R47" s="61"/>
      <c r="S47" s="60">
        <f>SUM(S40:S46)+S39</f>
        <v>277.93360000000001</v>
      </c>
      <c r="T47" s="40"/>
      <c r="U47" s="43">
        <f t="shared" si="1"/>
        <v>-7.6700000000000159</v>
      </c>
      <c r="V47" s="44">
        <f t="shared" si="2"/>
        <v>-2.6855403783425751E-2</v>
      </c>
      <c r="X47" s="59"/>
      <c r="Y47" s="61"/>
      <c r="Z47" s="60">
        <f>SUM(Z40:Z46)+Z39</f>
        <v>278.43359999999996</v>
      </c>
      <c r="AA47" s="40"/>
      <c r="AB47" s="43">
        <f t="shared" si="3"/>
        <v>0.49999999999994316</v>
      </c>
      <c r="AC47" s="44">
        <f t="shared" si="4"/>
        <v>1.798990838099255E-3</v>
      </c>
      <c r="AE47" s="59"/>
      <c r="AF47" s="61"/>
      <c r="AG47" s="60">
        <f>SUM(AG40:AG46)+AG39</f>
        <v>274.93360000000001</v>
      </c>
      <c r="AH47" s="40"/>
      <c r="AI47" s="43">
        <f t="shared" si="5"/>
        <v>-3.4999999999999432</v>
      </c>
      <c r="AJ47" s="44">
        <f t="shared" si="6"/>
        <v>-1.2570321972635284E-2</v>
      </c>
      <c r="AL47" s="59"/>
      <c r="AM47" s="61"/>
      <c r="AN47" s="60">
        <f>SUM(AN40:AN46)+AN39</f>
        <v>267.93360000000001</v>
      </c>
      <c r="AO47" s="40"/>
      <c r="AP47" s="43">
        <f t="shared" si="7"/>
        <v>-7</v>
      </c>
      <c r="AQ47" s="44">
        <f t="shared" si="8"/>
        <v>-2.5460693054613914E-2</v>
      </c>
    </row>
    <row r="48" spans="2:43" x14ac:dyDescent="0.2">
      <c r="B48" s="27" t="s">
        <v>39</v>
      </c>
      <c r="C48" s="27"/>
      <c r="D48" s="62" t="s">
        <v>30</v>
      </c>
      <c r="E48" s="63"/>
      <c r="F48" s="28">
        <v>7.0000000000000001E-3</v>
      </c>
      <c r="G48" s="64">
        <f>F18*(1+F74)</f>
        <v>10358</v>
      </c>
      <c r="H48" s="26">
        <f>G48*F48</f>
        <v>72.506</v>
      </c>
      <c r="I48" s="27"/>
      <c r="J48" s="28">
        <f>+F48</f>
        <v>7.0000000000000001E-3</v>
      </c>
      <c r="K48" s="65">
        <f>F18*(1+J74)</f>
        <v>10338</v>
      </c>
      <c r="L48" s="26">
        <f>K48*J48</f>
        <v>72.366</v>
      </c>
      <c r="M48" s="27"/>
      <c r="N48" s="30">
        <f t="shared" si="41"/>
        <v>-0.14000000000000057</v>
      </c>
      <c r="O48" s="31">
        <f t="shared" si="28"/>
        <v>-1.9308746862328713E-3</v>
      </c>
      <c r="Q48" s="28">
        <f>+J48</f>
        <v>7.0000000000000001E-3</v>
      </c>
      <c r="R48" s="65">
        <f>$F$18*(1+Q74)</f>
        <v>10338</v>
      </c>
      <c r="S48" s="26">
        <f>R48*Q48</f>
        <v>72.366</v>
      </c>
      <c r="T48" s="27"/>
      <c r="U48" s="30">
        <f t="shared" si="1"/>
        <v>0</v>
      </c>
      <c r="V48" s="31">
        <f t="shared" si="2"/>
        <v>0</v>
      </c>
      <c r="X48" s="28">
        <f>+Q48</f>
        <v>7.0000000000000001E-3</v>
      </c>
      <c r="Y48" s="65">
        <f>$F$18*(1+X74)</f>
        <v>10338</v>
      </c>
      <c r="Z48" s="26">
        <f>Y48*X48</f>
        <v>72.366</v>
      </c>
      <c r="AA48" s="27"/>
      <c r="AB48" s="30">
        <f t="shared" si="3"/>
        <v>0</v>
      </c>
      <c r="AC48" s="31">
        <f t="shared" si="4"/>
        <v>0</v>
      </c>
      <c r="AE48" s="28">
        <f>+X48</f>
        <v>7.0000000000000001E-3</v>
      </c>
      <c r="AF48" s="65">
        <f>$F$18*(1+AE74)</f>
        <v>10338</v>
      </c>
      <c r="AG48" s="26">
        <f>AF48*AE48</f>
        <v>72.366</v>
      </c>
      <c r="AH48" s="27"/>
      <c r="AI48" s="30">
        <f t="shared" si="5"/>
        <v>0</v>
      </c>
      <c r="AJ48" s="31">
        <f t="shared" si="6"/>
        <v>0</v>
      </c>
      <c r="AL48" s="28">
        <f>+AE48</f>
        <v>7.0000000000000001E-3</v>
      </c>
      <c r="AM48" s="65">
        <f>$F$18*(1+AL74)</f>
        <v>10338</v>
      </c>
      <c r="AN48" s="26">
        <f>AM48*AL48</f>
        <v>72.366</v>
      </c>
      <c r="AO48" s="27"/>
      <c r="AP48" s="30">
        <f t="shared" si="7"/>
        <v>0</v>
      </c>
      <c r="AQ48" s="31">
        <f t="shared" si="8"/>
        <v>0</v>
      </c>
    </row>
    <row r="49" spans="2:43" ht="25.5" x14ac:dyDescent="0.2">
      <c r="B49" s="66" t="s">
        <v>40</v>
      </c>
      <c r="C49" s="27"/>
      <c r="D49" s="62" t="s">
        <v>30</v>
      </c>
      <c r="E49" s="63"/>
      <c r="F49" s="28">
        <v>4.0000000000000001E-3</v>
      </c>
      <c r="G49" s="64">
        <f>G48</f>
        <v>10358</v>
      </c>
      <c r="H49" s="26">
        <f>G49*F49</f>
        <v>41.432000000000002</v>
      </c>
      <c r="I49" s="27"/>
      <c r="J49" s="28">
        <f>+F49</f>
        <v>4.0000000000000001E-3</v>
      </c>
      <c r="K49" s="65">
        <f>K48</f>
        <v>10338</v>
      </c>
      <c r="L49" s="26">
        <f>K49*J49</f>
        <v>41.352000000000004</v>
      </c>
      <c r="M49" s="27"/>
      <c r="N49" s="30">
        <f t="shared" si="41"/>
        <v>-7.9999999999998295E-2</v>
      </c>
      <c r="O49" s="31">
        <f t="shared" si="28"/>
        <v>-1.9308746862328223E-3</v>
      </c>
      <c r="Q49" s="28">
        <f>+J49</f>
        <v>4.0000000000000001E-3</v>
      </c>
      <c r="R49" s="65">
        <f>R48</f>
        <v>10338</v>
      </c>
      <c r="S49" s="26">
        <f>R49*Q49</f>
        <v>41.352000000000004</v>
      </c>
      <c r="T49" s="27"/>
      <c r="U49" s="30">
        <f t="shared" si="1"/>
        <v>0</v>
      </c>
      <c r="V49" s="31">
        <f t="shared" si="2"/>
        <v>0</v>
      </c>
      <c r="X49" s="28">
        <f>+Q49</f>
        <v>4.0000000000000001E-3</v>
      </c>
      <c r="Y49" s="65">
        <f>Y48</f>
        <v>10338</v>
      </c>
      <c r="Z49" s="26">
        <f>Y49*X49</f>
        <v>41.352000000000004</v>
      </c>
      <c r="AA49" s="27"/>
      <c r="AB49" s="30">
        <f t="shared" si="3"/>
        <v>0</v>
      </c>
      <c r="AC49" s="31">
        <f t="shared" si="4"/>
        <v>0</v>
      </c>
      <c r="AE49" s="28">
        <f>+X49</f>
        <v>4.0000000000000001E-3</v>
      </c>
      <c r="AF49" s="65">
        <f>AF48</f>
        <v>10338</v>
      </c>
      <c r="AG49" s="26">
        <f>AF49*AE49</f>
        <v>41.352000000000004</v>
      </c>
      <c r="AH49" s="27"/>
      <c r="AI49" s="30">
        <f t="shared" si="5"/>
        <v>0</v>
      </c>
      <c r="AJ49" s="31">
        <f t="shared" si="6"/>
        <v>0</v>
      </c>
      <c r="AL49" s="28">
        <f>+AE49</f>
        <v>4.0000000000000001E-3</v>
      </c>
      <c r="AM49" s="65">
        <f>AM48</f>
        <v>10338</v>
      </c>
      <c r="AN49" s="26">
        <f>AM49*AL49</f>
        <v>41.352000000000004</v>
      </c>
      <c r="AO49" s="27"/>
      <c r="AP49" s="30">
        <f t="shared" si="7"/>
        <v>0</v>
      </c>
      <c r="AQ49" s="31">
        <f t="shared" si="8"/>
        <v>0</v>
      </c>
    </row>
    <row r="50" spans="2:43" ht="25.5" x14ac:dyDescent="0.2">
      <c r="B50" s="56" t="s">
        <v>41</v>
      </c>
      <c r="C50" s="35"/>
      <c r="D50" s="35"/>
      <c r="E50" s="35"/>
      <c r="F50" s="67"/>
      <c r="G50" s="59"/>
      <c r="H50" s="60">
        <f>SUM(H47:H49)</f>
        <v>378.63560000000007</v>
      </c>
      <c r="I50" s="68"/>
      <c r="J50" s="69"/>
      <c r="K50" s="70"/>
      <c r="L50" s="60">
        <f>SUM(L47:L49)</f>
        <v>399.32159999999999</v>
      </c>
      <c r="M50" s="68"/>
      <c r="N50" s="43">
        <f t="shared" si="41"/>
        <v>20.685999999999922</v>
      </c>
      <c r="O50" s="44">
        <f t="shared" si="28"/>
        <v>5.4633003341471108E-2</v>
      </c>
      <c r="Q50" s="69"/>
      <c r="R50" s="70"/>
      <c r="S50" s="60">
        <f>SUM(S47:S49)</f>
        <v>391.65160000000003</v>
      </c>
      <c r="T50" s="68"/>
      <c r="U50" s="43">
        <f t="shared" si="1"/>
        <v>-7.6699999999999591</v>
      </c>
      <c r="V50" s="44">
        <f t="shared" si="2"/>
        <v>-1.9207576048978967E-2</v>
      </c>
      <c r="X50" s="69"/>
      <c r="Y50" s="70"/>
      <c r="Z50" s="60">
        <f>SUM(Z47:Z49)</f>
        <v>392.15159999999992</v>
      </c>
      <c r="AA50" s="68"/>
      <c r="AB50" s="43">
        <f t="shared" si="3"/>
        <v>0.49999999999988631</v>
      </c>
      <c r="AC50" s="44">
        <f t="shared" si="4"/>
        <v>1.2766448547634843E-3</v>
      </c>
      <c r="AE50" s="69"/>
      <c r="AF50" s="70"/>
      <c r="AG50" s="60">
        <f>SUM(AG47:AG49)</f>
        <v>388.65160000000003</v>
      </c>
      <c r="AH50" s="68"/>
      <c r="AI50" s="43">
        <f t="shared" si="5"/>
        <v>-3.4999999999998863</v>
      </c>
      <c r="AJ50" s="44">
        <f t="shared" si="6"/>
        <v>-8.9251197751070935E-3</v>
      </c>
      <c r="AL50" s="69"/>
      <c r="AM50" s="70"/>
      <c r="AN50" s="60">
        <f>SUM(AN47:AN49)</f>
        <v>381.65160000000003</v>
      </c>
      <c r="AO50" s="68"/>
      <c r="AP50" s="43">
        <f t="shared" si="7"/>
        <v>-7</v>
      </c>
      <c r="AQ50" s="44">
        <f t="shared" si="8"/>
        <v>-1.8010989791370984E-2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10338</v>
      </c>
      <c r="L51" s="73">
        <f t="shared" ref="L51:L57" si="43">K51*J51</f>
        <v>45.487200000000001</v>
      </c>
      <c r="M51" s="27"/>
      <c r="N51" s="30">
        <f t="shared" si="41"/>
        <v>-8.8000000000000966E-2</v>
      </c>
      <c r="O51" s="74">
        <f t="shared" si="28"/>
        <v>-1.9308746862328845E-3</v>
      </c>
      <c r="Q51" s="72">
        <f>+J51</f>
        <v>4.4000000000000003E-3</v>
      </c>
      <c r="R51" s="65">
        <f>R49</f>
        <v>10338</v>
      </c>
      <c r="S51" s="73">
        <f t="shared" ref="S51:S57" si="44">R51*Q51</f>
        <v>45.487200000000001</v>
      </c>
      <c r="T51" s="27"/>
      <c r="U51" s="30">
        <f t="shared" si="1"/>
        <v>0</v>
      </c>
      <c r="V51" s="74">
        <f t="shared" si="2"/>
        <v>0</v>
      </c>
      <c r="X51" s="72">
        <f>+Q51</f>
        <v>4.4000000000000003E-3</v>
      </c>
      <c r="Y51" s="65">
        <f>Y49</f>
        <v>10338</v>
      </c>
      <c r="Z51" s="73">
        <f t="shared" ref="Z51:Z57" si="45">Y51*X51</f>
        <v>45.487200000000001</v>
      </c>
      <c r="AA51" s="27"/>
      <c r="AB51" s="30">
        <f t="shared" si="3"/>
        <v>0</v>
      </c>
      <c r="AC51" s="74">
        <f t="shared" si="4"/>
        <v>0</v>
      </c>
      <c r="AE51" s="72">
        <f>+X51</f>
        <v>4.4000000000000003E-3</v>
      </c>
      <c r="AF51" s="65">
        <f>AF49</f>
        <v>10338</v>
      </c>
      <c r="AG51" s="73">
        <f t="shared" ref="AG51:AG57" si="46">AF51*AE51</f>
        <v>45.487200000000001</v>
      </c>
      <c r="AH51" s="27"/>
      <c r="AI51" s="30">
        <f t="shared" si="5"/>
        <v>0</v>
      </c>
      <c r="AJ51" s="74">
        <f t="shared" si="6"/>
        <v>0</v>
      </c>
      <c r="AL51" s="72">
        <f>+AE51</f>
        <v>4.4000000000000003E-3</v>
      </c>
      <c r="AM51" s="65">
        <f>AM49</f>
        <v>10338</v>
      </c>
      <c r="AN51" s="73">
        <f t="shared" ref="AN51:AN57" si="47">AM51*AL51</f>
        <v>45.487200000000001</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13.465399999999999</v>
      </c>
      <c r="I52" s="27"/>
      <c r="J52" s="72">
        <v>1.2999999999999999E-3</v>
      </c>
      <c r="K52" s="65">
        <f>K49</f>
        <v>10338</v>
      </c>
      <c r="L52" s="73">
        <f t="shared" si="43"/>
        <v>13.439399999999999</v>
      </c>
      <c r="M52" s="27"/>
      <c r="N52" s="30">
        <f t="shared" si="41"/>
        <v>-2.5999999999999801E-2</v>
      </c>
      <c r="O52" s="74">
        <f t="shared" si="28"/>
        <v>-1.9308746862328489E-3</v>
      </c>
      <c r="Q52" s="72">
        <f>+J52</f>
        <v>1.2999999999999999E-3</v>
      </c>
      <c r="R52" s="65">
        <f>R49</f>
        <v>10338</v>
      </c>
      <c r="S52" s="73">
        <f t="shared" si="44"/>
        <v>13.439399999999999</v>
      </c>
      <c r="T52" s="27"/>
      <c r="U52" s="30">
        <f t="shared" si="1"/>
        <v>0</v>
      </c>
      <c r="V52" s="74">
        <f t="shared" si="2"/>
        <v>0</v>
      </c>
      <c r="X52" s="72">
        <f>+Q52</f>
        <v>1.2999999999999999E-3</v>
      </c>
      <c r="Y52" s="65">
        <f>Y49</f>
        <v>10338</v>
      </c>
      <c r="Z52" s="73">
        <f t="shared" si="45"/>
        <v>13.439399999999999</v>
      </c>
      <c r="AA52" s="27"/>
      <c r="AB52" s="30">
        <f t="shared" si="3"/>
        <v>0</v>
      </c>
      <c r="AC52" s="74">
        <f t="shared" si="4"/>
        <v>0</v>
      </c>
      <c r="AE52" s="72">
        <f>+X52</f>
        <v>1.2999999999999999E-3</v>
      </c>
      <c r="AF52" s="65">
        <f>AF49</f>
        <v>10338</v>
      </c>
      <c r="AG52" s="73">
        <f t="shared" si="46"/>
        <v>13.439399999999999</v>
      </c>
      <c r="AH52" s="27"/>
      <c r="AI52" s="30">
        <f t="shared" si="5"/>
        <v>0</v>
      </c>
      <c r="AJ52" s="74">
        <f t="shared" si="6"/>
        <v>0</v>
      </c>
      <c r="AL52" s="72">
        <f>+AE52</f>
        <v>1.2999999999999999E-3</v>
      </c>
      <c r="AM52" s="65">
        <f>AM49</f>
        <v>10338</v>
      </c>
      <c r="AN52" s="73">
        <f t="shared" si="47"/>
        <v>13.439399999999999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10000</v>
      </c>
      <c r="H54" s="73">
        <f t="shared" si="42"/>
        <v>69.400000000000006</v>
      </c>
      <c r="I54" s="27"/>
      <c r="J54" s="72">
        <f>+F54</f>
        <v>6.94E-3</v>
      </c>
      <c r="K54" s="76">
        <f>$F$18</f>
        <v>10000</v>
      </c>
      <c r="L54" s="73">
        <f t="shared" si="43"/>
        <v>69.400000000000006</v>
      </c>
      <c r="M54" s="27"/>
      <c r="N54" s="30">
        <f t="shared" si="41"/>
        <v>0</v>
      </c>
      <c r="O54" s="74">
        <f t="shared" si="28"/>
        <v>0</v>
      </c>
      <c r="Q54" s="72">
        <f>+J54</f>
        <v>6.94E-3</v>
      </c>
      <c r="R54" s="76">
        <f>$F$18</f>
        <v>10000</v>
      </c>
      <c r="S54" s="73">
        <f t="shared" si="44"/>
        <v>69.400000000000006</v>
      </c>
      <c r="T54" s="27"/>
      <c r="U54" s="30">
        <f t="shared" si="1"/>
        <v>0</v>
      </c>
      <c r="V54" s="74">
        <f t="shared" si="2"/>
        <v>0</v>
      </c>
      <c r="X54" s="72">
        <f>+Q54</f>
        <v>6.94E-3</v>
      </c>
      <c r="Y54" s="76">
        <f>$F$18</f>
        <v>10000</v>
      </c>
      <c r="Z54" s="73">
        <f t="shared" si="45"/>
        <v>69.400000000000006</v>
      </c>
      <c r="AA54" s="27"/>
      <c r="AB54" s="30">
        <f t="shared" si="3"/>
        <v>0</v>
      </c>
      <c r="AC54" s="74">
        <f t="shared" si="4"/>
        <v>0</v>
      </c>
      <c r="AE54" s="72">
        <f>+X54</f>
        <v>6.94E-3</v>
      </c>
      <c r="AF54" s="76">
        <f>$F$18</f>
        <v>10000</v>
      </c>
      <c r="AG54" s="73">
        <f t="shared" si="46"/>
        <v>69.400000000000006</v>
      </c>
      <c r="AH54" s="27"/>
      <c r="AI54" s="30">
        <f t="shared" si="5"/>
        <v>0</v>
      </c>
      <c r="AJ54" s="74">
        <f t="shared" si="6"/>
        <v>0</v>
      </c>
      <c r="AL54" s="72">
        <f>+AE54</f>
        <v>6.94E-3</v>
      </c>
      <c r="AM54" s="76">
        <f>$F$18</f>
        <v>10000</v>
      </c>
      <c r="AN54" s="73">
        <f t="shared" si="47"/>
        <v>69.400000000000006</v>
      </c>
      <c r="AO54" s="27"/>
      <c r="AP54" s="30">
        <f t="shared" si="7"/>
        <v>0</v>
      </c>
      <c r="AQ54" s="74">
        <f t="shared" si="8"/>
        <v>0</v>
      </c>
    </row>
    <row r="55" spans="2:43" x14ac:dyDescent="0.2">
      <c r="B55" s="49" t="s">
        <v>46</v>
      </c>
      <c r="C55" s="21"/>
      <c r="D55" s="22"/>
      <c r="E55" s="23"/>
      <c r="F55" s="72">
        <v>0.08</v>
      </c>
      <c r="G55" s="77">
        <f>0.64*$F$18</f>
        <v>6400</v>
      </c>
      <c r="H55" s="73">
        <f t="shared" si="42"/>
        <v>512</v>
      </c>
      <c r="I55" s="27"/>
      <c r="J55" s="72">
        <v>0.08</v>
      </c>
      <c r="K55" s="77">
        <f>$G$55</f>
        <v>6400</v>
      </c>
      <c r="L55" s="73">
        <f t="shared" si="43"/>
        <v>512</v>
      </c>
      <c r="M55" s="27"/>
      <c r="N55" s="30">
        <f t="shared" si="41"/>
        <v>0</v>
      </c>
      <c r="O55" s="74">
        <f t="shared" si="28"/>
        <v>0</v>
      </c>
      <c r="Q55" s="72">
        <v>0.08</v>
      </c>
      <c r="R55" s="77">
        <f>$G$55</f>
        <v>6400</v>
      </c>
      <c r="S55" s="73">
        <f t="shared" si="44"/>
        <v>512</v>
      </c>
      <c r="T55" s="27"/>
      <c r="U55" s="30">
        <f t="shared" si="1"/>
        <v>0</v>
      </c>
      <c r="V55" s="74">
        <f t="shared" si="2"/>
        <v>0</v>
      </c>
      <c r="X55" s="72">
        <v>0.08</v>
      </c>
      <c r="Y55" s="77">
        <f>$G$55</f>
        <v>6400</v>
      </c>
      <c r="Z55" s="73">
        <f t="shared" si="45"/>
        <v>512</v>
      </c>
      <c r="AA55" s="27"/>
      <c r="AB55" s="30">
        <f t="shared" si="3"/>
        <v>0</v>
      </c>
      <c r="AC55" s="74">
        <f t="shared" si="4"/>
        <v>0</v>
      </c>
      <c r="AE55" s="72">
        <v>0.08</v>
      </c>
      <c r="AF55" s="77">
        <f>$G$55</f>
        <v>6400</v>
      </c>
      <c r="AG55" s="73">
        <f t="shared" si="46"/>
        <v>512</v>
      </c>
      <c r="AH55" s="27"/>
      <c r="AI55" s="30">
        <f t="shared" si="5"/>
        <v>0</v>
      </c>
      <c r="AJ55" s="74">
        <f t="shared" si="6"/>
        <v>0</v>
      </c>
      <c r="AL55" s="72">
        <v>0.08</v>
      </c>
      <c r="AM55" s="77">
        <f>$G$55</f>
        <v>6400</v>
      </c>
      <c r="AN55" s="73">
        <f t="shared" si="47"/>
        <v>512</v>
      </c>
      <c r="AO55" s="27"/>
      <c r="AP55" s="30">
        <f t="shared" si="7"/>
        <v>0</v>
      </c>
      <c r="AQ55" s="74">
        <f t="shared" si="8"/>
        <v>0</v>
      </c>
    </row>
    <row r="56" spans="2:43" x14ac:dyDescent="0.2">
      <c r="B56" s="49" t="s">
        <v>47</v>
      </c>
      <c r="C56" s="21"/>
      <c r="D56" s="22"/>
      <c r="E56" s="23"/>
      <c r="F56" s="72">
        <v>0.122</v>
      </c>
      <c r="G56" s="77">
        <f>0.18*$F$18</f>
        <v>1800</v>
      </c>
      <c r="H56" s="73">
        <f t="shared" si="42"/>
        <v>219.6</v>
      </c>
      <c r="I56" s="27"/>
      <c r="J56" s="72">
        <v>0.122</v>
      </c>
      <c r="K56" s="77">
        <f>$G$56</f>
        <v>1800</v>
      </c>
      <c r="L56" s="73">
        <f t="shared" si="43"/>
        <v>219.6</v>
      </c>
      <c r="M56" s="27"/>
      <c r="N56" s="30">
        <f t="shared" si="41"/>
        <v>0</v>
      </c>
      <c r="O56" s="74">
        <f t="shared" si="28"/>
        <v>0</v>
      </c>
      <c r="Q56" s="72">
        <v>0.122</v>
      </c>
      <c r="R56" s="77">
        <f>$G$56</f>
        <v>1800</v>
      </c>
      <c r="S56" s="73">
        <f t="shared" si="44"/>
        <v>219.6</v>
      </c>
      <c r="T56" s="27"/>
      <c r="U56" s="30">
        <f t="shared" si="1"/>
        <v>0</v>
      </c>
      <c r="V56" s="74">
        <f t="shared" si="2"/>
        <v>0</v>
      </c>
      <c r="X56" s="72">
        <v>0.122</v>
      </c>
      <c r="Y56" s="77">
        <f>$G$56</f>
        <v>1800</v>
      </c>
      <c r="Z56" s="73">
        <f t="shared" si="45"/>
        <v>219.6</v>
      </c>
      <c r="AA56" s="27"/>
      <c r="AB56" s="30">
        <f t="shared" si="3"/>
        <v>0</v>
      </c>
      <c r="AC56" s="74">
        <f t="shared" si="4"/>
        <v>0</v>
      </c>
      <c r="AE56" s="72">
        <v>0.122</v>
      </c>
      <c r="AF56" s="77">
        <f>$G$56</f>
        <v>1800</v>
      </c>
      <c r="AG56" s="73">
        <f t="shared" si="46"/>
        <v>219.6</v>
      </c>
      <c r="AH56" s="27"/>
      <c r="AI56" s="30">
        <f t="shared" si="5"/>
        <v>0</v>
      </c>
      <c r="AJ56" s="74">
        <f t="shared" si="6"/>
        <v>0</v>
      </c>
      <c r="AL56" s="72">
        <v>0.122</v>
      </c>
      <c r="AM56" s="77">
        <f>$G$56</f>
        <v>1800</v>
      </c>
      <c r="AN56" s="73">
        <f t="shared" si="47"/>
        <v>219.6</v>
      </c>
      <c r="AO56" s="27"/>
      <c r="AP56" s="30">
        <f t="shared" si="7"/>
        <v>0</v>
      </c>
      <c r="AQ56" s="74">
        <f t="shared" si="8"/>
        <v>0</v>
      </c>
    </row>
    <row r="57" spans="2:43" x14ac:dyDescent="0.2">
      <c r="B57" s="11" t="s">
        <v>48</v>
      </c>
      <c r="C57" s="21"/>
      <c r="D57" s="22"/>
      <c r="E57" s="23"/>
      <c r="F57" s="72">
        <v>0.161</v>
      </c>
      <c r="G57" s="77">
        <f>0.18*$F$18</f>
        <v>1800</v>
      </c>
      <c r="H57" s="73">
        <f t="shared" si="42"/>
        <v>289.8</v>
      </c>
      <c r="I57" s="27"/>
      <c r="J57" s="72">
        <v>0.161</v>
      </c>
      <c r="K57" s="77">
        <f>$G$57</f>
        <v>1800</v>
      </c>
      <c r="L57" s="73">
        <f t="shared" si="43"/>
        <v>289.8</v>
      </c>
      <c r="M57" s="27"/>
      <c r="N57" s="30">
        <f t="shared" si="41"/>
        <v>0</v>
      </c>
      <c r="O57" s="74">
        <f t="shared" si="28"/>
        <v>0</v>
      </c>
      <c r="Q57" s="72">
        <v>0.161</v>
      </c>
      <c r="R57" s="77">
        <f>$G$57</f>
        <v>1800</v>
      </c>
      <c r="S57" s="73">
        <f t="shared" si="44"/>
        <v>289.8</v>
      </c>
      <c r="T57" s="27"/>
      <c r="U57" s="30">
        <f t="shared" si="1"/>
        <v>0</v>
      </c>
      <c r="V57" s="74">
        <f t="shared" si="2"/>
        <v>0</v>
      </c>
      <c r="X57" s="72">
        <v>0.161</v>
      </c>
      <c r="Y57" s="77">
        <f>$G$57</f>
        <v>1800</v>
      </c>
      <c r="Z57" s="73">
        <f t="shared" si="45"/>
        <v>289.8</v>
      </c>
      <c r="AA57" s="27"/>
      <c r="AB57" s="30">
        <f t="shared" si="3"/>
        <v>0</v>
      </c>
      <c r="AC57" s="74">
        <f t="shared" si="4"/>
        <v>0</v>
      </c>
      <c r="AE57" s="72">
        <v>0.161</v>
      </c>
      <c r="AF57" s="77">
        <f>$G$57</f>
        <v>1800</v>
      </c>
      <c r="AG57" s="73">
        <f t="shared" si="46"/>
        <v>289.8</v>
      </c>
      <c r="AH57" s="27"/>
      <c r="AI57" s="30">
        <f t="shared" si="5"/>
        <v>0</v>
      </c>
      <c r="AJ57" s="74">
        <f t="shared" si="6"/>
        <v>0</v>
      </c>
      <c r="AL57" s="72">
        <v>0.161</v>
      </c>
      <c r="AM57" s="77">
        <f>$G$57</f>
        <v>1800</v>
      </c>
      <c r="AN57" s="73">
        <f t="shared" si="47"/>
        <v>289.8</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9250</v>
      </c>
      <c r="H59" s="73">
        <f>G59*F59</f>
        <v>1017.5</v>
      </c>
      <c r="I59" s="83"/>
      <c r="J59" s="72">
        <v>0.11</v>
      </c>
      <c r="K59" s="82">
        <f>$G$59</f>
        <v>9250</v>
      </c>
      <c r="L59" s="73">
        <f>K59*J59</f>
        <v>1017.5</v>
      </c>
      <c r="M59" s="83"/>
      <c r="N59" s="84">
        <f t="shared" si="41"/>
        <v>0</v>
      </c>
      <c r="O59" s="74">
        <f t="shared" si="28"/>
        <v>0</v>
      </c>
      <c r="Q59" s="72">
        <v>0.11</v>
      </c>
      <c r="R59" s="82">
        <f>$G$59</f>
        <v>9250</v>
      </c>
      <c r="S59" s="73">
        <f>R59*Q59</f>
        <v>1017.5</v>
      </c>
      <c r="T59" s="83"/>
      <c r="U59" s="84">
        <f t="shared" si="1"/>
        <v>0</v>
      </c>
      <c r="V59" s="74">
        <f t="shared" si="2"/>
        <v>0</v>
      </c>
      <c r="X59" s="72">
        <v>0.11</v>
      </c>
      <c r="Y59" s="82">
        <f>$G$59</f>
        <v>9250</v>
      </c>
      <c r="Z59" s="73">
        <f>Y59*X59</f>
        <v>1017.5</v>
      </c>
      <c r="AA59" s="83"/>
      <c r="AB59" s="84">
        <f t="shared" si="3"/>
        <v>0</v>
      </c>
      <c r="AC59" s="74">
        <f t="shared" si="4"/>
        <v>0</v>
      </c>
      <c r="AE59" s="72">
        <v>0.11</v>
      </c>
      <c r="AF59" s="82">
        <f>$G$59</f>
        <v>9250</v>
      </c>
      <c r="AG59" s="73">
        <f>AF59*AE59</f>
        <v>1017.5</v>
      </c>
      <c r="AH59" s="83"/>
      <c r="AI59" s="84">
        <f t="shared" si="5"/>
        <v>0</v>
      </c>
      <c r="AJ59" s="74">
        <f t="shared" si="6"/>
        <v>0</v>
      </c>
      <c r="AL59" s="72">
        <v>0.11</v>
      </c>
      <c r="AM59" s="82">
        <f>$G$59</f>
        <v>9250</v>
      </c>
      <c r="AN59" s="73">
        <f>AM59*AL59</f>
        <v>1017.5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1528.7262000000001</v>
      </c>
      <c r="I61" s="100"/>
      <c r="J61" s="101"/>
      <c r="K61" s="101"/>
      <c r="L61" s="103">
        <f>SUM(L51:L57,L50)</f>
        <v>1549.2982</v>
      </c>
      <c r="M61" s="102"/>
      <c r="N61" s="103">
        <f t="shared" ref="N61" si="48">L61-H61</f>
        <v>20.571999999999889</v>
      </c>
      <c r="O61" s="104">
        <f t="shared" ref="O61" si="49">IF((H61)=0,"",(N61/H61))</f>
        <v>1.3456955208852893E-2</v>
      </c>
      <c r="Q61" s="101"/>
      <c r="R61" s="101"/>
      <c r="S61" s="103">
        <f>SUM(S51:S57,S50)</f>
        <v>1541.6282000000001</v>
      </c>
      <c r="T61" s="102"/>
      <c r="U61" s="103">
        <f t="shared" si="1"/>
        <v>-7.6699999999998454</v>
      </c>
      <c r="V61" s="104">
        <f>IF((L61)=0,"",(U61/L61))</f>
        <v>-4.950628613652198E-3</v>
      </c>
      <c r="X61" s="101"/>
      <c r="Y61" s="101"/>
      <c r="Z61" s="103">
        <f>SUM(Z51:Z57,Z50)</f>
        <v>1542.1281999999999</v>
      </c>
      <c r="AA61" s="102"/>
      <c r="AB61" s="103">
        <f t="shared" si="3"/>
        <v>0.49999999999977263</v>
      </c>
      <c r="AC61" s="104">
        <f>IF((S61)=0,"",(AB61/S61))</f>
        <v>3.2433241685626444E-4</v>
      </c>
      <c r="AE61" s="101"/>
      <c r="AF61" s="101"/>
      <c r="AG61" s="103">
        <f>SUM(AG51:AG57,AG50)</f>
        <v>1538.6282000000001</v>
      </c>
      <c r="AH61" s="102"/>
      <c r="AI61" s="103">
        <f t="shared" ref="AI61:AI65" si="50">AG61-Z61</f>
        <v>-3.4999999999997726</v>
      </c>
      <c r="AJ61" s="104">
        <f>IF((Z61)=0,"",(AI61/Z61))</f>
        <v>-2.2695908161200688E-3</v>
      </c>
      <c r="AL61" s="101"/>
      <c r="AM61" s="101"/>
      <c r="AN61" s="103">
        <f>SUM(AN51:AN57,AN50)</f>
        <v>1531.6282000000001</v>
      </c>
      <c r="AO61" s="102"/>
      <c r="AP61" s="103">
        <f t="shared" ref="AP61:AP65" si="51">AN61-AG61</f>
        <v>-7</v>
      </c>
      <c r="AQ61" s="104">
        <f>IF((AG61)=0,"",(AP61/AG61))</f>
        <v>-4.5495071518902351E-3</v>
      </c>
    </row>
    <row r="62" spans="2:43" x14ac:dyDescent="0.2">
      <c r="B62" s="105" t="s">
        <v>52</v>
      </c>
      <c r="C62" s="21"/>
      <c r="D62" s="21"/>
      <c r="E62" s="21"/>
      <c r="F62" s="106">
        <v>0.13</v>
      </c>
      <c r="G62" s="107"/>
      <c r="H62" s="108">
        <f>H61*F62</f>
        <v>198.73440600000001</v>
      </c>
      <c r="I62" s="109"/>
      <c r="J62" s="110">
        <v>0.13</v>
      </c>
      <c r="K62" s="109"/>
      <c r="L62" s="111">
        <f>L61*J62</f>
        <v>201.40876600000001</v>
      </c>
      <c r="M62" s="112"/>
      <c r="N62" s="113">
        <f t="shared" si="41"/>
        <v>2.6743600000000072</v>
      </c>
      <c r="O62" s="114">
        <f t="shared" si="28"/>
        <v>1.3456955208853E-2</v>
      </c>
      <c r="Q62" s="110">
        <v>0.13</v>
      </c>
      <c r="R62" s="109"/>
      <c r="S62" s="111">
        <f>S61*Q62</f>
        <v>200.41166600000003</v>
      </c>
      <c r="T62" s="112"/>
      <c r="U62" s="113">
        <f t="shared" si="1"/>
        <v>-0.997099999999989</v>
      </c>
      <c r="V62" s="114">
        <f t="shared" ref="V62:V71" si="52">IF((L62)=0,"",(U62/L62))</f>
        <v>-4.9506286136522422E-3</v>
      </c>
      <c r="X62" s="110">
        <v>0.13</v>
      </c>
      <c r="Y62" s="109"/>
      <c r="Z62" s="111">
        <f>Z61*X62</f>
        <v>200.47666599999999</v>
      </c>
      <c r="AA62" s="112"/>
      <c r="AB62" s="113">
        <f t="shared" si="3"/>
        <v>6.4999999999969305E-2</v>
      </c>
      <c r="AC62" s="114">
        <f t="shared" ref="AC62:AC71" si="53">IF((S62)=0,"",(AB62/S62))</f>
        <v>3.2433241685625875E-4</v>
      </c>
      <c r="AE62" s="110">
        <v>0.13</v>
      </c>
      <c r="AF62" s="109"/>
      <c r="AG62" s="111">
        <f>AG61*AE62</f>
        <v>200.02166600000001</v>
      </c>
      <c r="AH62" s="112"/>
      <c r="AI62" s="113">
        <f t="shared" si="50"/>
        <v>-0.45499999999998408</v>
      </c>
      <c r="AJ62" s="114">
        <f t="shared" ref="AJ62:AJ71" si="54">IF((Z62)=0,"",(AI62/Z62))</f>
        <v>-2.2695908161201369E-3</v>
      </c>
      <c r="AL62" s="110">
        <v>0.13</v>
      </c>
      <c r="AM62" s="109"/>
      <c r="AN62" s="111">
        <f>AN61*AL62</f>
        <v>199.11166600000001</v>
      </c>
      <c r="AO62" s="112"/>
      <c r="AP62" s="113">
        <f t="shared" si="51"/>
        <v>-0.90999999999999659</v>
      </c>
      <c r="AQ62" s="114">
        <f t="shared" ref="AQ62:AQ71" si="55">IF((AG62)=0,"",(AP62/AG62))</f>
        <v>-4.5495071518902187E-3</v>
      </c>
    </row>
    <row r="63" spans="2:43" x14ac:dyDescent="0.2">
      <c r="B63" s="115" t="s">
        <v>53</v>
      </c>
      <c r="C63" s="21"/>
      <c r="D63" s="21"/>
      <c r="E63" s="21"/>
      <c r="F63" s="116"/>
      <c r="G63" s="107"/>
      <c r="H63" s="108">
        <f>H61+H62</f>
        <v>1727.4606060000001</v>
      </c>
      <c r="I63" s="109"/>
      <c r="J63" s="109"/>
      <c r="K63" s="109"/>
      <c r="L63" s="111">
        <f>L61+L62</f>
        <v>1750.706966</v>
      </c>
      <c r="M63" s="112"/>
      <c r="N63" s="113">
        <f t="shared" si="41"/>
        <v>23.246359999999868</v>
      </c>
      <c r="O63" s="114">
        <f t="shared" si="28"/>
        <v>1.3456955208852888E-2</v>
      </c>
      <c r="Q63" s="109"/>
      <c r="R63" s="109"/>
      <c r="S63" s="111">
        <f>S61+S62</f>
        <v>1742.0398660000001</v>
      </c>
      <c r="T63" s="112"/>
      <c r="U63" s="113">
        <f t="shared" si="1"/>
        <v>-8.6670999999998912</v>
      </c>
      <c r="V63" s="114">
        <f t="shared" si="52"/>
        <v>-4.9506286136522352E-3</v>
      </c>
      <c r="X63" s="109"/>
      <c r="Y63" s="109"/>
      <c r="Z63" s="111">
        <f>Z61+Z62</f>
        <v>1742.6048659999999</v>
      </c>
      <c r="AA63" s="112"/>
      <c r="AB63" s="113">
        <f t="shared" si="3"/>
        <v>0.5649999999998272</v>
      </c>
      <c r="AC63" s="114">
        <f t="shared" si="53"/>
        <v>3.2433241685631274E-4</v>
      </c>
      <c r="AE63" s="109"/>
      <c r="AF63" s="109"/>
      <c r="AG63" s="111">
        <f>AG61+AG62</f>
        <v>1738.6498660000002</v>
      </c>
      <c r="AH63" s="112"/>
      <c r="AI63" s="113">
        <f t="shared" si="50"/>
        <v>-3.9549999999996999</v>
      </c>
      <c r="AJ63" s="114">
        <f t="shared" si="54"/>
        <v>-2.2695908161200441E-3</v>
      </c>
      <c r="AL63" s="109"/>
      <c r="AM63" s="109"/>
      <c r="AN63" s="111">
        <f>AN61+AN62</f>
        <v>1730.7398660000001</v>
      </c>
      <c r="AO63" s="112"/>
      <c r="AP63" s="113">
        <f t="shared" si="51"/>
        <v>-7.9100000000000819</v>
      </c>
      <c r="AQ63" s="114">
        <f t="shared" si="55"/>
        <v>-4.549507151890282E-3</v>
      </c>
    </row>
    <row r="64" spans="2:43" ht="15.75" customHeight="1" x14ac:dyDescent="0.2">
      <c r="B64" s="259" t="s">
        <v>54</v>
      </c>
      <c r="C64" s="259"/>
      <c r="D64" s="259"/>
      <c r="E64" s="21"/>
      <c r="F64" s="116"/>
      <c r="G64" s="107"/>
      <c r="H64" s="117">
        <f>ROUND(-H63*10%,2)</f>
        <v>-172.75</v>
      </c>
      <c r="I64" s="109"/>
      <c r="J64" s="109"/>
      <c r="K64" s="109"/>
      <c r="L64" s="118">
        <f>ROUND(-L63*10%,2)</f>
        <v>-175.07</v>
      </c>
      <c r="M64" s="112"/>
      <c r="N64" s="118">
        <f t="shared" si="41"/>
        <v>-2.3199999999999932</v>
      </c>
      <c r="O64" s="119">
        <f t="shared" si="28"/>
        <v>1.3429811866859584E-2</v>
      </c>
      <c r="Q64" s="109"/>
      <c r="R64" s="109"/>
      <c r="S64" s="118">
        <f>ROUND(-S63*10%,2)</f>
        <v>-174.2</v>
      </c>
      <c r="T64" s="112"/>
      <c r="U64" s="118">
        <f t="shared" si="1"/>
        <v>0.87000000000000455</v>
      </c>
      <c r="V64" s="119">
        <f t="shared" si="52"/>
        <v>-4.9694407951105532E-3</v>
      </c>
      <c r="X64" s="109"/>
      <c r="Y64" s="109"/>
      <c r="Z64" s="118">
        <f>ROUND(-Z63*10%,2)</f>
        <v>-174.26</v>
      </c>
      <c r="AA64" s="112"/>
      <c r="AB64" s="118">
        <f t="shared" si="3"/>
        <v>-6.0000000000002274E-2</v>
      </c>
      <c r="AC64" s="119">
        <f t="shared" si="53"/>
        <v>3.4443168771528286E-4</v>
      </c>
      <c r="AE64" s="109"/>
      <c r="AF64" s="109"/>
      <c r="AG64" s="118">
        <f>ROUND(-AG63*10%,2)</f>
        <v>-173.86</v>
      </c>
      <c r="AH64" s="112"/>
      <c r="AI64" s="118">
        <f t="shared" si="50"/>
        <v>0.39999999999997726</v>
      </c>
      <c r="AJ64" s="119">
        <f t="shared" si="54"/>
        <v>-2.2954206358313856E-3</v>
      </c>
      <c r="AL64" s="109"/>
      <c r="AM64" s="109"/>
      <c r="AN64" s="118">
        <f>ROUND(-AN63*10%,2)</f>
        <v>-173.07</v>
      </c>
      <c r="AO64" s="112"/>
      <c r="AP64" s="118">
        <f t="shared" si="51"/>
        <v>0.79000000000002046</v>
      </c>
      <c r="AQ64" s="119">
        <f t="shared" si="55"/>
        <v>-4.5438858851951022E-3</v>
      </c>
    </row>
    <row r="65" spans="1:43" ht="13.5" thickBot="1" x14ac:dyDescent="0.25">
      <c r="B65" s="260" t="s">
        <v>55</v>
      </c>
      <c r="C65" s="260"/>
      <c r="D65" s="260"/>
      <c r="E65" s="120"/>
      <c r="F65" s="121"/>
      <c r="G65" s="122"/>
      <c r="H65" s="123">
        <f>H63+H64</f>
        <v>1554.7106060000001</v>
      </c>
      <c r="I65" s="124"/>
      <c r="J65" s="124"/>
      <c r="K65" s="124"/>
      <c r="L65" s="125">
        <f>L63+L64</f>
        <v>1575.636966</v>
      </c>
      <c r="M65" s="126"/>
      <c r="N65" s="127">
        <f t="shared" si="41"/>
        <v>20.926359999999931</v>
      </c>
      <c r="O65" s="128">
        <f t="shared" si="28"/>
        <v>1.3459971212160065E-2</v>
      </c>
      <c r="Q65" s="124"/>
      <c r="R65" s="124"/>
      <c r="S65" s="125">
        <f>S63+S64</f>
        <v>1567.839866</v>
      </c>
      <c r="T65" s="126"/>
      <c r="U65" s="127">
        <f t="shared" si="1"/>
        <v>-7.7971000000000004</v>
      </c>
      <c r="V65" s="128">
        <f t="shared" si="52"/>
        <v>-4.948538380509156E-3</v>
      </c>
      <c r="X65" s="124"/>
      <c r="Y65" s="124"/>
      <c r="Z65" s="125">
        <f>Z63+Z64</f>
        <v>1568.3448659999999</v>
      </c>
      <c r="AA65" s="126"/>
      <c r="AB65" s="127">
        <f t="shared" si="3"/>
        <v>0.50499999999988177</v>
      </c>
      <c r="AC65" s="128">
        <f t="shared" si="53"/>
        <v>3.2209922132435544E-4</v>
      </c>
      <c r="AE65" s="124"/>
      <c r="AF65" s="124"/>
      <c r="AG65" s="125">
        <f>AG63+AG64</f>
        <v>1564.7898660000001</v>
      </c>
      <c r="AH65" s="126"/>
      <c r="AI65" s="127">
        <f t="shared" si="50"/>
        <v>-3.5549999999998363</v>
      </c>
      <c r="AJ65" s="128">
        <f t="shared" si="54"/>
        <v>-2.2667208450566868E-3</v>
      </c>
      <c r="AL65" s="124"/>
      <c r="AM65" s="124"/>
      <c r="AN65" s="125">
        <f>AN63+AN64</f>
        <v>1557.6698660000002</v>
      </c>
      <c r="AO65" s="126"/>
      <c r="AP65" s="127">
        <f t="shared" si="51"/>
        <v>-7.1199999999998909</v>
      </c>
      <c r="AQ65" s="128">
        <f t="shared" si="55"/>
        <v>-4.5501317171745348E-3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1595.3262000000002</v>
      </c>
      <c r="I67" s="140"/>
      <c r="J67" s="141"/>
      <c r="K67" s="141"/>
      <c r="L67" s="143">
        <f>SUM(L58:L59,L50,L51:L54)</f>
        <v>1615.8982000000001</v>
      </c>
      <c r="M67" s="142"/>
      <c r="N67" s="143">
        <f t="shared" ref="N67:N71" si="56">L67-H67</f>
        <v>20.571999999999889</v>
      </c>
      <c r="O67" s="104">
        <f t="shared" ref="O67:O71" si="57">IF((H67)=0,"",(N67/H67))</f>
        <v>1.2895168398788841E-2</v>
      </c>
      <c r="Q67" s="141"/>
      <c r="R67" s="141"/>
      <c r="S67" s="143">
        <f>SUM(S58:S59,S50,S51:S54)</f>
        <v>1608.2282000000002</v>
      </c>
      <c r="T67" s="142"/>
      <c r="U67" s="143">
        <f t="shared" si="1"/>
        <v>-7.6699999999998454</v>
      </c>
      <c r="V67" s="104">
        <f t="shared" si="52"/>
        <v>-4.7465861401416532E-3</v>
      </c>
      <c r="X67" s="141"/>
      <c r="Y67" s="141"/>
      <c r="Z67" s="143">
        <f>SUM(Z58:Z59,Z50,Z51:Z54)</f>
        <v>1608.7282</v>
      </c>
      <c r="AA67" s="142"/>
      <c r="AB67" s="143">
        <f t="shared" si="3"/>
        <v>0.49999999999977263</v>
      </c>
      <c r="AC67" s="104">
        <f t="shared" si="53"/>
        <v>3.1090115196324286E-4</v>
      </c>
      <c r="AE67" s="141"/>
      <c r="AF67" s="141"/>
      <c r="AG67" s="143">
        <f>SUM(AG58:AG59,AG50,AG51:AG54)</f>
        <v>1605.2282000000002</v>
      </c>
      <c r="AH67" s="142"/>
      <c r="AI67" s="143">
        <f t="shared" ref="AI67:AI71" si="58">AG67-Z67</f>
        <v>-3.4999999999997726</v>
      </c>
      <c r="AJ67" s="104">
        <f t="shared" si="54"/>
        <v>-2.1756316573550288E-3</v>
      </c>
      <c r="AL67" s="141"/>
      <c r="AM67" s="141"/>
      <c r="AN67" s="143">
        <f>SUM(AN58:AN59,AN50,AN51:AN54)</f>
        <v>1598.2282000000002</v>
      </c>
      <c r="AO67" s="142"/>
      <c r="AP67" s="143">
        <f t="shared" ref="AP67:AP71" si="59">AN67-AG67</f>
        <v>-7</v>
      </c>
      <c r="AQ67" s="104">
        <f t="shared" si="55"/>
        <v>-4.3607507019874179E-3</v>
      </c>
    </row>
    <row r="68" spans="1:43" s="85" customFormat="1" x14ac:dyDescent="0.2">
      <c r="B68" s="144" t="s">
        <v>52</v>
      </c>
      <c r="C68" s="79"/>
      <c r="D68" s="79"/>
      <c r="E68" s="79"/>
      <c r="F68" s="145">
        <v>0.13</v>
      </c>
      <c r="G68" s="138"/>
      <c r="H68" s="146">
        <f>H67*F68</f>
        <v>207.39240600000002</v>
      </c>
      <c r="I68" s="147"/>
      <c r="J68" s="148">
        <v>0.13</v>
      </c>
      <c r="K68" s="149"/>
      <c r="L68" s="152">
        <f>L67*J68</f>
        <v>210.06676600000003</v>
      </c>
      <c r="M68" s="151"/>
      <c r="N68" s="152">
        <f t="shared" si="56"/>
        <v>2.6743600000000072</v>
      </c>
      <c r="O68" s="114">
        <f t="shared" si="57"/>
        <v>1.2895168398788945E-2</v>
      </c>
      <c r="Q68" s="148">
        <v>0.13</v>
      </c>
      <c r="R68" s="149"/>
      <c r="S68" s="150">
        <f>S67*Q68</f>
        <v>209.06966600000004</v>
      </c>
      <c r="T68" s="151"/>
      <c r="U68" s="152">
        <f t="shared" si="1"/>
        <v>-0.997099999999989</v>
      </c>
      <c r="V68" s="114">
        <f t="shared" si="52"/>
        <v>-4.7465861401416957E-3</v>
      </c>
      <c r="X68" s="148">
        <v>0.13</v>
      </c>
      <c r="Y68" s="149"/>
      <c r="Z68" s="150">
        <f>Z67*X68</f>
        <v>209.13466600000001</v>
      </c>
      <c r="AA68" s="151"/>
      <c r="AB68" s="152">
        <f t="shared" si="3"/>
        <v>6.4999999999969305E-2</v>
      </c>
      <c r="AC68" s="114">
        <f t="shared" si="53"/>
        <v>3.1090115196323744E-4</v>
      </c>
      <c r="AE68" s="148">
        <v>0.13</v>
      </c>
      <c r="AF68" s="149"/>
      <c r="AG68" s="152">
        <f>AG67*AE68</f>
        <v>208.67966600000003</v>
      </c>
      <c r="AH68" s="151"/>
      <c r="AI68" s="152">
        <f t="shared" si="58"/>
        <v>-0.45499999999998408</v>
      </c>
      <c r="AJ68" s="114">
        <f t="shared" si="54"/>
        <v>-2.1756316573550943E-3</v>
      </c>
      <c r="AL68" s="148">
        <v>0.13</v>
      </c>
      <c r="AM68" s="149"/>
      <c r="AN68" s="150">
        <f>AN67*AL68</f>
        <v>207.76966600000003</v>
      </c>
      <c r="AO68" s="151"/>
      <c r="AP68" s="152">
        <f t="shared" si="59"/>
        <v>-0.90999999999999659</v>
      </c>
      <c r="AQ68" s="114">
        <f t="shared" si="55"/>
        <v>-4.3607507019874014E-3</v>
      </c>
    </row>
    <row r="69" spans="1:43" s="85" customFormat="1" x14ac:dyDescent="0.2">
      <c r="B69" s="153" t="s">
        <v>53</v>
      </c>
      <c r="C69" s="79"/>
      <c r="D69" s="79"/>
      <c r="E69" s="79"/>
      <c r="F69" s="154"/>
      <c r="G69" s="155"/>
      <c r="H69" s="146">
        <f>H67+H68</f>
        <v>1802.7186060000001</v>
      </c>
      <c r="I69" s="147"/>
      <c r="J69" s="147"/>
      <c r="K69" s="147"/>
      <c r="L69" s="150">
        <f>L67+L68</f>
        <v>1825.964966</v>
      </c>
      <c r="M69" s="151"/>
      <c r="N69" s="152">
        <f t="shared" si="56"/>
        <v>23.246359999999868</v>
      </c>
      <c r="O69" s="114">
        <f t="shared" si="57"/>
        <v>1.2895168398788837E-2</v>
      </c>
      <c r="Q69" s="147"/>
      <c r="R69" s="147"/>
      <c r="S69" s="150">
        <f>S67+S68</f>
        <v>1817.2978660000003</v>
      </c>
      <c r="T69" s="151"/>
      <c r="U69" s="152">
        <f t="shared" si="1"/>
        <v>-8.6670999999996639</v>
      </c>
      <c r="V69" s="114">
        <f t="shared" si="52"/>
        <v>-4.7465861401415647E-3</v>
      </c>
      <c r="X69" s="147"/>
      <c r="Y69" s="147"/>
      <c r="Z69" s="150">
        <f>Z67+Z68</f>
        <v>1817.8628659999999</v>
      </c>
      <c r="AA69" s="151"/>
      <c r="AB69" s="152">
        <f t="shared" si="3"/>
        <v>0.56499999999959982</v>
      </c>
      <c r="AC69" s="114">
        <f t="shared" si="53"/>
        <v>3.1090115196316404E-4</v>
      </c>
      <c r="AE69" s="147"/>
      <c r="AF69" s="147"/>
      <c r="AG69" s="150">
        <f>AG67+AG68</f>
        <v>1813.9078660000002</v>
      </c>
      <c r="AH69" s="151"/>
      <c r="AI69" s="152">
        <f t="shared" si="58"/>
        <v>-3.9549999999996999</v>
      </c>
      <c r="AJ69" s="114">
        <f t="shared" si="54"/>
        <v>-2.1756316573550054E-3</v>
      </c>
      <c r="AL69" s="147"/>
      <c r="AM69" s="147"/>
      <c r="AN69" s="150">
        <f>AN67+AN68</f>
        <v>1805.9978660000002</v>
      </c>
      <c r="AO69" s="151"/>
      <c r="AP69" s="152">
        <f t="shared" si="59"/>
        <v>-7.9100000000000819</v>
      </c>
      <c r="AQ69" s="114">
        <f t="shared" si="55"/>
        <v>-4.360750701987463E-3</v>
      </c>
    </row>
    <row r="70" spans="1:43" s="85" customFormat="1" ht="15.75" customHeight="1" x14ac:dyDescent="0.2">
      <c r="B70" s="261" t="s">
        <v>54</v>
      </c>
      <c r="C70" s="261"/>
      <c r="D70" s="261"/>
      <c r="E70" s="79"/>
      <c r="F70" s="154"/>
      <c r="G70" s="155"/>
      <c r="H70" s="156">
        <f>ROUND(-H69*10%,2)</f>
        <v>-180.27</v>
      </c>
      <c r="I70" s="147"/>
      <c r="J70" s="147"/>
      <c r="K70" s="147"/>
      <c r="L70" s="157">
        <f>ROUND(-L69*10%,2)</f>
        <v>-182.6</v>
      </c>
      <c r="M70" s="151"/>
      <c r="N70" s="157">
        <f t="shared" si="56"/>
        <v>-2.3299999999999841</v>
      </c>
      <c r="O70" s="119">
        <f t="shared" si="57"/>
        <v>1.2925056859155622E-2</v>
      </c>
      <c r="Q70" s="147"/>
      <c r="R70" s="147"/>
      <c r="S70" s="157">
        <f>ROUND(-S69*10%,2)</f>
        <v>-181.73</v>
      </c>
      <c r="T70" s="151"/>
      <c r="U70" s="157">
        <f t="shared" si="1"/>
        <v>0.87000000000000455</v>
      </c>
      <c r="V70" s="119">
        <f t="shared" si="52"/>
        <v>-4.7645125958379218E-3</v>
      </c>
      <c r="X70" s="147"/>
      <c r="Y70" s="147"/>
      <c r="Z70" s="157">
        <f>ROUND(-Z69*10%,2)</f>
        <v>-181.79</v>
      </c>
      <c r="AA70" s="151"/>
      <c r="AB70" s="157">
        <f t="shared" si="3"/>
        <v>-6.0000000000002274E-2</v>
      </c>
      <c r="AC70" s="119">
        <f t="shared" si="53"/>
        <v>3.3016012766192858E-4</v>
      </c>
      <c r="AE70" s="147"/>
      <c r="AF70" s="147"/>
      <c r="AG70" s="157">
        <f>ROUND(-AG69*10%,2)</f>
        <v>-181.39</v>
      </c>
      <c r="AH70" s="151"/>
      <c r="AI70" s="157">
        <f t="shared" si="58"/>
        <v>0.40000000000000568</v>
      </c>
      <c r="AJ70" s="119">
        <f t="shared" si="54"/>
        <v>-2.2003410528632253E-3</v>
      </c>
      <c r="AL70" s="147"/>
      <c r="AM70" s="147"/>
      <c r="AN70" s="157">
        <f>ROUND(-AN69*10%,2)</f>
        <v>-180.6</v>
      </c>
      <c r="AO70" s="151"/>
      <c r="AP70" s="157">
        <f t="shared" si="59"/>
        <v>0.78999999999999204</v>
      </c>
      <c r="AQ70" s="119">
        <f t="shared" si="55"/>
        <v>-4.3552566293621042E-3</v>
      </c>
    </row>
    <row r="71" spans="1:43" s="85" customFormat="1" ht="13.5" thickBot="1" x14ac:dyDescent="0.25">
      <c r="B71" s="254" t="s">
        <v>57</v>
      </c>
      <c r="C71" s="254"/>
      <c r="D71" s="254"/>
      <c r="E71" s="158"/>
      <c r="F71" s="159"/>
      <c r="G71" s="160"/>
      <c r="H71" s="161">
        <f>SUM(H69:H70)</f>
        <v>1622.4486060000002</v>
      </c>
      <c r="I71" s="162"/>
      <c r="J71" s="162"/>
      <c r="K71" s="162"/>
      <c r="L71" s="163">
        <f>SUM(L69:L70)</f>
        <v>1643.3649660000001</v>
      </c>
      <c r="M71" s="164"/>
      <c r="N71" s="165">
        <f t="shared" si="56"/>
        <v>20.916359999999941</v>
      </c>
      <c r="O71" s="166">
        <f t="shared" si="57"/>
        <v>1.2891847496832167E-2</v>
      </c>
      <c r="Q71" s="162"/>
      <c r="R71" s="162"/>
      <c r="S71" s="163">
        <f>SUM(S69:S70)</f>
        <v>1635.5678660000003</v>
      </c>
      <c r="T71" s="164"/>
      <c r="U71" s="165">
        <f t="shared" si="1"/>
        <v>-7.797099999999773</v>
      </c>
      <c r="V71" s="166">
        <f t="shared" si="52"/>
        <v>-4.7445942692682253E-3</v>
      </c>
      <c r="X71" s="162"/>
      <c r="Y71" s="162"/>
      <c r="Z71" s="163">
        <f>SUM(Z69:Z70)</f>
        <v>1636.072866</v>
      </c>
      <c r="AA71" s="164"/>
      <c r="AB71" s="165">
        <f t="shared" si="3"/>
        <v>0.50499999999965439</v>
      </c>
      <c r="AC71" s="166">
        <f t="shared" si="53"/>
        <v>3.0876126298244009E-4</v>
      </c>
      <c r="AE71" s="162"/>
      <c r="AF71" s="162"/>
      <c r="AG71" s="163">
        <f>SUM(AG69:AG70)</f>
        <v>1632.5178660000001</v>
      </c>
      <c r="AH71" s="164"/>
      <c r="AI71" s="165">
        <f t="shared" si="58"/>
        <v>-3.5549999999998363</v>
      </c>
      <c r="AJ71" s="166">
        <f t="shared" si="54"/>
        <v>-2.1728861066508489E-3</v>
      </c>
      <c r="AL71" s="162"/>
      <c r="AM71" s="162"/>
      <c r="AN71" s="163">
        <f>SUM(AN69:AN70)</f>
        <v>1625.3978660000002</v>
      </c>
      <c r="AO71" s="164"/>
      <c r="AP71" s="165">
        <f t="shared" si="59"/>
        <v>-7.1199999999998909</v>
      </c>
      <c r="AQ71" s="166">
        <f t="shared" si="55"/>
        <v>-4.3613611515599124E-3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3"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476250</xdr:colOff>
                    <xdr:row>16</xdr:row>
                    <xdr:rowOff>171450</xdr:rowOff>
                  </from>
                  <to>
                    <xdr:col>9</xdr:col>
                    <xdr:colOff>333375</xdr:colOff>
                    <xdr:row>18</xdr:row>
                    <xdr:rowOff>28575</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361950</xdr:colOff>
                    <xdr:row>16</xdr:row>
                    <xdr:rowOff>114300</xdr:rowOff>
                  </from>
                  <to>
                    <xdr:col>15</xdr:col>
                    <xdr:colOff>95250</xdr:colOff>
                    <xdr:row>18</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zoomScale="55" zoomScaleNormal="85" zoomScaleSheetLayoutView="55" workbookViewId="0">
      <selection activeCell="B7" sqref="B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5.140625" style="6" bestFit="1" customWidth="1"/>
    <col min="9" max="9" width="2.85546875" style="6" customWidth="1"/>
    <col min="10" max="10" width="10.5703125" style="6" bestFit="1" customWidth="1"/>
    <col min="11" max="11" width="10" style="6" bestFit="1" customWidth="1"/>
    <col min="12" max="12" width="15.140625" style="6" bestFit="1" customWidth="1"/>
    <col min="13" max="13" width="2.85546875" style="6" customWidth="1"/>
    <col min="14" max="14" width="12.140625" style="6" bestFit="1" customWidth="1"/>
    <col min="15" max="15" width="12.28515625" style="6" bestFit="1" customWidth="1"/>
    <col min="16" max="16" width="3.85546875" style="6" customWidth="1"/>
    <col min="17" max="17" width="10.5703125" style="6" bestFit="1" customWidth="1"/>
    <col min="18" max="18" width="10" style="6" bestFit="1" customWidth="1"/>
    <col min="19" max="19" width="15.140625" style="6" bestFit="1" customWidth="1"/>
    <col min="20" max="20" width="2.28515625" style="6" bestFit="1" customWidth="1"/>
    <col min="21" max="21" width="12.140625" style="6" bestFit="1" customWidth="1"/>
    <col min="22" max="22" width="12.28515625" style="6" bestFit="1" customWidth="1"/>
    <col min="23" max="23" width="4.5703125" style="6" customWidth="1"/>
    <col min="24" max="24" width="10.5703125" style="6" bestFit="1" customWidth="1"/>
    <col min="25" max="25" width="10" style="6" bestFit="1" customWidth="1"/>
    <col min="26" max="26" width="15.140625" style="6" bestFit="1" customWidth="1"/>
    <col min="27" max="27" width="2.28515625" style="6" bestFit="1" customWidth="1"/>
    <col min="28" max="28" width="12.140625" style="6" bestFit="1" customWidth="1"/>
    <col min="29" max="29" width="12.28515625" style="6" bestFit="1" customWidth="1"/>
    <col min="30" max="30" width="4.5703125" style="6" customWidth="1"/>
    <col min="31" max="31" width="10.5703125" style="6" bestFit="1" customWidth="1"/>
    <col min="32" max="32" width="10" style="6" bestFit="1" customWidth="1"/>
    <col min="33" max="33" width="15.140625" style="6" bestFit="1" customWidth="1"/>
    <col min="34" max="34" width="2.28515625" style="6" bestFit="1" customWidth="1"/>
    <col min="35" max="35" width="12.140625" style="6" bestFit="1" customWidth="1"/>
    <col min="36" max="36" width="12.28515625" style="6" bestFit="1" customWidth="1"/>
    <col min="37" max="37" width="4.5703125" style="6" customWidth="1"/>
    <col min="38" max="38" width="10.5703125" style="6" bestFit="1" customWidth="1"/>
    <col min="39" max="39" width="10" style="6" bestFit="1" customWidth="1"/>
    <col min="40" max="40" width="15.1406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71</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+'SC (1000)'!F23</f>
        <v>16.72</v>
      </c>
      <c r="G23" s="25">
        <v>1</v>
      </c>
      <c r="H23" s="26">
        <f>G23*F23</f>
        <v>16.72</v>
      </c>
      <c r="I23" s="27"/>
      <c r="J23" s="24">
        <f>+'SC (1000)'!J23</f>
        <v>23</v>
      </c>
      <c r="K23" s="29">
        <v>1</v>
      </c>
      <c r="L23" s="26">
        <f>K23*J23</f>
        <v>23</v>
      </c>
      <c r="M23" s="27"/>
      <c r="N23" s="30">
        <f>L23-H23</f>
        <v>6.2800000000000011</v>
      </c>
      <c r="O23" s="31">
        <f>IF((H23)=0,"",(N23/H23))</f>
        <v>0.37559808612440199</v>
      </c>
      <c r="Q23" s="24">
        <f>+'SC (1000)'!Q23</f>
        <v>28</v>
      </c>
      <c r="R23" s="29">
        <v>1</v>
      </c>
      <c r="S23" s="26">
        <f>R23*Q23</f>
        <v>28</v>
      </c>
      <c r="T23" s="27"/>
      <c r="U23" s="30">
        <f>S23-L23</f>
        <v>5</v>
      </c>
      <c r="V23" s="31">
        <f>IF((L23)=0,"",(U23/L23))</f>
        <v>0.21739130434782608</v>
      </c>
      <c r="X23" s="24">
        <f>+'SC (1000)'!X23</f>
        <v>33.5</v>
      </c>
      <c r="Y23" s="29">
        <v>1</v>
      </c>
      <c r="Z23" s="26">
        <f>Y23*X23</f>
        <v>33.5</v>
      </c>
      <c r="AA23" s="27"/>
      <c r="AB23" s="30">
        <f>Z23-S23</f>
        <v>5.5</v>
      </c>
      <c r="AC23" s="31">
        <f>IF((S23)=0,"",(AB23/S23))</f>
        <v>0.19642857142857142</v>
      </c>
      <c r="AE23" s="24">
        <f>+'SC (1000)'!AE23</f>
        <v>39</v>
      </c>
      <c r="AF23" s="29">
        <v>1</v>
      </c>
      <c r="AG23" s="26">
        <f>AF23*AE23</f>
        <v>39</v>
      </c>
      <c r="AH23" s="27"/>
      <c r="AI23" s="30">
        <f>AG23-Z23</f>
        <v>5.5</v>
      </c>
      <c r="AJ23" s="31">
        <f>IF((Z23)=0,"",(AI23/Z23))</f>
        <v>0.16417910447761194</v>
      </c>
      <c r="AL23" s="24">
        <f>+'SC (1000)'!AL23</f>
        <v>44</v>
      </c>
      <c r="AM23" s="29">
        <v>1</v>
      </c>
      <c r="AN23" s="26">
        <f>AM23*AL23</f>
        <v>44</v>
      </c>
      <c r="AO23" s="27"/>
      <c r="AP23" s="30">
        <f>AN23-AG23</f>
        <v>5</v>
      </c>
      <c r="AQ23" s="31">
        <f>IF((AG23)=0,"",(AP23/AG23))</f>
        <v>0.12820512820512819</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+'SC (1000)'!F29</f>
        <v>2.1000000000000001E-2</v>
      </c>
      <c r="G29" s="25">
        <f>$F$18</f>
        <v>15000</v>
      </c>
      <c r="H29" s="26">
        <f t="shared" si="0"/>
        <v>315</v>
      </c>
      <c r="I29" s="27"/>
      <c r="J29" s="24">
        <f>+'SC (1000)'!J29</f>
        <v>2.1600000000000001E-2</v>
      </c>
      <c r="K29" s="25">
        <f>$F$18</f>
        <v>15000</v>
      </c>
      <c r="L29" s="26">
        <f t="shared" si="9"/>
        <v>324</v>
      </c>
      <c r="M29" s="27"/>
      <c r="N29" s="30">
        <f t="shared" si="10"/>
        <v>9</v>
      </c>
      <c r="O29" s="31">
        <f t="shared" si="11"/>
        <v>2.8571428571428571E-2</v>
      </c>
      <c r="Q29" s="24">
        <f>+'SC (1000)'!Q29</f>
        <v>2.1399999999999999E-2</v>
      </c>
      <c r="R29" s="25">
        <f>$F$18</f>
        <v>15000</v>
      </c>
      <c r="S29" s="26">
        <f t="shared" si="12"/>
        <v>321</v>
      </c>
      <c r="T29" s="27"/>
      <c r="U29" s="30">
        <f t="shared" si="1"/>
        <v>-3</v>
      </c>
      <c r="V29" s="31">
        <f t="shared" si="2"/>
        <v>-9.2592592592592587E-3</v>
      </c>
      <c r="X29" s="24">
        <f>+'SC (1000)'!X29</f>
        <v>2.0899999999999998E-2</v>
      </c>
      <c r="Y29" s="25">
        <f>$F$18</f>
        <v>15000</v>
      </c>
      <c r="Z29" s="26">
        <f t="shared" si="13"/>
        <v>313.5</v>
      </c>
      <c r="AA29" s="27"/>
      <c r="AB29" s="30">
        <f t="shared" si="3"/>
        <v>-7.5</v>
      </c>
      <c r="AC29" s="31">
        <f t="shared" si="4"/>
        <v>-2.336448598130841E-2</v>
      </c>
      <c r="AE29" s="24">
        <f>+'SC (1000)'!AE29</f>
        <v>0.02</v>
      </c>
      <c r="AF29" s="25">
        <f>$F$18</f>
        <v>15000</v>
      </c>
      <c r="AG29" s="26">
        <f t="shared" si="14"/>
        <v>300</v>
      </c>
      <c r="AH29" s="27"/>
      <c r="AI29" s="30">
        <f t="shared" si="5"/>
        <v>-13.5</v>
      </c>
      <c r="AJ29" s="31">
        <f t="shared" si="6"/>
        <v>-4.3062200956937802E-2</v>
      </c>
      <c r="AL29" s="24">
        <f>+'SC (1000)'!AL29</f>
        <v>1.8800000000000001E-2</v>
      </c>
      <c r="AM29" s="25">
        <f>$F$18</f>
        <v>15000</v>
      </c>
      <c r="AN29" s="26">
        <f t="shared" si="15"/>
        <v>282</v>
      </c>
      <c r="AO29" s="27"/>
      <c r="AP29" s="30">
        <f t="shared" si="7"/>
        <v>-18</v>
      </c>
      <c r="AQ29" s="31">
        <f t="shared" si="8"/>
        <v>-0.06</v>
      </c>
    </row>
    <row r="30" spans="2:43" x14ac:dyDescent="0.2">
      <c r="B30" s="21" t="s">
        <v>31</v>
      </c>
      <c r="C30" s="21"/>
      <c r="D30" s="22"/>
      <c r="E30" s="23"/>
      <c r="F30" s="24"/>
      <c r="G30" s="25">
        <f t="shared" ref="G30" si="16">$F$18</f>
        <v>15000</v>
      </c>
      <c r="H30" s="26">
        <f t="shared" si="0"/>
        <v>0</v>
      </c>
      <c r="I30" s="27"/>
      <c r="J30" s="24"/>
      <c r="K30" s="25">
        <f t="shared" ref="K30:K38" si="17">$F$18</f>
        <v>15000</v>
      </c>
      <c r="L30" s="26">
        <f t="shared" si="9"/>
        <v>0</v>
      </c>
      <c r="M30" s="27"/>
      <c r="N30" s="30">
        <f t="shared" si="10"/>
        <v>0</v>
      </c>
      <c r="O30" s="31" t="str">
        <f t="shared" si="11"/>
        <v/>
      </c>
      <c r="Q30" s="24"/>
      <c r="R30" s="25">
        <f t="shared" ref="R30:R38" si="18">$F$18</f>
        <v>15000</v>
      </c>
      <c r="S30" s="26">
        <f t="shared" si="12"/>
        <v>0</v>
      </c>
      <c r="T30" s="27"/>
      <c r="U30" s="30">
        <f t="shared" si="1"/>
        <v>0</v>
      </c>
      <c r="V30" s="31" t="str">
        <f t="shared" si="2"/>
        <v/>
      </c>
      <c r="X30" s="24"/>
      <c r="Y30" s="25">
        <f t="shared" ref="Y30:Y38" si="19">$F$18</f>
        <v>15000</v>
      </c>
      <c r="Z30" s="26">
        <f t="shared" si="13"/>
        <v>0</v>
      </c>
      <c r="AA30" s="27"/>
      <c r="AB30" s="30">
        <f t="shared" si="3"/>
        <v>0</v>
      </c>
      <c r="AC30" s="31" t="str">
        <f t="shared" si="4"/>
        <v/>
      </c>
      <c r="AE30" s="24"/>
      <c r="AF30" s="25">
        <f t="shared" ref="AF30:AF38" si="20">$F$18</f>
        <v>15000</v>
      </c>
      <c r="AG30" s="26">
        <f t="shared" si="14"/>
        <v>0</v>
      </c>
      <c r="AH30" s="27"/>
      <c r="AI30" s="30">
        <f t="shared" si="5"/>
        <v>0</v>
      </c>
      <c r="AJ30" s="31" t="str">
        <f t="shared" si="6"/>
        <v/>
      </c>
      <c r="AL30" s="24"/>
      <c r="AM30" s="25">
        <f t="shared" ref="AM30:AM38" si="21">$F$18</f>
        <v>15000</v>
      </c>
      <c r="AN30" s="26">
        <f t="shared" si="15"/>
        <v>0</v>
      </c>
      <c r="AO30" s="27"/>
      <c r="AP30" s="30">
        <f t="shared" si="7"/>
        <v>0</v>
      </c>
      <c r="AQ30" s="31" t="str">
        <f t="shared" si="8"/>
        <v/>
      </c>
    </row>
    <row r="31" spans="2:43" x14ac:dyDescent="0.2">
      <c r="B31" s="21" t="s">
        <v>32</v>
      </c>
      <c r="C31" s="21"/>
      <c r="D31" s="22" t="s">
        <v>30</v>
      </c>
      <c r="E31" s="23"/>
      <c r="F31" s="24">
        <f>+'SC (1000)'!F31</f>
        <v>0</v>
      </c>
      <c r="G31" s="25">
        <f>$F$18</f>
        <v>15000</v>
      </c>
      <c r="H31" s="26">
        <f t="shared" si="0"/>
        <v>0</v>
      </c>
      <c r="I31" s="27"/>
      <c r="J31" s="50">
        <f>+'SC (1000)'!J31</f>
        <v>2.3000000000000001E-4</v>
      </c>
      <c r="K31" s="25">
        <f t="shared" si="17"/>
        <v>15000</v>
      </c>
      <c r="L31" s="26">
        <f t="shared" si="9"/>
        <v>3.45</v>
      </c>
      <c r="M31" s="27"/>
      <c r="N31" s="30">
        <f t="shared" si="10"/>
        <v>3.45</v>
      </c>
      <c r="O31" s="31" t="str">
        <f t="shared" si="11"/>
        <v/>
      </c>
      <c r="Q31" s="24">
        <f>+'SC (1000)'!Q31</f>
        <v>0</v>
      </c>
      <c r="R31" s="25">
        <f t="shared" si="18"/>
        <v>15000</v>
      </c>
      <c r="S31" s="26">
        <f t="shared" si="12"/>
        <v>0</v>
      </c>
      <c r="T31" s="27"/>
      <c r="U31" s="30">
        <f t="shared" si="1"/>
        <v>-3.45</v>
      </c>
      <c r="V31" s="31">
        <f t="shared" si="2"/>
        <v>-1</v>
      </c>
      <c r="X31" s="24">
        <f>+'SC (1000)'!X31</f>
        <v>0</v>
      </c>
      <c r="Y31" s="25">
        <f t="shared" si="19"/>
        <v>15000</v>
      </c>
      <c r="Z31" s="26">
        <f t="shared" si="13"/>
        <v>0</v>
      </c>
      <c r="AA31" s="27"/>
      <c r="AB31" s="30">
        <f t="shared" si="3"/>
        <v>0</v>
      </c>
      <c r="AC31" s="31" t="str">
        <f t="shared" si="4"/>
        <v/>
      </c>
      <c r="AE31" s="24">
        <f>+'SC (1000)'!AE31</f>
        <v>0</v>
      </c>
      <c r="AF31" s="25">
        <f t="shared" si="20"/>
        <v>15000</v>
      </c>
      <c r="AG31" s="26">
        <f t="shared" si="14"/>
        <v>0</v>
      </c>
      <c r="AH31" s="27"/>
      <c r="AI31" s="30">
        <f t="shared" si="5"/>
        <v>0</v>
      </c>
      <c r="AJ31" s="31" t="str">
        <f t="shared" si="6"/>
        <v/>
      </c>
      <c r="AL31" s="24">
        <f>+'SC (1000)'!AL31</f>
        <v>0</v>
      </c>
      <c r="AM31" s="25">
        <f t="shared" si="21"/>
        <v>15000</v>
      </c>
      <c r="AN31" s="26">
        <f t="shared" si="15"/>
        <v>0</v>
      </c>
      <c r="AO31" s="27"/>
      <c r="AP31" s="30">
        <f t="shared" si="7"/>
        <v>0</v>
      </c>
      <c r="AQ31" s="31" t="str">
        <f t="shared" si="8"/>
        <v/>
      </c>
    </row>
    <row r="32" spans="2:43" x14ac:dyDescent="0.2">
      <c r="B32" s="33"/>
      <c r="C32" s="21"/>
      <c r="D32" s="22"/>
      <c r="E32" s="23"/>
      <c r="F32" s="24"/>
      <c r="G32" s="25">
        <f t="shared" ref="G32:G38" si="22">$F$18</f>
        <v>15000</v>
      </c>
      <c r="H32" s="26">
        <f t="shared" si="0"/>
        <v>0</v>
      </c>
      <c r="I32" s="27"/>
      <c r="J32" s="28"/>
      <c r="K32" s="25">
        <f t="shared" si="17"/>
        <v>15000</v>
      </c>
      <c r="L32" s="26">
        <f t="shared" si="9"/>
        <v>0</v>
      </c>
      <c r="M32" s="27"/>
      <c r="N32" s="30">
        <f t="shared" si="10"/>
        <v>0</v>
      </c>
      <c r="O32" s="31" t="str">
        <f t="shared" si="11"/>
        <v/>
      </c>
      <c r="Q32" s="28"/>
      <c r="R32" s="25">
        <f t="shared" si="18"/>
        <v>15000</v>
      </c>
      <c r="S32" s="26">
        <f t="shared" si="12"/>
        <v>0</v>
      </c>
      <c r="T32" s="27"/>
      <c r="U32" s="30">
        <f t="shared" si="1"/>
        <v>0</v>
      </c>
      <c r="V32" s="31" t="str">
        <f t="shared" si="2"/>
        <v/>
      </c>
      <c r="X32" s="28"/>
      <c r="Y32" s="25">
        <f t="shared" si="19"/>
        <v>15000</v>
      </c>
      <c r="Z32" s="26">
        <f t="shared" si="13"/>
        <v>0</v>
      </c>
      <c r="AA32" s="27"/>
      <c r="AB32" s="30">
        <f t="shared" si="3"/>
        <v>0</v>
      </c>
      <c r="AC32" s="31" t="str">
        <f t="shared" si="4"/>
        <v/>
      </c>
      <c r="AE32" s="28"/>
      <c r="AF32" s="25">
        <f t="shared" si="20"/>
        <v>15000</v>
      </c>
      <c r="AG32" s="26">
        <f t="shared" si="14"/>
        <v>0</v>
      </c>
      <c r="AH32" s="27"/>
      <c r="AI32" s="30">
        <f t="shared" si="5"/>
        <v>0</v>
      </c>
      <c r="AJ32" s="31" t="str">
        <f t="shared" si="6"/>
        <v/>
      </c>
      <c r="AL32" s="28"/>
      <c r="AM32" s="25">
        <f t="shared" si="21"/>
        <v>15000</v>
      </c>
      <c r="AN32" s="26">
        <f t="shared" si="15"/>
        <v>0</v>
      </c>
      <c r="AO32" s="27"/>
      <c r="AP32" s="30">
        <f t="shared" si="7"/>
        <v>0</v>
      </c>
      <c r="AQ32" s="31" t="str">
        <f t="shared" si="8"/>
        <v/>
      </c>
    </row>
    <row r="33" spans="2:43" x14ac:dyDescent="0.2">
      <c r="B33" s="33"/>
      <c r="C33" s="21"/>
      <c r="D33" s="22"/>
      <c r="E33" s="23"/>
      <c r="F33" s="24"/>
      <c r="G33" s="25">
        <f t="shared" si="22"/>
        <v>15000</v>
      </c>
      <c r="H33" s="26">
        <f t="shared" si="0"/>
        <v>0</v>
      </c>
      <c r="I33" s="27"/>
      <c r="J33" s="28"/>
      <c r="K33" s="25">
        <f t="shared" si="17"/>
        <v>15000</v>
      </c>
      <c r="L33" s="26">
        <f t="shared" si="9"/>
        <v>0</v>
      </c>
      <c r="M33" s="27"/>
      <c r="N33" s="30">
        <f t="shared" si="10"/>
        <v>0</v>
      </c>
      <c r="O33" s="31" t="str">
        <f t="shared" si="11"/>
        <v/>
      </c>
      <c r="Q33" s="28"/>
      <c r="R33" s="25">
        <f t="shared" si="18"/>
        <v>15000</v>
      </c>
      <c r="S33" s="26">
        <f t="shared" si="12"/>
        <v>0</v>
      </c>
      <c r="T33" s="27"/>
      <c r="U33" s="30">
        <f t="shared" si="1"/>
        <v>0</v>
      </c>
      <c r="V33" s="31" t="str">
        <f t="shared" si="2"/>
        <v/>
      </c>
      <c r="X33" s="28"/>
      <c r="Y33" s="25">
        <f t="shared" si="19"/>
        <v>15000</v>
      </c>
      <c r="Z33" s="26">
        <f t="shared" si="13"/>
        <v>0</v>
      </c>
      <c r="AA33" s="27"/>
      <c r="AB33" s="30">
        <f t="shared" si="3"/>
        <v>0</v>
      </c>
      <c r="AC33" s="31" t="str">
        <f t="shared" si="4"/>
        <v/>
      </c>
      <c r="AE33" s="28"/>
      <c r="AF33" s="25">
        <f t="shared" si="20"/>
        <v>15000</v>
      </c>
      <c r="AG33" s="26">
        <f t="shared" si="14"/>
        <v>0</v>
      </c>
      <c r="AH33" s="27"/>
      <c r="AI33" s="30">
        <f t="shared" si="5"/>
        <v>0</v>
      </c>
      <c r="AJ33" s="31" t="str">
        <f t="shared" si="6"/>
        <v/>
      </c>
      <c r="AL33" s="28"/>
      <c r="AM33" s="25">
        <f t="shared" si="21"/>
        <v>15000</v>
      </c>
      <c r="AN33" s="26">
        <f t="shared" si="15"/>
        <v>0</v>
      </c>
      <c r="AO33" s="27"/>
      <c r="AP33" s="30">
        <f t="shared" si="7"/>
        <v>0</v>
      </c>
      <c r="AQ33" s="31" t="str">
        <f t="shared" si="8"/>
        <v/>
      </c>
    </row>
    <row r="34" spans="2:43" x14ac:dyDescent="0.2">
      <c r="B34" s="33"/>
      <c r="C34" s="21"/>
      <c r="D34" s="22"/>
      <c r="E34" s="23"/>
      <c r="F34" s="24"/>
      <c r="G34" s="25">
        <f t="shared" si="22"/>
        <v>15000</v>
      </c>
      <c r="H34" s="26">
        <f t="shared" si="0"/>
        <v>0</v>
      </c>
      <c r="I34" s="27"/>
      <c r="J34" s="28"/>
      <c r="K34" s="25">
        <f t="shared" si="17"/>
        <v>15000</v>
      </c>
      <c r="L34" s="26">
        <f t="shared" si="9"/>
        <v>0</v>
      </c>
      <c r="M34" s="27"/>
      <c r="N34" s="30">
        <f t="shared" si="10"/>
        <v>0</v>
      </c>
      <c r="O34" s="31" t="str">
        <f t="shared" si="11"/>
        <v/>
      </c>
      <c r="Q34" s="28"/>
      <c r="R34" s="25">
        <f t="shared" si="18"/>
        <v>15000</v>
      </c>
      <c r="S34" s="26">
        <f t="shared" si="12"/>
        <v>0</v>
      </c>
      <c r="T34" s="27"/>
      <c r="U34" s="30">
        <f t="shared" si="1"/>
        <v>0</v>
      </c>
      <c r="V34" s="31" t="str">
        <f t="shared" si="2"/>
        <v/>
      </c>
      <c r="X34" s="28"/>
      <c r="Y34" s="25">
        <f t="shared" si="19"/>
        <v>15000</v>
      </c>
      <c r="Z34" s="26">
        <f t="shared" si="13"/>
        <v>0</v>
      </c>
      <c r="AA34" s="27"/>
      <c r="AB34" s="30">
        <f t="shared" si="3"/>
        <v>0</v>
      </c>
      <c r="AC34" s="31" t="str">
        <f t="shared" si="4"/>
        <v/>
      </c>
      <c r="AE34" s="28"/>
      <c r="AF34" s="25">
        <f t="shared" si="20"/>
        <v>15000</v>
      </c>
      <c r="AG34" s="26">
        <f t="shared" si="14"/>
        <v>0</v>
      </c>
      <c r="AH34" s="27"/>
      <c r="AI34" s="30">
        <f t="shared" si="5"/>
        <v>0</v>
      </c>
      <c r="AJ34" s="31" t="str">
        <f t="shared" si="6"/>
        <v/>
      </c>
      <c r="AL34" s="28"/>
      <c r="AM34" s="25">
        <f t="shared" si="21"/>
        <v>15000</v>
      </c>
      <c r="AN34" s="26">
        <f t="shared" si="15"/>
        <v>0</v>
      </c>
      <c r="AO34" s="27"/>
      <c r="AP34" s="30">
        <f t="shared" si="7"/>
        <v>0</v>
      </c>
      <c r="AQ34" s="31" t="str">
        <f t="shared" si="8"/>
        <v/>
      </c>
    </row>
    <row r="35" spans="2:43" x14ac:dyDescent="0.2">
      <c r="B35" s="33"/>
      <c r="C35" s="21"/>
      <c r="D35" s="22"/>
      <c r="E35" s="23"/>
      <c r="F35" s="24"/>
      <c r="G35" s="25">
        <f t="shared" si="22"/>
        <v>15000</v>
      </c>
      <c r="H35" s="26">
        <f t="shared" si="0"/>
        <v>0</v>
      </c>
      <c r="I35" s="27"/>
      <c r="J35" s="28"/>
      <c r="K35" s="25">
        <f t="shared" si="17"/>
        <v>15000</v>
      </c>
      <c r="L35" s="26">
        <f t="shared" si="9"/>
        <v>0</v>
      </c>
      <c r="M35" s="27"/>
      <c r="N35" s="30">
        <f t="shared" si="10"/>
        <v>0</v>
      </c>
      <c r="O35" s="31" t="str">
        <f t="shared" si="11"/>
        <v/>
      </c>
      <c r="Q35" s="28"/>
      <c r="R35" s="25">
        <f t="shared" si="18"/>
        <v>15000</v>
      </c>
      <c r="S35" s="26">
        <f t="shared" si="12"/>
        <v>0</v>
      </c>
      <c r="T35" s="27"/>
      <c r="U35" s="30">
        <f t="shared" si="1"/>
        <v>0</v>
      </c>
      <c r="V35" s="31" t="str">
        <f t="shared" si="2"/>
        <v/>
      </c>
      <c r="X35" s="28"/>
      <c r="Y35" s="25">
        <f t="shared" si="19"/>
        <v>15000</v>
      </c>
      <c r="Z35" s="26">
        <f t="shared" si="13"/>
        <v>0</v>
      </c>
      <c r="AA35" s="27"/>
      <c r="AB35" s="30">
        <f t="shared" si="3"/>
        <v>0</v>
      </c>
      <c r="AC35" s="31" t="str">
        <f t="shared" si="4"/>
        <v/>
      </c>
      <c r="AE35" s="28"/>
      <c r="AF35" s="25">
        <f t="shared" si="20"/>
        <v>15000</v>
      </c>
      <c r="AG35" s="26">
        <f t="shared" si="14"/>
        <v>0</v>
      </c>
      <c r="AH35" s="27"/>
      <c r="AI35" s="30">
        <f t="shared" si="5"/>
        <v>0</v>
      </c>
      <c r="AJ35" s="31" t="str">
        <f t="shared" si="6"/>
        <v/>
      </c>
      <c r="AL35" s="28"/>
      <c r="AM35" s="25">
        <f t="shared" si="21"/>
        <v>15000</v>
      </c>
      <c r="AN35" s="26">
        <f t="shared" si="15"/>
        <v>0</v>
      </c>
      <c r="AO35" s="27"/>
      <c r="AP35" s="30">
        <f t="shared" si="7"/>
        <v>0</v>
      </c>
      <c r="AQ35" s="31" t="str">
        <f t="shared" si="8"/>
        <v/>
      </c>
    </row>
    <row r="36" spans="2:43" x14ac:dyDescent="0.2">
      <c r="B36" s="33"/>
      <c r="C36" s="21"/>
      <c r="D36" s="22"/>
      <c r="E36" s="23"/>
      <c r="F36" s="24"/>
      <c r="G36" s="25">
        <f t="shared" si="22"/>
        <v>15000</v>
      </c>
      <c r="H36" s="26">
        <f t="shared" si="0"/>
        <v>0</v>
      </c>
      <c r="I36" s="27"/>
      <c r="J36" s="28"/>
      <c r="K36" s="25">
        <f t="shared" si="17"/>
        <v>15000</v>
      </c>
      <c r="L36" s="26">
        <f t="shared" si="9"/>
        <v>0</v>
      </c>
      <c r="M36" s="27"/>
      <c r="N36" s="30">
        <f t="shared" si="10"/>
        <v>0</v>
      </c>
      <c r="O36" s="31" t="str">
        <f t="shared" si="11"/>
        <v/>
      </c>
      <c r="Q36" s="28"/>
      <c r="R36" s="25">
        <f t="shared" si="18"/>
        <v>15000</v>
      </c>
      <c r="S36" s="26">
        <f t="shared" si="12"/>
        <v>0</v>
      </c>
      <c r="T36" s="27"/>
      <c r="U36" s="30">
        <f t="shared" si="1"/>
        <v>0</v>
      </c>
      <c r="V36" s="31" t="str">
        <f t="shared" si="2"/>
        <v/>
      </c>
      <c r="X36" s="28"/>
      <c r="Y36" s="25">
        <f t="shared" si="19"/>
        <v>15000</v>
      </c>
      <c r="Z36" s="26">
        <f t="shared" si="13"/>
        <v>0</v>
      </c>
      <c r="AA36" s="27"/>
      <c r="AB36" s="30">
        <f t="shared" si="3"/>
        <v>0</v>
      </c>
      <c r="AC36" s="31" t="str">
        <f t="shared" si="4"/>
        <v/>
      </c>
      <c r="AE36" s="28"/>
      <c r="AF36" s="25">
        <f t="shared" si="20"/>
        <v>15000</v>
      </c>
      <c r="AG36" s="26">
        <f t="shared" si="14"/>
        <v>0</v>
      </c>
      <c r="AH36" s="27"/>
      <c r="AI36" s="30">
        <f t="shared" si="5"/>
        <v>0</v>
      </c>
      <c r="AJ36" s="31" t="str">
        <f t="shared" si="6"/>
        <v/>
      </c>
      <c r="AL36" s="28"/>
      <c r="AM36" s="25">
        <f t="shared" si="21"/>
        <v>15000</v>
      </c>
      <c r="AN36" s="26">
        <f t="shared" si="15"/>
        <v>0</v>
      </c>
      <c r="AO36" s="27"/>
      <c r="AP36" s="30">
        <f t="shared" si="7"/>
        <v>0</v>
      </c>
      <c r="AQ36" s="31" t="str">
        <f t="shared" si="8"/>
        <v/>
      </c>
    </row>
    <row r="37" spans="2:43" x14ac:dyDescent="0.2">
      <c r="B37" s="33"/>
      <c r="C37" s="21"/>
      <c r="D37" s="22"/>
      <c r="E37" s="23"/>
      <c r="F37" s="24"/>
      <c r="G37" s="25">
        <f t="shared" si="22"/>
        <v>15000</v>
      </c>
      <c r="H37" s="26">
        <f t="shared" si="0"/>
        <v>0</v>
      </c>
      <c r="I37" s="27"/>
      <c r="J37" s="28"/>
      <c r="K37" s="25">
        <f t="shared" si="17"/>
        <v>15000</v>
      </c>
      <c r="L37" s="26">
        <f t="shared" si="9"/>
        <v>0</v>
      </c>
      <c r="M37" s="27"/>
      <c r="N37" s="30">
        <f t="shared" si="10"/>
        <v>0</v>
      </c>
      <c r="O37" s="31" t="str">
        <f t="shared" si="11"/>
        <v/>
      </c>
      <c r="Q37" s="28"/>
      <c r="R37" s="25">
        <f t="shared" si="18"/>
        <v>15000</v>
      </c>
      <c r="S37" s="26">
        <f t="shared" si="12"/>
        <v>0</v>
      </c>
      <c r="T37" s="27"/>
      <c r="U37" s="30">
        <f t="shared" si="1"/>
        <v>0</v>
      </c>
      <c r="V37" s="31" t="str">
        <f t="shared" si="2"/>
        <v/>
      </c>
      <c r="X37" s="28"/>
      <c r="Y37" s="25">
        <f t="shared" si="19"/>
        <v>15000</v>
      </c>
      <c r="Z37" s="26">
        <f t="shared" si="13"/>
        <v>0</v>
      </c>
      <c r="AA37" s="27"/>
      <c r="AB37" s="30">
        <f t="shared" si="3"/>
        <v>0</v>
      </c>
      <c r="AC37" s="31" t="str">
        <f t="shared" si="4"/>
        <v/>
      </c>
      <c r="AE37" s="28"/>
      <c r="AF37" s="25">
        <f t="shared" si="20"/>
        <v>15000</v>
      </c>
      <c r="AG37" s="26">
        <f t="shared" si="14"/>
        <v>0</v>
      </c>
      <c r="AH37" s="27"/>
      <c r="AI37" s="30">
        <f t="shared" si="5"/>
        <v>0</v>
      </c>
      <c r="AJ37" s="31" t="str">
        <f t="shared" si="6"/>
        <v/>
      </c>
      <c r="AL37" s="28"/>
      <c r="AM37" s="25">
        <f t="shared" si="21"/>
        <v>15000</v>
      </c>
      <c r="AN37" s="26">
        <f t="shared" si="15"/>
        <v>0</v>
      </c>
      <c r="AO37" s="27"/>
      <c r="AP37" s="30">
        <f t="shared" si="7"/>
        <v>0</v>
      </c>
      <c r="AQ37" s="31" t="str">
        <f t="shared" si="8"/>
        <v/>
      </c>
    </row>
    <row r="38" spans="2:43" x14ac:dyDescent="0.2">
      <c r="B38" s="33"/>
      <c r="C38" s="21"/>
      <c r="D38" s="22"/>
      <c r="E38" s="23"/>
      <c r="F38" s="24"/>
      <c r="G38" s="25">
        <f t="shared" si="22"/>
        <v>15000</v>
      </c>
      <c r="H38" s="26">
        <f t="shared" si="0"/>
        <v>0</v>
      </c>
      <c r="I38" s="27"/>
      <c r="J38" s="28"/>
      <c r="K38" s="25">
        <f t="shared" si="17"/>
        <v>15000</v>
      </c>
      <c r="L38" s="26">
        <f t="shared" si="9"/>
        <v>0</v>
      </c>
      <c r="M38" s="27"/>
      <c r="N38" s="30">
        <f t="shared" si="10"/>
        <v>0</v>
      </c>
      <c r="O38" s="31" t="str">
        <f t="shared" si="11"/>
        <v/>
      </c>
      <c r="Q38" s="28"/>
      <c r="R38" s="25">
        <f t="shared" si="18"/>
        <v>15000</v>
      </c>
      <c r="S38" s="26">
        <f t="shared" si="12"/>
        <v>0</v>
      </c>
      <c r="T38" s="27"/>
      <c r="U38" s="30">
        <f t="shared" si="1"/>
        <v>0</v>
      </c>
      <c r="V38" s="31" t="str">
        <f t="shared" si="2"/>
        <v/>
      </c>
      <c r="X38" s="28"/>
      <c r="Y38" s="25">
        <f t="shared" si="19"/>
        <v>15000</v>
      </c>
      <c r="Z38" s="26">
        <f t="shared" si="13"/>
        <v>0</v>
      </c>
      <c r="AA38" s="27"/>
      <c r="AB38" s="30">
        <f t="shared" si="3"/>
        <v>0</v>
      </c>
      <c r="AC38" s="31" t="str">
        <f t="shared" si="4"/>
        <v/>
      </c>
      <c r="AE38" s="28"/>
      <c r="AF38" s="25">
        <f t="shared" si="20"/>
        <v>15000</v>
      </c>
      <c r="AG38" s="26">
        <f t="shared" si="14"/>
        <v>0</v>
      </c>
      <c r="AH38" s="27"/>
      <c r="AI38" s="30">
        <f t="shared" si="5"/>
        <v>0</v>
      </c>
      <c r="AJ38" s="31" t="str">
        <f t="shared" si="6"/>
        <v/>
      </c>
      <c r="AL38" s="28"/>
      <c r="AM38" s="25">
        <f t="shared" si="21"/>
        <v>15000</v>
      </c>
      <c r="AN38" s="26">
        <f t="shared" si="15"/>
        <v>0</v>
      </c>
      <c r="AO38" s="27"/>
      <c r="AP38" s="30">
        <f t="shared" si="7"/>
        <v>0</v>
      </c>
      <c r="AQ38" s="31" t="str">
        <f t="shared" si="8"/>
        <v/>
      </c>
    </row>
    <row r="39" spans="2:43" s="45" customFormat="1" x14ac:dyDescent="0.2">
      <c r="B39" s="34" t="s">
        <v>33</v>
      </c>
      <c r="C39" s="35"/>
      <c r="D39" s="36"/>
      <c r="E39" s="35"/>
      <c r="F39" s="37"/>
      <c r="G39" s="38"/>
      <c r="H39" s="39">
        <f>SUM(H23:H38)</f>
        <v>331.72</v>
      </c>
      <c r="I39" s="40"/>
      <c r="J39" s="41"/>
      <c r="K39" s="42"/>
      <c r="L39" s="39">
        <f>SUM(L23:L38)</f>
        <v>350.45</v>
      </c>
      <c r="M39" s="40"/>
      <c r="N39" s="43">
        <f t="shared" si="10"/>
        <v>18.729999999999961</v>
      </c>
      <c r="O39" s="44">
        <f t="shared" si="11"/>
        <v>5.6463282286265404E-2</v>
      </c>
      <c r="Q39" s="41"/>
      <c r="R39" s="42"/>
      <c r="S39" s="39">
        <f>SUM(S23:S38)</f>
        <v>349</v>
      </c>
      <c r="T39" s="40"/>
      <c r="U39" s="43">
        <f t="shared" si="1"/>
        <v>-1.4499999999999886</v>
      </c>
      <c r="V39" s="44">
        <f t="shared" si="2"/>
        <v>-4.1375374518475925E-3</v>
      </c>
      <c r="X39" s="41"/>
      <c r="Y39" s="42"/>
      <c r="Z39" s="39">
        <f>SUM(Z23:Z38)</f>
        <v>347</v>
      </c>
      <c r="AA39" s="40"/>
      <c r="AB39" s="43">
        <f t="shared" si="3"/>
        <v>-2</v>
      </c>
      <c r="AC39" s="44">
        <f t="shared" si="4"/>
        <v>-5.7306590257879654E-3</v>
      </c>
      <c r="AE39" s="41"/>
      <c r="AF39" s="42"/>
      <c r="AG39" s="39">
        <f>SUM(AG23:AG38)</f>
        <v>339</v>
      </c>
      <c r="AH39" s="40"/>
      <c r="AI39" s="43">
        <f t="shared" si="5"/>
        <v>-8</v>
      </c>
      <c r="AJ39" s="44">
        <f t="shared" si="6"/>
        <v>-2.3054755043227664E-2</v>
      </c>
      <c r="AL39" s="41"/>
      <c r="AM39" s="42"/>
      <c r="AN39" s="39">
        <f>SUM(AN23:AN38)</f>
        <v>326</v>
      </c>
      <c r="AO39" s="40"/>
      <c r="AP39" s="43">
        <f t="shared" si="7"/>
        <v>-13</v>
      </c>
      <c r="AQ39" s="44">
        <f t="shared" si="8"/>
        <v>-3.8348082595870206E-2</v>
      </c>
    </row>
    <row r="40" spans="2:43" ht="38.25" x14ac:dyDescent="0.2">
      <c r="B40" s="46" t="str">
        <f>+'Res (100)'!B40</f>
        <v>Deferral/Variance Account Disposition Rate Rider Group 1</v>
      </c>
      <c r="C40" s="21"/>
      <c r="D40" s="22"/>
      <c r="E40" s="23"/>
      <c r="F40" s="24">
        <v>0</v>
      </c>
      <c r="G40" s="25">
        <f>$F$18</f>
        <v>15000</v>
      </c>
      <c r="H40" s="26">
        <f>G40*F40</f>
        <v>0</v>
      </c>
      <c r="I40" s="27"/>
      <c r="J40" s="50">
        <f>+'SC (1000)'!J40</f>
        <v>-5.9299999999999999E-4</v>
      </c>
      <c r="K40" s="25">
        <f>$F$18</f>
        <v>15000</v>
      </c>
      <c r="L40" s="26">
        <f>K40*J40</f>
        <v>-8.8949999999999996</v>
      </c>
      <c r="M40" s="27"/>
      <c r="N40" s="30">
        <f>L40-H40</f>
        <v>-8.8949999999999996</v>
      </c>
      <c r="O40" s="31" t="str">
        <f>IF((H40)=0,"",(N40/H40))</f>
        <v/>
      </c>
      <c r="Q40" s="28"/>
      <c r="R40" s="25">
        <f>$F$18</f>
        <v>15000</v>
      </c>
      <c r="S40" s="26">
        <f>R40*Q40</f>
        <v>0</v>
      </c>
      <c r="T40" s="27"/>
      <c r="U40" s="30">
        <f t="shared" si="1"/>
        <v>8.8949999999999996</v>
      </c>
      <c r="V40" s="31">
        <f t="shared" si="2"/>
        <v>-1</v>
      </c>
      <c r="X40" s="28"/>
      <c r="Y40" s="25">
        <f>$F$18</f>
        <v>15000</v>
      </c>
      <c r="Z40" s="26">
        <f>Y40*X40</f>
        <v>0</v>
      </c>
      <c r="AA40" s="27"/>
      <c r="AB40" s="30">
        <f t="shared" si="3"/>
        <v>0</v>
      </c>
      <c r="AC40" s="31" t="str">
        <f t="shared" si="4"/>
        <v/>
      </c>
      <c r="AE40" s="28"/>
      <c r="AF40" s="25">
        <f>$F$18</f>
        <v>15000</v>
      </c>
      <c r="AG40" s="26">
        <f>AF40*AE40</f>
        <v>0</v>
      </c>
      <c r="AH40" s="27"/>
      <c r="AI40" s="30">
        <f t="shared" si="5"/>
        <v>0</v>
      </c>
      <c r="AJ40" s="31" t="str">
        <f t="shared" si="6"/>
        <v/>
      </c>
      <c r="AL40" s="28"/>
      <c r="AM40" s="25">
        <f>$F$18</f>
        <v>15000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15000</v>
      </c>
      <c r="H41" s="26">
        <f t="shared" ref="H41:H45" si="24">G41*F41</f>
        <v>0</v>
      </c>
      <c r="I41" s="47"/>
      <c r="J41" s="50">
        <f>+'SC (1000)'!J41</f>
        <v>1.4300000000000001E-3</v>
      </c>
      <c r="K41" s="25">
        <f t="shared" ref="K41:K43" si="25">$F$18</f>
        <v>15000</v>
      </c>
      <c r="L41" s="26">
        <f t="shared" ref="L41:L45" si="26">K41*J41</f>
        <v>21.45</v>
      </c>
      <c r="M41" s="48"/>
      <c r="N41" s="30">
        <f t="shared" ref="N41:N45" si="27">L41-H41</f>
        <v>21.45</v>
      </c>
      <c r="O41" s="31" t="str">
        <f t="shared" ref="O41:O65" si="28">IF((H41)=0,"",(N41/H41))</f>
        <v/>
      </c>
      <c r="Q41" s="28"/>
      <c r="R41" s="25">
        <f t="shared" ref="R41:R43" si="29">$F$18</f>
        <v>15000</v>
      </c>
      <c r="S41" s="26">
        <f t="shared" ref="S41:S43" si="30">R41*Q41</f>
        <v>0</v>
      </c>
      <c r="T41" s="48"/>
      <c r="U41" s="30">
        <f t="shared" si="1"/>
        <v>-21.45</v>
      </c>
      <c r="V41" s="31">
        <f t="shared" si="2"/>
        <v>-1</v>
      </c>
      <c r="X41" s="28"/>
      <c r="Y41" s="25">
        <f t="shared" ref="Y41:Y43" si="31">$F$18</f>
        <v>15000</v>
      </c>
      <c r="Z41" s="26">
        <f t="shared" ref="Z41:Z43" si="32">Y41*X41</f>
        <v>0</v>
      </c>
      <c r="AA41" s="48"/>
      <c r="AB41" s="30">
        <f t="shared" si="3"/>
        <v>0</v>
      </c>
      <c r="AC41" s="31" t="str">
        <f t="shared" si="4"/>
        <v/>
      </c>
      <c r="AE41" s="28"/>
      <c r="AF41" s="25">
        <f t="shared" ref="AF41:AF43" si="33">$F$18</f>
        <v>15000</v>
      </c>
      <c r="AG41" s="26">
        <f t="shared" ref="AG41:AG43" si="34">AF41*AE41</f>
        <v>0</v>
      </c>
      <c r="AH41" s="48"/>
      <c r="AI41" s="30">
        <f t="shared" si="5"/>
        <v>0</v>
      </c>
      <c r="AJ41" s="31" t="str">
        <f t="shared" si="6"/>
        <v/>
      </c>
      <c r="AL41" s="28"/>
      <c r="AM41" s="25">
        <f t="shared" ref="AM41:AM43" si="35">$F$18</f>
        <v>15000</v>
      </c>
      <c r="AN41" s="26">
        <f t="shared" ref="AN41:AN43" si="36">AM41*AL41</f>
        <v>0</v>
      </c>
      <c r="AO41" s="48"/>
      <c r="AP41" s="30">
        <f t="shared" si="7"/>
        <v>0</v>
      </c>
      <c r="AQ41" s="31" t="str">
        <f t="shared" si="8"/>
        <v/>
      </c>
    </row>
    <row r="42" spans="2:43" x14ac:dyDescent="0.2">
      <c r="B42" s="46"/>
      <c r="C42" s="21"/>
      <c r="D42" s="22"/>
      <c r="E42" s="23"/>
      <c r="F42" s="24"/>
      <c r="G42" s="25">
        <f t="shared" si="23"/>
        <v>15000</v>
      </c>
      <c r="H42" s="26">
        <f t="shared" si="24"/>
        <v>0</v>
      </c>
      <c r="I42" s="47"/>
      <c r="J42" s="28"/>
      <c r="K42" s="25">
        <f t="shared" si="25"/>
        <v>15000</v>
      </c>
      <c r="L42" s="26">
        <f t="shared" si="26"/>
        <v>0</v>
      </c>
      <c r="M42" s="48"/>
      <c r="N42" s="30">
        <f t="shared" si="27"/>
        <v>0</v>
      </c>
      <c r="O42" s="31" t="str">
        <f t="shared" si="28"/>
        <v/>
      </c>
      <c r="Q42" s="28"/>
      <c r="R42" s="25">
        <f t="shared" si="29"/>
        <v>15000</v>
      </c>
      <c r="S42" s="26">
        <f t="shared" si="30"/>
        <v>0</v>
      </c>
      <c r="T42" s="48"/>
      <c r="U42" s="30">
        <f t="shared" si="1"/>
        <v>0</v>
      </c>
      <c r="V42" s="31" t="str">
        <f t="shared" si="2"/>
        <v/>
      </c>
      <c r="X42" s="28"/>
      <c r="Y42" s="25">
        <f t="shared" si="31"/>
        <v>15000</v>
      </c>
      <c r="Z42" s="26">
        <f t="shared" si="32"/>
        <v>0</v>
      </c>
      <c r="AA42" s="48"/>
      <c r="AB42" s="30">
        <f t="shared" si="3"/>
        <v>0</v>
      </c>
      <c r="AC42" s="31" t="str">
        <f t="shared" si="4"/>
        <v/>
      </c>
      <c r="AE42" s="28"/>
      <c r="AF42" s="25">
        <f t="shared" si="33"/>
        <v>15000</v>
      </c>
      <c r="AG42" s="26">
        <f t="shared" si="34"/>
        <v>0</v>
      </c>
      <c r="AH42" s="48"/>
      <c r="AI42" s="30">
        <f t="shared" si="5"/>
        <v>0</v>
      </c>
      <c r="AJ42" s="31" t="str">
        <f t="shared" si="6"/>
        <v/>
      </c>
      <c r="AL42" s="28"/>
      <c r="AM42" s="25">
        <f t="shared" si="35"/>
        <v>15000</v>
      </c>
      <c r="AN42" s="26">
        <f t="shared" si="36"/>
        <v>0</v>
      </c>
      <c r="AO42" s="48"/>
      <c r="AP42" s="30">
        <f t="shared" si="7"/>
        <v>0</v>
      </c>
      <c r="AQ42" s="31" t="str">
        <f t="shared" si="8"/>
        <v/>
      </c>
    </row>
    <row r="43" spans="2:43" x14ac:dyDescent="0.2">
      <c r="B43" s="46"/>
      <c r="C43" s="21"/>
      <c r="D43" s="22"/>
      <c r="E43" s="23"/>
      <c r="F43" s="24"/>
      <c r="G43" s="25">
        <f t="shared" si="23"/>
        <v>15000</v>
      </c>
      <c r="H43" s="26">
        <f t="shared" si="24"/>
        <v>0</v>
      </c>
      <c r="I43" s="47"/>
      <c r="J43" s="28"/>
      <c r="K43" s="25">
        <f t="shared" si="25"/>
        <v>15000</v>
      </c>
      <c r="L43" s="26">
        <f t="shared" si="26"/>
        <v>0</v>
      </c>
      <c r="M43" s="48"/>
      <c r="N43" s="30">
        <f t="shared" si="27"/>
        <v>0</v>
      </c>
      <c r="O43" s="31" t="str">
        <f t="shared" si="28"/>
        <v/>
      </c>
      <c r="Q43" s="28"/>
      <c r="R43" s="25">
        <f t="shared" si="29"/>
        <v>15000</v>
      </c>
      <c r="S43" s="26">
        <f t="shared" si="30"/>
        <v>0</v>
      </c>
      <c r="T43" s="48"/>
      <c r="U43" s="30">
        <f t="shared" si="1"/>
        <v>0</v>
      </c>
      <c r="V43" s="31" t="str">
        <f t="shared" si="2"/>
        <v/>
      </c>
      <c r="X43" s="28"/>
      <c r="Y43" s="25">
        <f t="shared" si="31"/>
        <v>15000</v>
      </c>
      <c r="Z43" s="26">
        <f t="shared" si="32"/>
        <v>0</v>
      </c>
      <c r="AA43" s="48"/>
      <c r="AB43" s="30">
        <f t="shared" si="3"/>
        <v>0</v>
      </c>
      <c r="AC43" s="31" t="str">
        <f t="shared" si="4"/>
        <v/>
      </c>
      <c r="AE43" s="28"/>
      <c r="AF43" s="25">
        <f t="shared" si="33"/>
        <v>15000</v>
      </c>
      <c r="AG43" s="26">
        <f t="shared" si="34"/>
        <v>0</v>
      </c>
      <c r="AH43" s="48"/>
      <c r="AI43" s="30">
        <f t="shared" si="5"/>
        <v>0</v>
      </c>
      <c r="AJ43" s="31" t="str">
        <f t="shared" si="6"/>
        <v/>
      </c>
      <c r="AL43" s="28"/>
      <c r="AM43" s="25">
        <f t="shared" si="35"/>
        <v>15000</v>
      </c>
      <c r="AN43" s="26">
        <f t="shared" si="36"/>
        <v>0</v>
      </c>
      <c r="AO43" s="48"/>
      <c r="AP43" s="30">
        <f t="shared" si="7"/>
        <v>0</v>
      </c>
      <c r="AQ43" s="31" t="str">
        <f t="shared" si="8"/>
        <v/>
      </c>
    </row>
    <row r="44" spans="2:43" x14ac:dyDescent="0.2">
      <c r="B44" s="49" t="s">
        <v>35</v>
      </c>
      <c r="C44" s="21"/>
      <c r="D44" s="22" t="s">
        <v>30</v>
      </c>
      <c r="E44" s="23"/>
      <c r="F44" s="50">
        <v>6.0000000000000002E-5</v>
      </c>
      <c r="G44" s="51">
        <f>$F$18*(1+F74)</f>
        <v>15537</v>
      </c>
      <c r="H44" s="26">
        <f>G44*F44</f>
        <v>0.93222000000000005</v>
      </c>
      <c r="I44" s="27"/>
      <c r="J44" s="52">
        <v>6.0000000000000002E-5</v>
      </c>
      <c r="K44" s="51">
        <f>$F$18*(1+J74)</f>
        <v>15507</v>
      </c>
      <c r="L44" s="26">
        <f>K44*J44</f>
        <v>0.93042000000000002</v>
      </c>
      <c r="M44" s="27"/>
      <c r="N44" s="30">
        <f>L44-H44</f>
        <v>-1.8000000000000238E-3</v>
      </c>
      <c r="O44" s="31">
        <f>IF((H44)=0,"",(N44/H44))</f>
        <v>-1.9308746862328888E-3</v>
      </c>
      <c r="Q44" s="52">
        <f>+J44</f>
        <v>6.0000000000000002E-5</v>
      </c>
      <c r="R44" s="51">
        <f>$F$18*(1+Q74)</f>
        <v>15507</v>
      </c>
      <c r="S44" s="26">
        <f>R44*Q44</f>
        <v>0.93042000000000002</v>
      </c>
      <c r="T44" s="27"/>
      <c r="U44" s="30">
        <f t="shared" si="1"/>
        <v>0</v>
      </c>
      <c r="V44" s="31">
        <f t="shared" si="2"/>
        <v>0</v>
      </c>
      <c r="X44" s="52">
        <f>+Q44</f>
        <v>6.0000000000000002E-5</v>
      </c>
      <c r="Y44" s="51">
        <f>$F$18*(1+X74)</f>
        <v>15507</v>
      </c>
      <c r="Z44" s="26">
        <f>Y44*X44</f>
        <v>0.93042000000000002</v>
      </c>
      <c r="AA44" s="27"/>
      <c r="AB44" s="30">
        <f t="shared" si="3"/>
        <v>0</v>
      </c>
      <c r="AC44" s="31">
        <f t="shared" si="4"/>
        <v>0</v>
      </c>
      <c r="AE44" s="52">
        <f>+X44</f>
        <v>6.0000000000000002E-5</v>
      </c>
      <c r="AF44" s="51">
        <f>$F$18*(1+AE74)</f>
        <v>15507</v>
      </c>
      <c r="AG44" s="26">
        <f>AF44*AE44</f>
        <v>0.93042000000000002</v>
      </c>
      <c r="AH44" s="27"/>
      <c r="AI44" s="30">
        <f t="shared" si="5"/>
        <v>0</v>
      </c>
      <c r="AJ44" s="31">
        <f t="shared" si="6"/>
        <v>0</v>
      </c>
      <c r="AL44" s="52">
        <f>+AE44</f>
        <v>6.0000000000000002E-5</v>
      </c>
      <c r="AM44" s="51">
        <f>$F$18*(1+AL74)</f>
        <v>15507</v>
      </c>
      <c r="AN44" s="26">
        <f>AM44*AL44</f>
        <v>0.93042000000000002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537</v>
      </c>
      <c r="H45" s="26">
        <f t="shared" si="24"/>
        <v>54.849180000000004</v>
      </c>
      <c r="I45" s="27"/>
      <c r="J45" s="55">
        <f>0.64*$J$55+0.18*$J$56+0.18*$J$57</f>
        <v>0.10214000000000001</v>
      </c>
      <c r="K45" s="54">
        <f>$F$18*(1+$J$74)-$F$18</f>
        <v>507</v>
      </c>
      <c r="L45" s="26">
        <f t="shared" si="26"/>
        <v>51.784980000000004</v>
      </c>
      <c r="M45" s="27"/>
      <c r="N45" s="30">
        <f t="shared" si="27"/>
        <v>-3.0641999999999996</v>
      </c>
      <c r="O45" s="31">
        <f t="shared" si="28"/>
        <v>-5.5865921787709487E-2</v>
      </c>
      <c r="Q45" s="55">
        <f>0.64*$Q$55+0.18*$Q$56+0.18*$Q$57</f>
        <v>0.10214000000000001</v>
      </c>
      <c r="R45" s="54">
        <f>$F$18*(1+Q74)-$F$18</f>
        <v>507</v>
      </c>
      <c r="S45" s="26">
        <f t="shared" ref="S45" si="37">R45*Q45</f>
        <v>51.784980000000004</v>
      </c>
      <c r="T45" s="27"/>
      <c r="U45" s="30">
        <f t="shared" si="1"/>
        <v>0</v>
      </c>
      <c r="V45" s="31">
        <f t="shared" si="2"/>
        <v>0</v>
      </c>
      <c r="X45" s="55">
        <f>0.64*$X$55+0.18*$X$56+0.18*$X$57</f>
        <v>0.10214000000000001</v>
      </c>
      <c r="Y45" s="54">
        <f>$F$18*(1+X74)-$F$18</f>
        <v>507</v>
      </c>
      <c r="Z45" s="26">
        <f t="shared" ref="Z45" si="38">Y45*X45</f>
        <v>51.784980000000004</v>
      </c>
      <c r="AA45" s="27"/>
      <c r="AB45" s="30">
        <f t="shared" si="3"/>
        <v>0</v>
      </c>
      <c r="AC45" s="31">
        <f t="shared" si="4"/>
        <v>0</v>
      </c>
      <c r="AE45" s="55">
        <f>0.64*$AE$55+0.18*$AE$56+0.18*$AE$57</f>
        <v>0.10214000000000001</v>
      </c>
      <c r="AF45" s="54">
        <f>$F$18*(1+AE74)-$F$18</f>
        <v>507</v>
      </c>
      <c r="AG45" s="26">
        <f t="shared" ref="AG45" si="39">AF45*AE45</f>
        <v>51.784980000000004</v>
      </c>
      <c r="AH45" s="27"/>
      <c r="AI45" s="30">
        <f t="shared" si="5"/>
        <v>0</v>
      </c>
      <c r="AJ45" s="31">
        <f t="shared" si="6"/>
        <v>0</v>
      </c>
      <c r="AL45" s="55">
        <f>0.64*$AL$55+0.18*$AL$56+0.18*$AL$57</f>
        <v>0.10214000000000001</v>
      </c>
      <c r="AM45" s="54">
        <f>$F$18*(1+AL74)-$F$18</f>
        <v>507</v>
      </c>
      <c r="AN45" s="26">
        <f t="shared" ref="AN45" si="40">AM45*AL45</f>
        <v>51.784980000000004</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388.29140000000001</v>
      </c>
      <c r="I47" s="40"/>
      <c r="J47" s="59"/>
      <c r="K47" s="61"/>
      <c r="L47" s="60">
        <f>SUM(L40:L46)+L39</f>
        <v>416.5104</v>
      </c>
      <c r="M47" s="40"/>
      <c r="N47" s="43">
        <f t="shared" ref="N47:N65" si="41">L47-H47</f>
        <v>28.218999999999994</v>
      </c>
      <c r="O47" s="44">
        <f t="shared" si="28"/>
        <v>7.2674800420508903E-2</v>
      </c>
      <c r="Q47" s="59"/>
      <c r="R47" s="61"/>
      <c r="S47" s="60">
        <f>SUM(S40:S46)+S39</f>
        <v>402.50540000000001</v>
      </c>
      <c r="T47" s="40"/>
      <c r="U47" s="43">
        <f t="shared" si="1"/>
        <v>-14.004999999999995</v>
      </c>
      <c r="V47" s="44">
        <f t="shared" si="2"/>
        <v>-3.3624610573949644E-2</v>
      </c>
      <c r="X47" s="59"/>
      <c r="Y47" s="61"/>
      <c r="Z47" s="60">
        <f>SUM(Z40:Z46)+Z39</f>
        <v>400.50540000000001</v>
      </c>
      <c r="AA47" s="40"/>
      <c r="AB47" s="43">
        <f t="shared" si="3"/>
        <v>-2</v>
      </c>
      <c r="AC47" s="44">
        <f t="shared" si="4"/>
        <v>-4.9688774361784961E-3</v>
      </c>
      <c r="AE47" s="59"/>
      <c r="AF47" s="61"/>
      <c r="AG47" s="60">
        <f>SUM(AG40:AG46)+AG39</f>
        <v>392.50540000000001</v>
      </c>
      <c r="AH47" s="40"/>
      <c r="AI47" s="43">
        <f t="shared" si="5"/>
        <v>-8</v>
      </c>
      <c r="AJ47" s="44">
        <f t="shared" si="6"/>
        <v>-1.9974761888354065E-2</v>
      </c>
      <c r="AL47" s="59"/>
      <c r="AM47" s="61"/>
      <c r="AN47" s="60">
        <f>SUM(AN40:AN46)+AN39</f>
        <v>379.50540000000001</v>
      </c>
      <c r="AO47" s="40"/>
      <c r="AP47" s="43">
        <f t="shared" si="7"/>
        <v>-13</v>
      </c>
      <c r="AQ47" s="44">
        <f t="shared" si="8"/>
        <v>-3.3120563436834241E-2</v>
      </c>
    </row>
    <row r="48" spans="2:43" x14ac:dyDescent="0.2">
      <c r="B48" s="27" t="s">
        <v>39</v>
      </c>
      <c r="C48" s="27"/>
      <c r="D48" s="62" t="s">
        <v>30</v>
      </c>
      <c r="E48" s="63"/>
      <c r="F48" s="28">
        <v>7.0000000000000001E-3</v>
      </c>
      <c r="G48" s="64">
        <f>F18*(1+F74)</f>
        <v>15537</v>
      </c>
      <c r="H48" s="26">
        <f>G48*F48</f>
        <v>108.759</v>
      </c>
      <c r="I48" s="27"/>
      <c r="J48" s="28">
        <f>+F48</f>
        <v>7.0000000000000001E-3</v>
      </c>
      <c r="K48" s="65">
        <f>F18*(1+J74)</f>
        <v>15507</v>
      </c>
      <c r="L48" s="26">
        <f>K48*J48</f>
        <v>108.54900000000001</v>
      </c>
      <c r="M48" s="27"/>
      <c r="N48" s="30">
        <f t="shared" si="41"/>
        <v>-0.20999999999999375</v>
      </c>
      <c r="O48" s="31">
        <f t="shared" si="28"/>
        <v>-1.930874686232806E-3</v>
      </c>
      <c r="Q48" s="28">
        <f>+J48</f>
        <v>7.0000000000000001E-3</v>
      </c>
      <c r="R48" s="65">
        <f>$F$18*(1+Q74)</f>
        <v>15507</v>
      </c>
      <c r="S48" s="26">
        <f>R48*Q48</f>
        <v>108.54900000000001</v>
      </c>
      <c r="T48" s="27"/>
      <c r="U48" s="30">
        <f t="shared" si="1"/>
        <v>0</v>
      </c>
      <c r="V48" s="31">
        <f t="shared" si="2"/>
        <v>0</v>
      </c>
      <c r="X48" s="28">
        <f>+Q48</f>
        <v>7.0000000000000001E-3</v>
      </c>
      <c r="Y48" s="65">
        <f>$F$18*(1+X74)</f>
        <v>15507</v>
      </c>
      <c r="Z48" s="26">
        <f>Y48*X48</f>
        <v>108.54900000000001</v>
      </c>
      <c r="AA48" s="27"/>
      <c r="AB48" s="30">
        <f t="shared" si="3"/>
        <v>0</v>
      </c>
      <c r="AC48" s="31">
        <f t="shared" si="4"/>
        <v>0</v>
      </c>
      <c r="AE48" s="28">
        <f>+X48</f>
        <v>7.0000000000000001E-3</v>
      </c>
      <c r="AF48" s="65">
        <f>$F$18*(1+AE74)</f>
        <v>15507</v>
      </c>
      <c r="AG48" s="26">
        <f>AF48*AE48</f>
        <v>108.54900000000001</v>
      </c>
      <c r="AH48" s="27"/>
      <c r="AI48" s="30">
        <f t="shared" si="5"/>
        <v>0</v>
      </c>
      <c r="AJ48" s="31">
        <f t="shared" si="6"/>
        <v>0</v>
      </c>
      <c r="AL48" s="28">
        <f>+AE48</f>
        <v>7.0000000000000001E-3</v>
      </c>
      <c r="AM48" s="65">
        <f>$F$18*(1+AL74)</f>
        <v>15507</v>
      </c>
      <c r="AN48" s="26">
        <f>AM48*AL48</f>
        <v>108.54900000000001</v>
      </c>
      <c r="AO48" s="27"/>
      <c r="AP48" s="30">
        <f t="shared" si="7"/>
        <v>0</v>
      </c>
      <c r="AQ48" s="31">
        <f t="shared" si="8"/>
        <v>0</v>
      </c>
    </row>
    <row r="49" spans="2:43" ht="25.5" x14ac:dyDescent="0.2">
      <c r="B49" s="66" t="s">
        <v>40</v>
      </c>
      <c r="C49" s="27"/>
      <c r="D49" s="62" t="s">
        <v>30</v>
      </c>
      <c r="E49" s="63"/>
      <c r="F49" s="28">
        <v>4.0000000000000001E-3</v>
      </c>
      <c r="G49" s="64">
        <f>G48</f>
        <v>15537</v>
      </c>
      <c r="H49" s="26">
        <f>G49*F49</f>
        <v>62.148000000000003</v>
      </c>
      <c r="I49" s="27"/>
      <c r="J49" s="28">
        <f>+F49</f>
        <v>4.0000000000000001E-3</v>
      </c>
      <c r="K49" s="65">
        <f>K48</f>
        <v>15507</v>
      </c>
      <c r="L49" s="26">
        <f>K49*J49</f>
        <v>62.027999999999999</v>
      </c>
      <c r="M49" s="27"/>
      <c r="N49" s="30">
        <f t="shared" si="41"/>
        <v>-0.12000000000000455</v>
      </c>
      <c r="O49" s="31">
        <f t="shared" si="28"/>
        <v>-1.9308746862329365E-3</v>
      </c>
      <c r="Q49" s="28">
        <f>+J49</f>
        <v>4.0000000000000001E-3</v>
      </c>
      <c r="R49" s="65">
        <f>R48</f>
        <v>15507</v>
      </c>
      <c r="S49" s="26">
        <f>R49*Q49</f>
        <v>62.027999999999999</v>
      </c>
      <c r="T49" s="27"/>
      <c r="U49" s="30">
        <f t="shared" si="1"/>
        <v>0</v>
      </c>
      <c r="V49" s="31">
        <f t="shared" si="2"/>
        <v>0</v>
      </c>
      <c r="X49" s="28">
        <f>+Q49</f>
        <v>4.0000000000000001E-3</v>
      </c>
      <c r="Y49" s="65">
        <f>Y48</f>
        <v>15507</v>
      </c>
      <c r="Z49" s="26">
        <f>Y49*X49</f>
        <v>62.027999999999999</v>
      </c>
      <c r="AA49" s="27"/>
      <c r="AB49" s="30">
        <f t="shared" si="3"/>
        <v>0</v>
      </c>
      <c r="AC49" s="31">
        <f t="shared" si="4"/>
        <v>0</v>
      </c>
      <c r="AE49" s="28">
        <f>+X49</f>
        <v>4.0000000000000001E-3</v>
      </c>
      <c r="AF49" s="65">
        <f>AF48</f>
        <v>15507</v>
      </c>
      <c r="AG49" s="26">
        <f>AF49*AE49</f>
        <v>62.027999999999999</v>
      </c>
      <c r="AH49" s="27"/>
      <c r="AI49" s="30">
        <f t="shared" si="5"/>
        <v>0</v>
      </c>
      <c r="AJ49" s="31">
        <f t="shared" si="6"/>
        <v>0</v>
      </c>
      <c r="AL49" s="28">
        <f>+AE49</f>
        <v>4.0000000000000001E-3</v>
      </c>
      <c r="AM49" s="65">
        <f>AM48</f>
        <v>15507</v>
      </c>
      <c r="AN49" s="26">
        <f>AM49*AL49</f>
        <v>62.027999999999999</v>
      </c>
      <c r="AO49" s="27"/>
      <c r="AP49" s="30">
        <f t="shared" si="7"/>
        <v>0</v>
      </c>
      <c r="AQ49" s="31">
        <f t="shared" si="8"/>
        <v>0</v>
      </c>
    </row>
    <row r="50" spans="2:43" ht="25.5" x14ac:dyDescent="0.2">
      <c r="B50" s="56" t="s">
        <v>41</v>
      </c>
      <c r="C50" s="35"/>
      <c r="D50" s="35"/>
      <c r="E50" s="35"/>
      <c r="F50" s="67"/>
      <c r="G50" s="59"/>
      <c r="H50" s="60">
        <f>SUM(H47:H49)</f>
        <v>559.19839999999999</v>
      </c>
      <c r="I50" s="68"/>
      <c r="J50" s="69"/>
      <c r="K50" s="70"/>
      <c r="L50" s="60">
        <f>SUM(L47:L49)</f>
        <v>587.0874</v>
      </c>
      <c r="M50" s="68"/>
      <c r="N50" s="43">
        <f t="shared" si="41"/>
        <v>27.88900000000001</v>
      </c>
      <c r="O50" s="44">
        <f t="shared" si="28"/>
        <v>4.9873175602791441E-2</v>
      </c>
      <c r="Q50" s="69"/>
      <c r="R50" s="70"/>
      <c r="S50" s="60">
        <f>SUM(S47:S49)</f>
        <v>573.08240000000001</v>
      </c>
      <c r="T50" s="68"/>
      <c r="U50" s="43">
        <f t="shared" si="1"/>
        <v>-14.004999999999995</v>
      </c>
      <c r="V50" s="44">
        <f t="shared" si="2"/>
        <v>-2.3855051224059648E-2</v>
      </c>
      <c r="X50" s="69"/>
      <c r="Y50" s="70"/>
      <c r="Z50" s="60">
        <f>SUM(Z47:Z49)</f>
        <v>571.08240000000001</v>
      </c>
      <c r="AA50" s="68"/>
      <c r="AB50" s="43">
        <f t="shared" si="3"/>
        <v>-2</v>
      </c>
      <c r="AC50" s="44">
        <f t="shared" si="4"/>
        <v>-3.4898995327722507E-3</v>
      </c>
      <c r="AE50" s="69"/>
      <c r="AF50" s="70"/>
      <c r="AG50" s="60">
        <f>SUM(AG47:AG49)</f>
        <v>563.08240000000001</v>
      </c>
      <c r="AH50" s="68"/>
      <c r="AI50" s="43">
        <f t="shared" si="5"/>
        <v>-8</v>
      </c>
      <c r="AJ50" s="44">
        <f t="shared" si="6"/>
        <v>-1.4008486341025393E-2</v>
      </c>
      <c r="AL50" s="69"/>
      <c r="AM50" s="70"/>
      <c r="AN50" s="60">
        <f>SUM(AN47:AN49)</f>
        <v>550.08240000000001</v>
      </c>
      <c r="AO50" s="68"/>
      <c r="AP50" s="43">
        <f t="shared" si="7"/>
        <v>-13</v>
      </c>
      <c r="AQ50" s="44">
        <f t="shared" si="8"/>
        <v>-2.3087207129897862E-2</v>
      </c>
    </row>
    <row r="51" spans="2:43" ht="25.5" x14ac:dyDescent="0.2">
      <c r="B51" s="71" t="s">
        <v>42</v>
      </c>
      <c r="C51" s="21"/>
      <c r="D51" s="22" t="s">
        <v>30</v>
      </c>
      <c r="E51" s="23"/>
      <c r="F51" s="72">
        <v>4.4000000000000003E-3</v>
      </c>
      <c r="G51" s="64">
        <f>G49</f>
        <v>15537</v>
      </c>
      <c r="H51" s="73">
        <f t="shared" ref="H51:H57" si="42">G51*F51</f>
        <v>68.362800000000007</v>
      </c>
      <c r="I51" s="27"/>
      <c r="J51" s="72">
        <v>4.4000000000000003E-3</v>
      </c>
      <c r="K51" s="65">
        <f>K49</f>
        <v>15507</v>
      </c>
      <c r="L51" s="73">
        <f t="shared" ref="L51:L57" si="43">K51*J51</f>
        <v>68.230800000000002</v>
      </c>
      <c r="M51" s="27"/>
      <c r="N51" s="30">
        <f t="shared" si="41"/>
        <v>-0.132000000000005</v>
      </c>
      <c r="O51" s="74">
        <f t="shared" si="28"/>
        <v>-1.9308746862329365E-3</v>
      </c>
      <c r="Q51" s="72">
        <f>+J51</f>
        <v>4.4000000000000003E-3</v>
      </c>
      <c r="R51" s="65">
        <f>R49</f>
        <v>15507</v>
      </c>
      <c r="S51" s="73">
        <f t="shared" ref="S51:S57" si="44">R51*Q51</f>
        <v>68.230800000000002</v>
      </c>
      <c r="T51" s="27"/>
      <c r="U51" s="30">
        <f t="shared" si="1"/>
        <v>0</v>
      </c>
      <c r="V51" s="74">
        <f t="shared" si="2"/>
        <v>0</v>
      </c>
      <c r="X51" s="72">
        <f>+Q51</f>
        <v>4.4000000000000003E-3</v>
      </c>
      <c r="Y51" s="65">
        <f>Y49</f>
        <v>15507</v>
      </c>
      <c r="Z51" s="73">
        <f t="shared" ref="Z51:Z57" si="45">Y51*X51</f>
        <v>68.230800000000002</v>
      </c>
      <c r="AA51" s="27"/>
      <c r="AB51" s="30">
        <f t="shared" si="3"/>
        <v>0</v>
      </c>
      <c r="AC51" s="74">
        <f t="shared" si="4"/>
        <v>0</v>
      </c>
      <c r="AE51" s="72">
        <f>+X51</f>
        <v>4.4000000000000003E-3</v>
      </c>
      <c r="AF51" s="65">
        <f>AF49</f>
        <v>15507</v>
      </c>
      <c r="AG51" s="73">
        <f t="shared" ref="AG51:AG57" si="46">AF51*AE51</f>
        <v>68.230800000000002</v>
      </c>
      <c r="AH51" s="27"/>
      <c r="AI51" s="30">
        <f t="shared" si="5"/>
        <v>0</v>
      </c>
      <c r="AJ51" s="74">
        <f t="shared" si="6"/>
        <v>0</v>
      </c>
      <c r="AL51" s="72">
        <f>+AE51</f>
        <v>4.4000000000000003E-3</v>
      </c>
      <c r="AM51" s="65">
        <f>AM49</f>
        <v>15507</v>
      </c>
      <c r="AN51" s="73">
        <f t="shared" ref="AN51:AN57" si="47">AM51*AL51</f>
        <v>68.230800000000002</v>
      </c>
      <c r="AO51" s="27"/>
      <c r="AP51" s="30">
        <f t="shared" si="7"/>
        <v>0</v>
      </c>
      <c r="AQ51" s="74">
        <f t="shared" si="8"/>
        <v>0</v>
      </c>
    </row>
    <row r="52" spans="2:43" ht="25.5" x14ac:dyDescent="0.2">
      <c r="B52" s="71" t="s">
        <v>43</v>
      </c>
      <c r="C52" s="21"/>
      <c r="D52" s="22" t="s">
        <v>30</v>
      </c>
      <c r="E52" s="23"/>
      <c r="F52" s="72">
        <v>1.2999999999999999E-3</v>
      </c>
      <c r="G52" s="64">
        <f>G49</f>
        <v>15537</v>
      </c>
      <c r="H52" s="73">
        <f t="shared" si="42"/>
        <v>20.1981</v>
      </c>
      <c r="I52" s="27"/>
      <c r="J52" s="72">
        <v>1.2999999999999999E-3</v>
      </c>
      <c r="K52" s="65">
        <f>K49</f>
        <v>15507</v>
      </c>
      <c r="L52" s="73">
        <f t="shared" si="43"/>
        <v>20.159099999999999</v>
      </c>
      <c r="M52" s="27"/>
      <c r="N52" s="30">
        <f t="shared" si="41"/>
        <v>-3.9000000000001478E-2</v>
      </c>
      <c r="O52" s="74">
        <f t="shared" si="28"/>
        <v>-1.9308746862329365E-3</v>
      </c>
      <c r="Q52" s="72">
        <f>+J52</f>
        <v>1.2999999999999999E-3</v>
      </c>
      <c r="R52" s="65">
        <f>R49</f>
        <v>15507</v>
      </c>
      <c r="S52" s="73">
        <f t="shared" si="44"/>
        <v>20.159099999999999</v>
      </c>
      <c r="T52" s="27"/>
      <c r="U52" s="30">
        <f t="shared" si="1"/>
        <v>0</v>
      </c>
      <c r="V52" s="74">
        <f t="shared" si="2"/>
        <v>0</v>
      </c>
      <c r="X52" s="72">
        <f>+Q52</f>
        <v>1.2999999999999999E-3</v>
      </c>
      <c r="Y52" s="65">
        <f>Y49</f>
        <v>15507</v>
      </c>
      <c r="Z52" s="73">
        <f t="shared" si="45"/>
        <v>20.159099999999999</v>
      </c>
      <c r="AA52" s="27"/>
      <c r="AB52" s="30">
        <f t="shared" si="3"/>
        <v>0</v>
      </c>
      <c r="AC52" s="74">
        <f t="shared" si="4"/>
        <v>0</v>
      </c>
      <c r="AE52" s="72">
        <f>+X52</f>
        <v>1.2999999999999999E-3</v>
      </c>
      <c r="AF52" s="65">
        <f>AF49</f>
        <v>15507</v>
      </c>
      <c r="AG52" s="73">
        <f t="shared" si="46"/>
        <v>20.159099999999999</v>
      </c>
      <c r="AH52" s="27"/>
      <c r="AI52" s="30">
        <f t="shared" si="5"/>
        <v>0</v>
      </c>
      <c r="AJ52" s="74">
        <f t="shared" si="6"/>
        <v>0</v>
      </c>
      <c r="AL52" s="72">
        <f>+AE52</f>
        <v>1.2999999999999999E-3</v>
      </c>
      <c r="AM52" s="65">
        <f>AM49</f>
        <v>15507</v>
      </c>
      <c r="AN52" s="73">
        <f t="shared" si="47"/>
        <v>20.159099999999999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15000</v>
      </c>
      <c r="H54" s="73">
        <f t="shared" si="42"/>
        <v>104.1</v>
      </c>
      <c r="I54" s="27"/>
      <c r="J54" s="72">
        <f>+F54</f>
        <v>6.94E-3</v>
      </c>
      <c r="K54" s="76">
        <f>$F$18</f>
        <v>15000</v>
      </c>
      <c r="L54" s="73">
        <f t="shared" si="43"/>
        <v>104.1</v>
      </c>
      <c r="M54" s="27"/>
      <c r="N54" s="30">
        <f t="shared" si="41"/>
        <v>0</v>
      </c>
      <c r="O54" s="74">
        <f t="shared" si="28"/>
        <v>0</v>
      </c>
      <c r="Q54" s="72">
        <f>+J54</f>
        <v>6.94E-3</v>
      </c>
      <c r="R54" s="76">
        <f>$F$18</f>
        <v>15000</v>
      </c>
      <c r="S54" s="73">
        <f t="shared" si="44"/>
        <v>104.1</v>
      </c>
      <c r="T54" s="27"/>
      <c r="U54" s="30">
        <f t="shared" si="1"/>
        <v>0</v>
      </c>
      <c r="V54" s="74">
        <f t="shared" si="2"/>
        <v>0</v>
      </c>
      <c r="X54" s="72">
        <f>+Q54</f>
        <v>6.94E-3</v>
      </c>
      <c r="Y54" s="76">
        <f>$F$18</f>
        <v>15000</v>
      </c>
      <c r="Z54" s="73">
        <f t="shared" si="45"/>
        <v>104.1</v>
      </c>
      <c r="AA54" s="27"/>
      <c r="AB54" s="30">
        <f t="shared" si="3"/>
        <v>0</v>
      </c>
      <c r="AC54" s="74">
        <f t="shared" si="4"/>
        <v>0</v>
      </c>
      <c r="AE54" s="72">
        <f>+X54</f>
        <v>6.94E-3</v>
      </c>
      <c r="AF54" s="76">
        <f>$F$18</f>
        <v>15000</v>
      </c>
      <c r="AG54" s="73">
        <f t="shared" si="46"/>
        <v>104.1</v>
      </c>
      <c r="AH54" s="27"/>
      <c r="AI54" s="30">
        <f t="shared" si="5"/>
        <v>0</v>
      </c>
      <c r="AJ54" s="74">
        <f t="shared" si="6"/>
        <v>0</v>
      </c>
      <c r="AL54" s="72">
        <f>+AE54</f>
        <v>6.94E-3</v>
      </c>
      <c r="AM54" s="76">
        <f>$F$18</f>
        <v>15000</v>
      </c>
      <c r="AN54" s="73">
        <f t="shared" si="47"/>
        <v>104.1</v>
      </c>
      <c r="AO54" s="27"/>
      <c r="AP54" s="30">
        <f t="shared" si="7"/>
        <v>0</v>
      </c>
      <c r="AQ54" s="74">
        <f t="shared" si="8"/>
        <v>0</v>
      </c>
    </row>
    <row r="55" spans="2:43" x14ac:dyDescent="0.2">
      <c r="B55" s="49" t="s">
        <v>46</v>
      </c>
      <c r="C55" s="21"/>
      <c r="D55" s="22"/>
      <c r="E55" s="23"/>
      <c r="F55" s="72">
        <v>0.08</v>
      </c>
      <c r="G55" s="77">
        <f>0.64*$F$18</f>
        <v>9600</v>
      </c>
      <c r="H55" s="73">
        <f t="shared" si="42"/>
        <v>768</v>
      </c>
      <c r="I55" s="27"/>
      <c r="J55" s="72">
        <v>0.08</v>
      </c>
      <c r="K55" s="77">
        <f>$G$55</f>
        <v>9600</v>
      </c>
      <c r="L55" s="73">
        <f t="shared" si="43"/>
        <v>768</v>
      </c>
      <c r="M55" s="27"/>
      <c r="N55" s="30">
        <f t="shared" si="41"/>
        <v>0</v>
      </c>
      <c r="O55" s="74">
        <f t="shared" si="28"/>
        <v>0</v>
      </c>
      <c r="Q55" s="72">
        <v>0.08</v>
      </c>
      <c r="R55" s="77">
        <f>$G$55</f>
        <v>9600</v>
      </c>
      <c r="S55" s="73">
        <f t="shared" si="44"/>
        <v>768</v>
      </c>
      <c r="T55" s="27"/>
      <c r="U55" s="30">
        <f t="shared" si="1"/>
        <v>0</v>
      </c>
      <c r="V55" s="74">
        <f t="shared" si="2"/>
        <v>0</v>
      </c>
      <c r="X55" s="72">
        <v>0.08</v>
      </c>
      <c r="Y55" s="77">
        <f>$G$55</f>
        <v>9600</v>
      </c>
      <c r="Z55" s="73">
        <f t="shared" si="45"/>
        <v>768</v>
      </c>
      <c r="AA55" s="27"/>
      <c r="AB55" s="30">
        <f t="shared" si="3"/>
        <v>0</v>
      </c>
      <c r="AC55" s="74">
        <f t="shared" si="4"/>
        <v>0</v>
      </c>
      <c r="AE55" s="72">
        <v>0.08</v>
      </c>
      <c r="AF55" s="77">
        <f>$G$55</f>
        <v>9600</v>
      </c>
      <c r="AG55" s="73">
        <f t="shared" si="46"/>
        <v>768</v>
      </c>
      <c r="AH55" s="27"/>
      <c r="AI55" s="30">
        <f t="shared" si="5"/>
        <v>0</v>
      </c>
      <c r="AJ55" s="74">
        <f t="shared" si="6"/>
        <v>0</v>
      </c>
      <c r="AL55" s="72">
        <v>0.08</v>
      </c>
      <c r="AM55" s="77">
        <f>$G$55</f>
        <v>9600</v>
      </c>
      <c r="AN55" s="73">
        <f t="shared" si="47"/>
        <v>768</v>
      </c>
      <c r="AO55" s="27"/>
      <c r="AP55" s="30">
        <f t="shared" si="7"/>
        <v>0</v>
      </c>
      <c r="AQ55" s="74">
        <f t="shared" si="8"/>
        <v>0</v>
      </c>
    </row>
    <row r="56" spans="2:43" x14ac:dyDescent="0.2">
      <c r="B56" s="49" t="s">
        <v>47</v>
      </c>
      <c r="C56" s="21"/>
      <c r="D56" s="22"/>
      <c r="E56" s="23"/>
      <c r="F56" s="72">
        <v>0.122</v>
      </c>
      <c r="G56" s="77">
        <f>0.18*$F$18</f>
        <v>2700</v>
      </c>
      <c r="H56" s="73">
        <f t="shared" si="42"/>
        <v>329.4</v>
      </c>
      <c r="I56" s="27"/>
      <c r="J56" s="72">
        <v>0.122</v>
      </c>
      <c r="K56" s="77">
        <f>$G$56</f>
        <v>2700</v>
      </c>
      <c r="L56" s="73">
        <f t="shared" si="43"/>
        <v>329.4</v>
      </c>
      <c r="M56" s="27"/>
      <c r="N56" s="30">
        <f t="shared" si="41"/>
        <v>0</v>
      </c>
      <c r="O56" s="74">
        <f t="shared" si="28"/>
        <v>0</v>
      </c>
      <c r="Q56" s="72">
        <v>0.122</v>
      </c>
      <c r="R56" s="77">
        <f>$G$56</f>
        <v>2700</v>
      </c>
      <c r="S56" s="73">
        <f t="shared" si="44"/>
        <v>329.4</v>
      </c>
      <c r="T56" s="27"/>
      <c r="U56" s="30">
        <f t="shared" si="1"/>
        <v>0</v>
      </c>
      <c r="V56" s="74">
        <f t="shared" si="2"/>
        <v>0</v>
      </c>
      <c r="X56" s="72">
        <v>0.122</v>
      </c>
      <c r="Y56" s="77">
        <f>$G$56</f>
        <v>2700</v>
      </c>
      <c r="Z56" s="73">
        <f t="shared" si="45"/>
        <v>329.4</v>
      </c>
      <c r="AA56" s="27"/>
      <c r="AB56" s="30">
        <f t="shared" si="3"/>
        <v>0</v>
      </c>
      <c r="AC56" s="74">
        <f t="shared" si="4"/>
        <v>0</v>
      </c>
      <c r="AE56" s="72">
        <v>0.122</v>
      </c>
      <c r="AF56" s="77">
        <f>$G$56</f>
        <v>2700</v>
      </c>
      <c r="AG56" s="73">
        <f t="shared" si="46"/>
        <v>329.4</v>
      </c>
      <c r="AH56" s="27"/>
      <c r="AI56" s="30">
        <f t="shared" si="5"/>
        <v>0</v>
      </c>
      <c r="AJ56" s="74">
        <f t="shared" si="6"/>
        <v>0</v>
      </c>
      <c r="AL56" s="72">
        <v>0.122</v>
      </c>
      <c r="AM56" s="77">
        <f>$G$56</f>
        <v>2700</v>
      </c>
      <c r="AN56" s="73">
        <f t="shared" si="47"/>
        <v>329.4</v>
      </c>
      <c r="AO56" s="27"/>
      <c r="AP56" s="30">
        <f t="shared" si="7"/>
        <v>0</v>
      </c>
      <c r="AQ56" s="74">
        <f t="shared" si="8"/>
        <v>0</v>
      </c>
    </row>
    <row r="57" spans="2:43" x14ac:dyDescent="0.2">
      <c r="B57" s="11" t="s">
        <v>48</v>
      </c>
      <c r="C57" s="21"/>
      <c r="D57" s="22"/>
      <c r="E57" s="23"/>
      <c r="F57" s="72">
        <v>0.161</v>
      </c>
      <c r="G57" s="77">
        <f>0.18*$F$18</f>
        <v>2700</v>
      </c>
      <c r="H57" s="73">
        <f t="shared" si="42"/>
        <v>434.7</v>
      </c>
      <c r="I57" s="27"/>
      <c r="J57" s="72">
        <v>0.161</v>
      </c>
      <c r="K57" s="77">
        <f>$G$57</f>
        <v>2700</v>
      </c>
      <c r="L57" s="73">
        <f t="shared" si="43"/>
        <v>434.7</v>
      </c>
      <c r="M57" s="27"/>
      <c r="N57" s="30">
        <f t="shared" si="41"/>
        <v>0</v>
      </c>
      <c r="O57" s="74">
        <f t="shared" si="28"/>
        <v>0</v>
      </c>
      <c r="Q57" s="72">
        <v>0.161</v>
      </c>
      <c r="R57" s="77">
        <f>$G$57</f>
        <v>2700</v>
      </c>
      <c r="S57" s="73">
        <f t="shared" si="44"/>
        <v>434.7</v>
      </c>
      <c r="T57" s="27"/>
      <c r="U57" s="30">
        <f t="shared" si="1"/>
        <v>0</v>
      </c>
      <c r="V57" s="74">
        <f t="shared" si="2"/>
        <v>0</v>
      </c>
      <c r="X57" s="72">
        <v>0.161</v>
      </c>
      <c r="Y57" s="77">
        <f>$G$57</f>
        <v>2700</v>
      </c>
      <c r="Z57" s="73">
        <f t="shared" si="45"/>
        <v>434.7</v>
      </c>
      <c r="AA57" s="27"/>
      <c r="AB57" s="30">
        <f t="shared" si="3"/>
        <v>0</v>
      </c>
      <c r="AC57" s="74">
        <f t="shared" si="4"/>
        <v>0</v>
      </c>
      <c r="AE57" s="72">
        <v>0.161</v>
      </c>
      <c r="AF57" s="77">
        <f>$G$57</f>
        <v>2700</v>
      </c>
      <c r="AG57" s="73">
        <f t="shared" si="46"/>
        <v>434.7</v>
      </c>
      <c r="AH57" s="27"/>
      <c r="AI57" s="30">
        <f t="shared" si="5"/>
        <v>0</v>
      </c>
      <c r="AJ57" s="74">
        <f t="shared" si="6"/>
        <v>0</v>
      </c>
      <c r="AL57" s="72">
        <v>0.161</v>
      </c>
      <c r="AM57" s="77">
        <f>$G$57</f>
        <v>2700</v>
      </c>
      <c r="AN57" s="73">
        <f t="shared" si="47"/>
        <v>434.7</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14250</v>
      </c>
      <c r="H59" s="73">
        <f>G59*F59</f>
        <v>1567.5</v>
      </c>
      <c r="I59" s="83"/>
      <c r="J59" s="72">
        <v>0.11</v>
      </c>
      <c r="K59" s="82">
        <f>$G$59</f>
        <v>14250</v>
      </c>
      <c r="L59" s="73">
        <f>K59*J59</f>
        <v>1567.5</v>
      </c>
      <c r="M59" s="83"/>
      <c r="N59" s="84">
        <f t="shared" si="41"/>
        <v>0</v>
      </c>
      <c r="O59" s="74">
        <f t="shared" si="28"/>
        <v>0</v>
      </c>
      <c r="Q59" s="72">
        <v>0.11</v>
      </c>
      <c r="R59" s="82">
        <f>$G$59</f>
        <v>14250</v>
      </c>
      <c r="S59" s="73">
        <f>R59*Q59</f>
        <v>1567.5</v>
      </c>
      <c r="T59" s="83"/>
      <c r="U59" s="84">
        <f t="shared" si="1"/>
        <v>0</v>
      </c>
      <c r="V59" s="74">
        <f t="shared" si="2"/>
        <v>0</v>
      </c>
      <c r="X59" s="72">
        <v>0.11</v>
      </c>
      <c r="Y59" s="82">
        <f>$G$59</f>
        <v>14250</v>
      </c>
      <c r="Z59" s="73">
        <f>Y59*X59</f>
        <v>1567.5</v>
      </c>
      <c r="AA59" s="83"/>
      <c r="AB59" s="84">
        <f t="shared" si="3"/>
        <v>0</v>
      </c>
      <c r="AC59" s="74">
        <f t="shared" si="4"/>
        <v>0</v>
      </c>
      <c r="AE59" s="72">
        <v>0.11</v>
      </c>
      <c r="AF59" s="82">
        <f>$G$59</f>
        <v>14250</v>
      </c>
      <c r="AG59" s="73">
        <f>AF59*AE59</f>
        <v>1567.5</v>
      </c>
      <c r="AH59" s="83"/>
      <c r="AI59" s="84">
        <f t="shared" si="5"/>
        <v>0</v>
      </c>
      <c r="AJ59" s="74">
        <f t="shared" si="6"/>
        <v>0</v>
      </c>
      <c r="AL59" s="72">
        <v>0.11</v>
      </c>
      <c r="AM59" s="82">
        <f>$G$59</f>
        <v>14250</v>
      </c>
      <c r="AN59" s="73">
        <f>AM59*AL59</f>
        <v>1567.5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2284.2093</v>
      </c>
      <c r="I61" s="100"/>
      <c r="J61" s="101"/>
      <c r="K61" s="101"/>
      <c r="L61" s="103">
        <f>SUM(L51:L57,L50)</f>
        <v>2311.9273000000003</v>
      </c>
      <c r="M61" s="102"/>
      <c r="N61" s="103">
        <f t="shared" ref="N61" si="48">L61-H61</f>
        <v>27.718000000000302</v>
      </c>
      <c r="O61" s="104">
        <f t="shared" ref="O61" si="49">IF((H61)=0,"",(N61/H61))</f>
        <v>1.2134614809597485E-2</v>
      </c>
      <c r="Q61" s="101"/>
      <c r="R61" s="101"/>
      <c r="S61" s="103">
        <f>SUM(S51:S57,S50)</f>
        <v>2297.9223000000002</v>
      </c>
      <c r="T61" s="102"/>
      <c r="U61" s="103">
        <f t="shared" si="1"/>
        <v>-14.005000000000109</v>
      </c>
      <c r="V61" s="104">
        <f>IF((L61)=0,"",(U61/L61))</f>
        <v>-6.0577164342495143E-3</v>
      </c>
      <c r="X61" s="101"/>
      <c r="Y61" s="101"/>
      <c r="Z61" s="103">
        <f>SUM(Z51:Z57,Z50)</f>
        <v>2295.9223000000002</v>
      </c>
      <c r="AA61" s="102"/>
      <c r="AB61" s="103">
        <f t="shared" si="3"/>
        <v>-2</v>
      </c>
      <c r="AC61" s="104">
        <f>IF((S61)=0,"",(AB61/S61))</f>
        <v>-8.7035144747931641E-4</v>
      </c>
      <c r="AE61" s="101"/>
      <c r="AF61" s="101"/>
      <c r="AG61" s="103">
        <f>SUM(AG51:AG57,AG50)</f>
        <v>2287.9223000000002</v>
      </c>
      <c r="AH61" s="102"/>
      <c r="AI61" s="103">
        <f t="shared" ref="AI61:AI65" si="50">AG61-Z61</f>
        <v>-8</v>
      </c>
      <c r="AJ61" s="104">
        <f>IF((Z61)=0,"",(AI61/Z61))</f>
        <v>-3.4844384759884946E-3</v>
      </c>
      <c r="AL61" s="101"/>
      <c r="AM61" s="101"/>
      <c r="AN61" s="103">
        <f>SUM(AN51:AN57,AN50)</f>
        <v>2274.9223000000002</v>
      </c>
      <c r="AO61" s="102"/>
      <c r="AP61" s="103">
        <f t="shared" ref="AP61:AP65" si="51">AN61-AG61</f>
        <v>-13</v>
      </c>
      <c r="AQ61" s="104">
        <f>IF((AG61)=0,"",(AP61/AG61))</f>
        <v>-5.6820111417245243E-3</v>
      </c>
    </row>
    <row r="62" spans="2:43" x14ac:dyDescent="0.2">
      <c r="B62" s="105" t="s">
        <v>52</v>
      </c>
      <c r="C62" s="21"/>
      <c r="D62" s="21"/>
      <c r="E62" s="21"/>
      <c r="F62" s="106">
        <v>0.13</v>
      </c>
      <c r="G62" s="107"/>
      <c r="H62" s="108">
        <f>H61*F62</f>
        <v>296.94720899999999</v>
      </c>
      <c r="I62" s="109"/>
      <c r="J62" s="110">
        <v>0.13</v>
      </c>
      <c r="K62" s="109"/>
      <c r="L62" s="111">
        <f>L61*J62</f>
        <v>300.55054900000005</v>
      </c>
      <c r="M62" s="112"/>
      <c r="N62" s="113">
        <f t="shared" si="41"/>
        <v>3.6033400000000597</v>
      </c>
      <c r="O62" s="114">
        <f t="shared" si="28"/>
        <v>1.2134614809597554E-2</v>
      </c>
      <c r="Q62" s="110">
        <v>0.13</v>
      </c>
      <c r="R62" s="109"/>
      <c r="S62" s="111">
        <f>S61*Q62</f>
        <v>298.72989900000005</v>
      </c>
      <c r="T62" s="112"/>
      <c r="U62" s="113">
        <f t="shared" si="1"/>
        <v>-1.8206500000000005</v>
      </c>
      <c r="V62" s="114">
        <f t="shared" ref="V62:V71" si="52">IF((L62)=0,"",(U62/L62))</f>
        <v>-6.0577164342494692E-3</v>
      </c>
      <c r="X62" s="110">
        <v>0.13</v>
      </c>
      <c r="Y62" s="109"/>
      <c r="Z62" s="111">
        <f>Z61*X62</f>
        <v>298.46989900000005</v>
      </c>
      <c r="AA62" s="112"/>
      <c r="AB62" s="113">
        <f t="shared" si="3"/>
        <v>-0.25999999999999091</v>
      </c>
      <c r="AC62" s="114">
        <f t="shared" ref="AC62:AC71" si="53">IF((S62)=0,"",(AB62/S62))</f>
        <v>-8.7035144747928583E-4</v>
      </c>
      <c r="AE62" s="110">
        <v>0.13</v>
      </c>
      <c r="AF62" s="109"/>
      <c r="AG62" s="111">
        <f>AG61*AE62</f>
        <v>297.42989900000003</v>
      </c>
      <c r="AH62" s="112"/>
      <c r="AI62" s="113">
        <f t="shared" si="50"/>
        <v>-1.0400000000000205</v>
      </c>
      <c r="AJ62" s="114">
        <f t="shared" ref="AJ62:AJ71" si="54">IF((Z62)=0,"",(AI62/Z62))</f>
        <v>-3.4844384759885627E-3</v>
      </c>
      <c r="AL62" s="110">
        <v>0.13</v>
      </c>
      <c r="AM62" s="109"/>
      <c r="AN62" s="111">
        <f>AN61*AL62</f>
        <v>295.73989900000004</v>
      </c>
      <c r="AO62" s="112"/>
      <c r="AP62" s="113">
        <f t="shared" si="51"/>
        <v>-1.6899999999999977</v>
      </c>
      <c r="AQ62" s="114">
        <f t="shared" ref="AQ62:AQ71" si="55">IF((AG62)=0,"",(AP62/AG62))</f>
        <v>-5.6820111417245165E-3</v>
      </c>
    </row>
    <row r="63" spans="2:43" x14ac:dyDescent="0.2">
      <c r="B63" s="115" t="s">
        <v>53</v>
      </c>
      <c r="C63" s="21"/>
      <c r="D63" s="21"/>
      <c r="E63" s="21"/>
      <c r="F63" s="116"/>
      <c r="G63" s="107"/>
      <c r="H63" s="108">
        <f>H61+H62</f>
        <v>2581.1565089999999</v>
      </c>
      <c r="I63" s="109"/>
      <c r="J63" s="109"/>
      <c r="K63" s="109"/>
      <c r="L63" s="111">
        <f>L61+L62</f>
        <v>2612.4778490000003</v>
      </c>
      <c r="M63" s="112"/>
      <c r="N63" s="113">
        <f t="shared" si="41"/>
        <v>31.321340000000419</v>
      </c>
      <c r="O63" s="114">
        <f t="shared" si="28"/>
        <v>1.2134614809597514E-2</v>
      </c>
      <c r="Q63" s="109"/>
      <c r="R63" s="109"/>
      <c r="S63" s="111">
        <f>S61+S62</f>
        <v>2596.6521990000001</v>
      </c>
      <c r="T63" s="112"/>
      <c r="U63" s="113">
        <f t="shared" si="1"/>
        <v>-15.825650000000223</v>
      </c>
      <c r="V63" s="114">
        <f t="shared" si="52"/>
        <v>-6.0577164342495524E-3</v>
      </c>
      <c r="X63" s="109"/>
      <c r="Y63" s="109"/>
      <c r="Z63" s="111">
        <f>Z61+Z62</f>
        <v>2594.3921990000003</v>
      </c>
      <c r="AA63" s="112"/>
      <c r="AB63" s="113">
        <f t="shared" si="3"/>
        <v>-2.2599999999997635</v>
      </c>
      <c r="AC63" s="114">
        <f t="shared" si="53"/>
        <v>-8.7035144747922533E-4</v>
      </c>
      <c r="AE63" s="109"/>
      <c r="AF63" s="109"/>
      <c r="AG63" s="111">
        <f>AG61+AG62</f>
        <v>2585.3521990000004</v>
      </c>
      <c r="AH63" s="112"/>
      <c r="AI63" s="113">
        <f t="shared" si="50"/>
        <v>-9.0399999999999636</v>
      </c>
      <c r="AJ63" s="114">
        <f t="shared" si="54"/>
        <v>-3.4844384759884803E-3</v>
      </c>
      <c r="AL63" s="109"/>
      <c r="AM63" s="109"/>
      <c r="AN63" s="111">
        <f>AN61+AN62</f>
        <v>2570.6621990000003</v>
      </c>
      <c r="AO63" s="112"/>
      <c r="AP63" s="113">
        <f t="shared" si="51"/>
        <v>-14.690000000000055</v>
      </c>
      <c r="AQ63" s="114">
        <f t="shared" si="55"/>
        <v>-5.6820111417245451E-3</v>
      </c>
    </row>
    <row r="64" spans="2:43" ht="15.75" customHeight="1" x14ac:dyDescent="0.2">
      <c r="B64" s="259" t="s">
        <v>54</v>
      </c>
      <c r="C64" s="259"/>
      <c r="D64" s="259"/>
      <c r="E64" s="21"/>
      <c r="F64" s="116"/>
      <c r="G64" s="107"/>
      <c r="H64" s="117">
        <f>ROUND(-H63*10%,2)</f>
        <v>-258.12</v>
      </c>
      <c r="I64" s="109"/>
      <c r="J64" s="109"/>
      <c r="K64" s="109"/>
      <c r="L64" s="118">
        <f>ROUND(-L63*10%,2)</f>
        <v>-261.25</v>
      </c>
      <c r="M64" s="112"/>
      <c r="N64" s="118">
        <f t="shared" si="41"/>
        <v>-3.1299999999999955</v>
      </c>
      <c r="O64" s="119">
        <f t="shared" si="28"/>
        <v>1.2126142879280937E-2</v>
      </c>
      <c r="Q64" s="109"/>
      <c r="R64" s="109"/>
      <c r="S64" s="118">
        <f>ROUND(-S63*10%,2)</f>
        <v>-259.67</v>
      </c>
      <c r="T64" s="112"/>
      <c r="U64" s="118">
        <f t="shared" si="1"/>
        <v>1.5799999999999841</v>
      </c>
      <c r="V64" s="119">
        <f t="shared" si="52"/>
        <v>-6.047846889952092E-3</v>
      </c>
      <c r="X64" s="109"/>
      <c r="Y64" s="109"/>
      <c r="Z64" s="118">
        <f>ROUND(-Z63*10%,2)</f>
        <v>-259.44</v>
      </c>
      <c r="AA64" s="112"/>
      <c r="AB64" s="118">
        <f t="shared" si="3"/>
        <v>0.23000000000001819</v>
      </c>
      <c r="AC64" s="119">
        <f t="shared" si="53"/>
        <v>-8.8573959255985738E-4</v>
      </c>
      <c r="AE64" s="109"/>
      <c r="AF64" s="109"/>
      <c r="AG64" s="118">
        <f>ROUND(-AG63*10%,2)</f>
        <v>-258.54000000000002</v>
      </c>
      <c r="AH64" s="112"/>
      <c r="AI64" s="118">
        <f t="shared" si="50"/>
        <v>0.89999999999997726</v>
      </c>
      <c r="AJ64" s="119">
        <f t="shared" si="54"/>
        <v>-3.4690101757630944E-3</v>
      </c>
      <c r="AL64" s="109"/>
      <c r="AM64" s="109"/>
      <c r="AN64" s="118">
        <f>ROUND(-AN63*10%,2)</f>
        <v>-257.07</v>
      </c>
      <c r="AO64" s="112"/>
      <c r="AP64" s="118">
        <f t="shared" si="51"/>
        <v>1.4700000000000273</v>
      </c>
      <c r="AQ64" s="119">
        <f t="shared" si="55"/>
        <v>-5.6857739614760852E-3</v>
      </c>
    </row>
    <row r="65" spans="1:43" ht="13.5" thickBot="1" x14ac:dyDescent="0.25">
      <c r="B65" s="260" t="s">
        <v>55</v>
      </c>
      <c r="C65" s="260"/>
      <c r="D65" s="260"/>
      <c r="E65" s="120"/>
      <c r="F65" s="121"/>
      <c r="G65" s="122"/>
      <c r="H65" s="123">
        <f>H63+H64</f>
        <v>2323.036509</v>
      </c>
      <c r="I65" s="124"/>
      <c r="J65" s="124"/>
      <c r="K65" s="124"/>
      <c r="L65" s="125">
        <f>L63+L64</f>
        <v>2351.2278490000003</v>
      </c>
      <c r="M65" s="126"/>
      <c r="N65" s="127">
        <f t="shared" si="41"/>
        <v>28.191340000000309</v>
      </c>
      <c r="O65" s="128">
        <f t="shared" si="28"/>
        <v>1.2135556152811333E-2</v>
      </c>
      <c r="Q65" s="124"/>
      <c r="R65" s="124"/>
      <c r="S65" s="125">
        <f>S63+S64</f>
        <v>2336.982199</v>
      </c>
      <c r="T65" s="126"/>
      <c r="U65" s="127">
        <f t="shared" si="1"/>
        <v>-14.245650000000296</v>
      </c>
      <c r="V65" s="128">
        <f t="shared" si="52"/>
        <v>-6.058813060613886E-3</v>
      </c>
      <c r="X65" s="124"/>
      <c r="Y65" s="124"/>
      <c r="Z65" s="125">
        <f>Z63+Z64</f>
        <v>2334.9521990000003</v>
      </c>
      <c r="AA65" s="126"/>
      <c r="AB65" s="127">
        <f t="shared" si="3"/>
        <v>-2.0299999999997453</v>
      </c>
      <c r="AC65" s="128">
        <f t="shared" si="53"/>
        <v>-8.6864161860898507E-4</v>
      </c>
      <c r="AE65" s="124"/>
      <c r="AF65" s="124"/>
      <c r="AG65" s="125">
        <f>AG63+AG64</f>
        <v>2326.8121990000004</v>
      </c>
      <c r="AH65" s="126"/>
      <c r="AI65" s="127">
        <f t="shared" si="50"/>
        <v>-8.1399999999998727</v>
      </c>
      <c r="AJ65" s="128">
        <f t="shared" si="54"/>
        <v>-3.4861527372963027E-3</v>
      </c>
      <c r="AL65" s="124"/>
      <c r="AM65" s="124"/>
      <c r="AN65" s="125">
        <f>AN63+AN64</f>
        <v>2313.5921990000002</v>
      </c>
      <c r="AO65" s="126"/>
      <c r="AP65" s="127">
        <f t="shared" si="51"/>
        <v>-13.220000000000255</v>
      </c>
      <c r="AQ65" s="128">
        <f t="shared" si="55"/>
        <v>-5.6815930420520593E-3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2390.1093000000001</v>
      </c>
      <c r="I67" s="140"/>
      <c r="J67" s="141"/>
      <c r="K67" s="141"/>
      <c r="L67" s="143">
        <f>SUM(L58:L59,L50,L51:L54)</f>
        <v>2417.8272999999995</v>
      </c>
      <c r="M67" s="142"/>
      <c r="N67" s="143">
        <f t="shared" ref="N67:N71" si="56">L67-H67</f>
        <v>27.717999999999392</v>
      </c>
      <c r="O67" s="104">
        <f t="shared" ref="O67:O71" si="57">IF((H67)=0,"",(N67/H67))</f>
        <v>1.159695918508806E-2</v>
      </c>
      <c r="Q67" s="141"/>
      <c r="R67" s="141"/>
      <c r="S67" s="143">
        <f>SUM(S58:S59,S50,S51:S54)</f>
        <v>2403.8222999999998</v>
      </c>
      <c r="T67" s="142"/>
      <c r="U67" s="143">
        <f t="shared" si="1"/>
        <v>-14.004999999999654</v>
      </c>
      <c r="V67" s="104">
        <f t="shared" si="52"/>
        <v>-5.7923905483239675E-3</v>
      </c>
      <c r="X67" s="141"/>
      <c r="Y67" s="141"/>
      <c r="Z67" s="143">
        <f>SUM(Z58:Z59,Z50,Z51:Z54)</f>
        <v>2401.8222999999998</v>
      </c>
      <c r="AA67" s="142"/>
      <c r="AB67" s="143">
        <f t="shared" si="3"/>
        <v>-2</v>
      </c>
      <c r="AC67" s="104">
        <f t="shared" si="53"/>
        <v>-8.3200825618432784E-4</v>
      </c>
      <c r="AE67" s="141"/>
      <c r="AF67" s="141"/>
      <c r="AG67" s="143">
        <f>SUM(AG58:AG59,AG50,AG51:AG54)</f>
        <v>2393.8222999999998</v>
      </c>
      <c r="AH67" s="142"/>
      <c r="AI67" s="143">
        <f t="shared" ref="AI67:AI71" si="58">AG67-Z67</f>
        <v>-8</v>
      </c>
      <c r="AJ67" s="104">
        <f t="shared" si="54"/>
        <v>-3.3308042813991697E-3</v>
      </c>
      <c r="AL67" s="141"/>
      <c r="AM67" s="141"/>
      <c r="AN67" s="143">
        <f>SUM(AN58:AN59,AN50,AN51:AN54)</f>
        <v>2380.8222999999998</v>
      </c>
      <c r="AO67" s="142"/>
      <c r="AP67" s="143">
        <f t="shared" ref="AP67:AP71" si="59">AN67-AG67</f>
        <v>-13</v>
      </c>
      <c r="AQ67" s="104">
        <f t="shared" si="55"/>
        <v>-5.430645374136585E-3</v>
      </c>
    </row>
    <row r="68" spans="1:43" s="85" customFormat="1" x14ac:dyDescent="0.2">
      <c r="B68" s="144" t="s">
        <v>52</v>
      </c>
      <c r="C68" s="79"/>
      <c r="D68" s="79"/>
      <c r="E68" s="79"/>
      <c r="F68" s="145">
        <v>0.13</v>
      </c>
      <c r="G68" s="138"/>
      <c r="H68" s="146">
        <f>H67*F68</f>
        <v>310.71420900000004</v>
      </c>
      <c r="I68" s="147"/>
      <c r="J68" s="148">
        <v>0.13</v>
      </c>
      <c r="K68" s="149"/>
      <c r="L68" s="152">
        <f>L67*J68</f>
        <v>314.31754899999993</v>
      </c>
      <c r="M68" s="151"/>
      <c r="N68" s="152">
        <f t="shared" si="56"/>
        <v>3.6033399999998892</v>
      </c>
      <c r="O68" s="114">
        <f t="shared" si="57"/>
        <v>1.1596959185087956E-2</v>
      </c>
      <c r="Q68" s="148">
        <v>0.13</v>
      </c>
      <c r="R68" s="149"/>
      <c r="S68" s="150">
        <f>S67*Q68</f>
        <v>312.49689899999998</v>
      </c>
      <c r="T68" s="151"/>
      <c r="U68" s="152">
        <f t="shared" si="1"/>
        <v>-1.8206499999999437</v>
      </c>
      <c r="V68" s="114">
        <f t="shared" si="52"/>
        <v>-5.7923905483239311E-3</v>
      </c>
      <c r="X68" s="148">
        <v>0.13</v>
      </c>
      <c r="Y68" s="149"/>
      <c r="Z68" s="150">
        <f>Z67*X68</f>
        <v>312.23689899999999</v>
      </c>
      <c r="AA68" s="151"/>
      <c r="AB68" s="152">
        <f t="shared" si="3"/>
        <v>-0.25999999999999091</v>
      </c>
      <c r="AC68" s="114">
        <f t="shared" si="53"/>
        <v>-8.3200825618429868E-4</v>
      </c>
      <c r="AE68" s="148">
        <v>0.13</v>
      </c>
      <c r="AF68" s="149"/>
      <c r="AG68" s="152">
        <f>AG67*AE68</f>
        <v>311.19689899999997</v>
      </c>
      <c r="AH68" s="151"/>
      <c r="AI68" s="152">
        <f t="shared" si="58"/>
        <v>-1.0400000000000205</v>
      </c>
      <c r="AJ68" s="114">
        <f t="shared" si="54"/>
        <v>-3.3308042813992348E-3</v>
      </c>
      <c r="AL68" s="148">
        <v>0.13</v>
      </c>
      <c r="AM68" s="149"/>
      <c r="AN68" s="150">
        <f>AN67*AL68</f>
        <v>309.50689899999998</v>
      </c>
      <c r="AO68" s="151"/>
      <c r="AP68" s="152">
        <f t="shared" si="59"/>
        <v>-1.6899999999999977</v>
      </c>
      <c r="AQ68" s="114">
        <f t="shared" si="55"/>
        <v>-5.4306453741365781E-3</v>
      </c>
    </row>
    <row r="69" spans="1:43" s="85" customFormat="1" x14ac:dyDescent="0.2">
      <c r="B69" s="153" t="s">
        <v>53</v>
      </c>
      <c r="C69" s="79"/>
      <c r="D69" s="79"/>
      <c r="E69" s="79"/>
      <c r="F69" s="154"/>
      <c r="G69" s="155"/>
      <c r="H69" s="146">
        <f>H67+H68</f>
        <v>2700.8235090000003</v>
      </c>
      <c r="I69" s="147"/>
      <c r="J69" s="147"/>
      <c r="K69" s="147"/>
      <c r="L69" s="150">
        <f>L67+L68</f>
        <v>2732.1448489999993</v>
      </c>
      <c r="M69" s="151"/>
      <c r="N69" s="152">
        <f t="shared" si="56"/>
        <v>31.321339999999054</v>
      </c>
      <c r="O69" s="114">
        <f t="shared" si="57"/>
        <v>1.1596959185087963E-2</v>
      </c>
      <c r="Q69" s="147"/>
      <c r="R69" s="147"/>
      <c r="S69" s="150">
        <f>S67+S68</f>
        <v>2716.3191989999996</v>
      </c>
      <c r="T69" s="151"/>
      <c r="U69" s="152">
        <f t="shared" si="1"/>
        <v>-15.825649999999769</v>
      </c>
      <c r="V69" s="114">
        <f t="shared" si="52"/>
        <v>-5.7923905483240256E-3</v>
      </c>
      <c r="X69" s="147"/>
      <c r="Y69" s="147"/>
      <c r="Z69" s="150">
        <f>Z67+Z68</f>
        <v>2714.0591989999998</v>
      </c>
      <c r="AA69" s="151"/>
      <c r="AB69" s="152">
        <f t="shared" si="3"/>
        <v>-2.2599999999997635</v>
      </c>
      <c r="AC69" s="114">
        <f t="shared" si="53"/>
        <v>-8.3200825618424089E-4</v>
      </c>
      <c r="AE69" s="147"/>
      <c r="AF69" s="147"/>
      <c r="AG69" s="150">
        <f>AG67+AG68</f>
        <v>2705.0191989999998</v>
      </c>
      <c r="AH69" s="151"/>
      <c r="AI69" s="152">
        <f t="shared" si="58"/>
        <v>-9.0399999999999636</v>
      </c>
      <c r="AJ69" s="114">
        <f t="shared" si="54"/>
        <v>-3.3308042813991563E-3</v>
      </c>
      <c r="AL69" s="147"/>
      <c r="AM69" s="147"/>
      <c r="AN69" s="150">
        <f>AN67+AN68</f>
        <v>2690.3291989999998</v>
      </c>
      <c r="AO69" s="151"/>
      <c r="AP69" s="152">
        <f t="shared" si="59"/>
        <v>-14.690000000000055</v>
      </c>
      <c r="AQ69" s="114">
        <f t="shared" si="55"/>
        <v>-5.4306453741366049E-3</v>
      </c>
    </row>
    <row r="70" spans="1:43" s="85" customFormat="1" ht="15.75" customHeight="1" x14ac:dyDescent="0.2">
      <c r="B70" s="261" t="s">
        <v>54</v>
      </c>
      <c r="C70" s="261"/>
      <c r="D70" s="261"/>
      <c r="E70" s="79"/>
      <c r="F70" s="154"/>
      <c r="G70" s="155"/>
      <c r="H70" s="156">
        <f>ROUND(-H69*10%,2)</f>
        <v>-270.08</v>
      </c>
      <c r="I70" s="147"/>
      <c r="J70" s="147"/>
      <c r="K70" s="147"/>
      <c r="L70" s="157">
        <f>ROUND(-L69*10%,2)</f>
        <v>-273.20999999999998</v>
      </c>
      <c r="M70" s="151"/>
      <c r="N70" s="157">
        <f t="shared" si="56"/>
        <v>-3.1299999999999955</v>
      </c>
      <c r="O70" s="119">
        <f t="shared" si="57"/>
        <v>1.1589158767772495E-2</v>
      </c>
      <c r="Q70" s="147"/>
      <c r="R70" s="147"/>
      <c r="S70" s="157">
        <f>ROUND(-S69*10%,2)</f>
        <v>-271.63</v>
      </c>
      <c r="T70" s="151"/>
      <c r="U70" s="157">
        <f t="shared" si="1"/>
        <v>1.5799999999999841</v>
      </c>
      <c r="V70" s="119">
        <f t="shared" si="52"/>
        <v>-5.783097251198654E-3</v>
      </c>
      <c r="X70" s="147"/>
      <c r="Y70" s="147"/>
      <c r="Z70" s="157">
        <f>ROUND(-Z69*10%,2)</f>
        <v>-271.41000000000003</v>
      </c>
      <c r="AA70" s="151"/>
      <c r="AB70" s="157">
        <f t="shared" si="3"/>
        <v>0.21999999999997044</v>
      </c>
      <c r="AC70" s="119">
        <f t="shared" si="53"/>
        <v>-8.0992526598671147E-4</v>
      </c>
      <c r="AE70" s="147"/>
      <c r="AF70" s="147"/>
      <c r="AG70" s="157">
        <f>ROUND(-AG69*10%,2)</f>
        <v>-270.5</v>
      </c>
      <c r="AH70" s="151"/>
      <c r="AI70" s="157">
        <f t="shared" si="58"/>
        <v>0.91000000000002501</v>
      </c>
      <c r="AJ70" s="119">
        <f t="shared" si="54"/>
        <v>-3.3528609852253965E-3</v>
      </c>
      <c r="AL70" s="147"/>
      <c r="AM70" s="147"/>
      <c r="AN70" s="157">
        <f>ROUND(-AN69*10%,2)</f>
        <v>-269.02999999999997</v>
      </c>
      <c r="AO70" s="151"/>
      <c r="AP70" s="157">
        <f t="shared" si="59"/>
        <v>1.4700000000000273</v>
      </c>
      <c r="AQ70" s="119">
        <f t="shared" si="55"/>
        <v>-5.4343807763402117E-3</v>
      </c>
    </row>
    <row r="71" spans="1:43" s="85" customFormat="1" ht="13.5" thickBot="1" x14ac:dyDescent="0.25">
      <c r="B71" s="254" t="s">
        <v>57</v>
      </c>
      <c r="C71" s="254"/>
      <c r="D71" s="254"/>
      <c r="E71" s="158"/>
      <c r="F71" s="159"/>
      <c r="G71" s="160"/>
      <c r="H71" s="161">
        <f>SUM(H69:H70)</f>
        <v>2430.7435090000004</v>
      </c>
      <c r="I71" s="162"/>
      <c r="J71" s="162"/>
      <c r="K71" s="162"/>
      <c r="L71" s="163">
        <f>SUM(L69:L70)</f>
        <v>2458.9348489999993</v>
      </c>
      <c r="M71" s="164"/>
      <c r="N71" s="165">
        <f t="shared" si="56"/>
        <v>28.191339999998945</v>
      </c>
      <c r="O71" s="166">
        <f t="shared" si="57"/>
        <v>1.1597825889740529E-2</v>
      </c>
      <c r="Q71" s="162"/>
      <c r="R71" s="162"/>
      <c r="S71" s="163">
        <f>SUM(S69:S70)</f>
        <v>2444.6891989999995</v>
      </c>
      <c r="T71" s="164"/>
      <c r="U71" s="165">
        <f t="shared" si="1"/>
        <v>-14.245649999999841</v>
      </c>
      <c r="V71" s="166">
        <f t="shared" si="52"/>
        <v>-5.793423118059947E-3</v>
      </c>
      <c r="X71" s="162"/>
      <c r="Y71" s="162"/>
      <c r="Z71" s="163">
        <f>SUM(Z69:Z70)</f>
        <v>2442.649199</v>
      </c>
      <c r="AA71" s="164"/>
      <c r="AB71" s="165">
        <f t="shared" si="3"/>
        <v>-2.0399999999995089</v>
      </c>
      <c r="AC71" s="166">
        <f t="shared" si="53"/>
        <v>-8.3446190249213321E-4</v>
      </c>
      <c r="AE71" s="162"/>
      <c r="AF71" s="162"/>
      <c r="AG71" s="163">
        <f>SUM(AG69:AG70)</f>
        <v>2434.5191989999998</v>
      </c>
      <c r="AH71" s="164"/>
      <c r="AI71" s="165">
        <f t="shared" si="58"/>
        <v>-8.1300000000001091</v>
      </c>
      <c r="AJ71" s="166">
        <f t="shared" si="54"/>
        <v>-3.3283534955934166E-3</v>
      </c>
      <c r="AL71" s="162"/>
      <c r="AM71" s="162"/>
      <c r="AN71" s="163">
        <f>SUM(AN69:AN70)</f>
        <v>2421.299199</v>
      </c>
      <c r="AO71" s="164"/>
      <c r="AP71" s="165">
        <f t="shared" si="59"/>
        <v>-13.2199999999998</v>
      </c>
      <c r="AQ71" s="166">
        <f t="shared" si="55"/>
        <v>-5.4302303327203299E-3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476250</xdr:colOff>
                    <xdr:row>16</xdr:row>
                    <xdr:rowOff>171450</xdr:rowOff>
                  </from>
                  <to>
                    <xdr:col>9</xdr:col>
                    <xdr:colOff>390525</xdr:colOff>
                    <xdr:row>18</xdr:row>
                    <xdr:rowOff>28575</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361950</xdr:colOff>
                    <xdr:row>16</xdr:row>
                    <xdr:rowOff>114300</xdr:rowOff>
                  </from>
                  <to>
                    <xdr:col>15</xdr:col>
                    <xdr:colOff>104775</xdr:colOff>
                    <xdr:row>18</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2"/>
  <sheetViews>
    <sheetView showGridLines="0" view="pageBreakPreview" topLeftCell="A13" zoomScale="60" zoomScaleNormal="85" workbookViewId="0">
      <selection activeCell="G41" sqref="G4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5.1406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5703125" style="6" bestFit="1" customWidth="1"/>
    <col min="15" max="15" width="12.7109375" style="6" bestFit="1" customWidth="1"/>
    <col min="16" max="16" width="3.85546875" style="6" customWidth="1"/>
    <col min="17" max="17" width="12.5703125" style="6" bestFit="1" customWidth="1"/>
    <col min="18" max="18" width="9.85546875" style="6" bestFit="1" customWidth="1"/>
    <col min="19" max="19" width="14.85546875" style="6" bestFit="1" customWidth="1"/>
    <col min="20" max="20" width="2.7109375" style="6" bestFit="1" customWidth="1"/>
    <col min="21" max="21" width="16.28515625" style="6" bestFit="1" customWidth="1"/>
    <col min="22" max="22" width="12" style="6" bestFit="1" customWidth="1"/>
    <col min="23" max="23" width="4.5703125" style="6" customWidth="1"/>
    <col min="24" max="24" width="12.7109375" style="6" bestFit="1" customWidth="1"/>
    <col min="25" max="25" width="9.85546875" style="6" bestFit="1" customWidth="1"/>
    <col min="26" max="26" width="15.14062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4.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4.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72</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51100*1</f>
        <v>51100</v>
      </c>
      <c r="G18" s="12" t="s">
        <v>7</v>
      </c>
    </row>
    <row r="19" spans="2:43" x14ac:dyDescent="0.2">
      <c r="B19" s="11"/>
      <c r="F19" s="13">
        <v>50</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v>260.82</v>
      </c>
      <c r="G23" s="25">
        <v>1</v>
      </c>
      <c r="H23" s="26">
        <f>G23*F23</f>
        <v>260.82</v>
      </c>
      <c r="I23" s="27"/>
      <c r="J23" s="28">
        <f>+'Proposed Rates'!D9</f>
        <v>290</v>
      </c>
      <c r="K23" s="29">
        <v>1</v>
      </c>
      <c r="L23" s="26">
        <f>K23*J23</f>
        <v>290</v>
      </c>
      <c r="M23" s="27"/>
      <c r="N23" s="30">
        <f>L23-H23</f>
        <v>29.180000000000007</v>
      </c>
      <c r="O23" s="31">
        <f>IF((H23)=0,"",(N23/H23))</f>
        <v>0.1118779234721264</v>
      </c>
      <c r="Q23" s="28">
        <f>+'Proposed Rates'!E9</f>
        <v>350</v>
      </c>
      <c r="R23" s="29">
        <v>1</v>
      </c>
      <c r="S23" s="26">
        <f>R23*Q23</f>
        <v>350</v>
      </c>
      <c r="T23" s="27"/>
      <c r="U23" s="30">
        <f>S23-L23</f>
        <v>60</v>
      </c>
      <c r="V23" s="31">
        <f>IF((L23)=0,"",(U23/L23))</f>
        <v>0.20689655172413793</v>
      </c>
      <c r="X23" s="28">
        <f>+'Proposed Rates'!F9</f>
        <v>420</v>
      </c>
      <c r="Y23" s="29">
        <v>1</v>
      </c>
      <c r="Z23" s="26">
        <f>Y23*X23</f>
        <v>420</v>
      </c>
      <c r="AA23" s="27"/>
      <c r="AB23" s="30">
        <f>Z23-S23</f>
        <v>70</v>
      </c>
      <c r="AC23" s="31">
        <f>IF((S23)=0,"",(AB23/S23))</f>
        <v>0.2</v>
      </c>
      <c r="AE23" s="28">
        <f>+'Proposed Rates'!G9</f>
        <v>490</v>
      </c>
      <c r="AF23" s="29">
        <v>1</v>
      </c>
      <c r="AG23" s="26">
        <f>AF23*AE23</f>
        <v>490</v>
      </c>
      <c r="AH23" s="27"/>
      <c r="AI23" s="30">
        <f>AG23-Z23</f>
        <v>70</v>
      </c>
      <c r="AJ23" s="31">
        <f>IF((Z23)=0,"",(AI23/Z23))</f>
        <v>0.16666666666666666</v>
      </c>
      <c r="AL23" s="28">
        <f>+'Proposed Rates'!H9</f>
        <v>550</v>
      </c>
      <c r="AM23" s="29">
        <v>1</v>
      </c>
      <c r="AN23" s="26">
        <f>AM23*AL23</f>
        <v>550</v>
      </c>
      <c r="AO23" s="27"/>
      <c r="AP23" s="30">
        <f>AN23-AG23</f>
        <v>60</v>
      </c>
      <c r="AQ23" s="31">
        <f>IF((AG23)=0,"",(AP23/AG23))</f>
        <v>0.12244897959183673</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3.5691000000000002</v>
      </c>
      <c r="G29" s="51">
        <f>+$F$19</f>
        <v>50</v>
      </c>
      <c r="H29" s="26">
        <f t="shared" si="0"/>
        <v>178.45500000000001</v>
      </c>
      <c r="I29" s="27"/>
      <c r="J29" s="28">
        <f>+'Proposed Rates'!D22</f>
        <v>3.9496000000000002</v>
      </c>
      <c r="K29" s="51">
        <f>+$F$19</f>
        <v>50</v>
      </c>
      <c r="L29" s="26">
        <f t="shared" si="9"/>
        <v>197.48000000000002</v>
      </c>
      <c r="M29" s="27"/>
      <c r="N29" s="30">
        <f t="shared" si="10"/>
        <v>19.025000000000006</v>
      </c>
      <c r="O29" s="31">
        <f t="shared" si="11"/>
        <v>0.10660950940012891</v>
      </c>
      <c r="Q29" s="28">
        <f>+'Proposed Rates'!E22</f>
        <v>3.9251</v>
      </c>
      <c r="R29" s="51">
        <f>+$F$19</f>
        <v>50</v>
      </c>
      <c r="S29" s="26">
        <f t="shared" si="12"/>
        <v>196.255</v>
      </c>
      <c r="T29" s="27"/>
      <c r="U29" s="30">
        <f t="shared" si="1"/>
        <v>-1.2250000000000227</v>
      </c>
      <c r="V29" s="31">
        <f t="shared" si="2"/>
        <v>-6.2031598136521298E-3</v>
      </c>
      <c r="X29" s="28">
        <f>+'Proposed Rates'!F22</f>
        <v>3.8264999999999998</v>
      </c>
      <c r="Y29" s="51">
        <f>+$F$19</f>
        <v>50</v>
      </c>
      <c r="Z29" s="26">
        <f t="shared" si="13"/>
        <v>191.32499999999999</v>
      </c>
      <c r="AA29" s="27"/>
      <c r="AB29" s="30">
        <f t="shared" si="3"/>
        <v>-4.9300000000000068</v>
      </c>
      <c r="AC29" s="31">
        <f t="shared" si="4"/>
        <v>-2.5120379098621727E-2</v>
      </c>
      <c r="AE29" s="28">
        <f>+'Proposed Rates'!G22</f>
        <v>3.6735000000000002</v>
      </c>
      <c r="AF29" s="51">
        <f>+$F$19</f>
        <v>50</v>
      </c>
      <c r="AG29" s="26">
        <f t="shared" si="14"/>
        <v>183.67500000000001</v>
      </c>
      <c r="AH29" s="27"/>
      <c r="AI29" s="30">
        <f t="shared" si="5"/>
        <v>-7.6499999999999773</v>
      </c>
      <c r="AJ29" s="31">
        <f t="shared" si="6"/>
        <v>-3.9984319874558881E-2</v>
      </c>
      <c r="AL29" s="28">
        <f>+'Proposed Rates'!H22</f>
        <v>3.4708999999999999</v>
      </c>
      <c r="AM29" s="51">
        <f>+$F$19</f>
        <v>50</v>
      </c>
      <c r="AN29" s="26">
        <f t="shared" si="15"/>
        <v>173.54499999999999</v>
      </c>
      <c r="AO29" s="27"/>
      <c r="AP29" s="30">
        <f t="shared" si="7"/>
        <v>-10.130000000000024</v>
      </c>
      <c r="AQ29" s="31">
        <f t="shared" si="8"/>
        <v>-5.5151762624200483E-2</v>
      </c>
    </row>
    <row r="30" spans="2:43" x14ac:dyDescent="0.2">
      <c r="B30" s="21" t="s">
        <v>31</v>
      </c>
      <c r="C30" s="21"/>
      <c r="D30" s="22"/>
      <c r="E30" s="23"/>
      <c r="F30" s="24"/>
      <c r="G30" s="25">
        <f t="shared" ref="G30" si="16">$F$18</f>
        <v>51100</v>
      </c>
      <c r="H30" s="26">
        <f t="shared" si="0"/>
        <v>0</v>
      </c>
      <c r="I30" s="27"/>
      <c r="J30" s="28"/>
      <c r="K30" s="25">
        <f t="shared" ref="K30:K38" si="17">$F$18</f>
        <v>51100</v>
      </c>
      <c r="L30" s="26">
        <f t="shared" si="9"/>
        <v>0</v>
      </c>
      <c r="M30" s="27"/>
      <c r="N30" s="30">
        <f t="shared" si="10"/>
        <v>0</v>
      </c>
      <c r="O30" s="31" t="str">
        <f t="shared" si="11"/>
        <v/>
      </c>
      <c r="Q30" s="28"/>
      <c r="R30" s="25">
        <f t="shared" ref="R30:R38" si="18">$F$18</f>
        <v>51100</v>
      </c>
      <c r="S30" s="26">
        <f t="shared" si="12"/>
        <v>0</v>
      </c>
      <c r="T30" s="27"/>
      <c r="U30" s="30">
        <f t="shared" si="1"/>
        <v>0</v>
      </c>
      <c r="V30" s="31" t="str">
        <f t="shared" si="2"/>
        <v/>
      </c>
      <c r="X30" s="28"/>
      <c r="Y30" s="25">
        <f t="shared" ref="Y30:Y38" si="19">$F$18</f>
        <v>51100</v>
      </c>
      <c r="Z30" s="26">
        <f t="shared" si="13"/>
        <v>0</v>
      </c>
      <c r="AA30" s="27"/>
      <c r="AB30" s="30">
        <f t="shared" si="3"/>
        <v>0</v>
      </c>
      <c r="AC30" s="31" t="str">
        <f t="shared" si="4"/>
        <v/>
      </c>
      <c r="AE30" s="28"/>
      <c r="AF30" s="25">
        <f t="shared" ref="AF30:AF38" si="20">$F$18</f>
        <v>51100</v>
      </c>
      <c r="AG30" s="26">
        <f t="shared" si="14"/>
        <v>0</v>
      </c>
      <c r="AH30" s="27"/>
      <c r="AI30" s="30">
        <f t="shared" si="5"/>
        <v>0</v>
      </c>
      <c r="AJ30" s="31" t="str">
        <f t="shared" si="6"/>
        <v/>
      </c>
      <c r="AL30" s="28"/>
      <c r="AM30" s="25">
        <f t="shared" ref="AM30:AM38" si="21">$F$18</f>
        <v>51100</v>
      </c>
      <c r="AN30" s="26">
        <f t="shared" si="15"/>
        <v>0</v>
      </c>
      <c r="AO30" s="27"/>
      <c r="AP30" s="30">
        <f t="shared" si="7"/>
        <v>0</v>
      </c>
      <c r="AQ30" s="31" t="str">
        <f t="shared" si="8"/>
        <v/>
      </c>
    </row>
    <row r="31" spans="2:43" x14ac:dyDescent="0.2">
      <c r="B31" s="21" t="s">
        <v>32</v>
      </c>
      <c r="C31" s="21"/>
      <c r="D31" s="22" t="s">
        <v>74</v>
      </c>
      <c r="E31" s="23"/>
      <c r="F31" s="24">
        <v>0</v>
      </c>
      <c r="G31" s="51">
        <f>+$F$19</f>
        <v>50</v>
      </c>
      <c r="H31" s="26">
        <f t="shared" si="0"/>
        <v>0</v>
      </c>
      <c r="I31" s="27"/>
      <c r="J31" s="28">
        <f>+'Proposed Rates'!D69</f>
        <v>-7.7109999999999998E-2</v>
      </c>
      <c r="K31" s="51">
        <f>+$F$19</f>
        <v>50</v>
      </c>
      <c r="L31" s="26">
        <f t="shared" si="9"/>
        <v>-3.8554999999999997</v>
      </c>
      <c r="M31" s="27"/>
      <c r="N31" s="30">
        <f t="shared" si="10"/>
        <v>-3.8554999999999997</v>
      </c>
      <c r="O31" s="31" t="str">
        <f t="shared" si="11"/>
        <v/>
      </c>
      <c r="Q31" s="28"/>
      <c r="R31" s="51">
        <f>+$F$19</f>
        <v>50</v>
      </c>
      <c r="S31" s="26">
        <f t="shared" si="12"/>
        <v>0</v>
      </c>
      <c r="T31" s="27"/>
      <c r="U31" s="30">
        <f t="shared" si="1"/>
        <v>3.8554999999999997</v>
      </c>
      <c r="V31" s="31">
        <f t="shared" si="2"/>
        <v>-1</v>
      </c>
      <c r="X31" s="28"/>
      <c r="Y31" s="51">
        <f>+$F$19</f>
        <v>50</v>
      </c>
      <c r="Z31" s="26">
        <f t="shared" si="13"/>
        <v>0</v>
      </c>
      <c r="AA31" s="27"/>
      <c r="AB31" s="30">
        <f t="shared" si="3"/>
        <v>0</v>
      </c>
      <c r="AC31" s="31" t="str">
        <f t="shared" si="4"/>
        <v/>
      </c>
      <c r="AE31" s="28"/>
      <c r="AF31" s="51">
        <f>+$F$19</f>
        <v>50</v>
      </c>
      <c r="AG31" s="26">
        <f t="shared" si="14"/>
        <v>0</v>
      </c>
      <c r="AH31" s="27"/>
      <c r="AI31" s="30">
        <f t="shared" si="5"/>
        <v>0</v>
      </c>
      <c r="AJ31" s="31" t="str">
        <f t="shared" si="6"/>
        <v/>
      </c>
      <c r="AL31" s="28"/>
      <c r="AM31" s="51">
        <f>+$F$19</f>
        <v>50</v>
      </c>
      <c r="AN31" s="26">
        <f t="shared" si="15"/>
        <v>0</v>
      </c>
      <c r="AO31" s="27"/>
      <c r="AP31" s="30">
        <f t="shared" si="7"/>
        <v>0</v>
      </c>
      <c r="AQ31" s="31" t="str">
        <f t="shared" si="8"/>
        <v/>
      </c>
    </row>
    <row r="32" spans="2:43" x14ac:dyDescent="0.2">
      <c r="B32" s="33"/>
      <c r="C32" s="21"/>
      <c r="D32" s="22"/>
      <c r="E32" s="23"/>
      <c r="F32" s="24"/>
      <c r="G32" s="25">
        <f t="shared" ref="G32:G38" si="22">$F$18</f>
        <v>51100</v>
      </c>
      <c r="H32" s="26">
        <f t="shared" si="0"/>
        <v>0</v>
      </c>
      <c r="I32" s="27"/>
      <c r="J32" s="28"/>
      <c r="K32" s="25">
        <f t="shared" si="17"/>
        <v>51100</v>
      </c>
      <c r="L32" s="26">
        <f t="shared" si="9"/>
        <v>0</v>
      </c>
      <c r="M32" s="27"/>
      <c r="N32" s="30">
        <f t="shared" si="10"/>
        <v>0</v>
      </c>
      <c r="O32" s="31" t="str">
        <f t="shared" si="11"/>
        <v/>
      </c>
      <c r="Q32" s="28"/>
      <c r="R32" s="25">
        <f t="shared" si="18"/>
        <v>51100</v>
      </c>
      <c r="S32" s="26">
        <f t="shared" si="12"/>
        <v>0</v>
      </c>
      <c r="T32" s="27"/>
      <c r="U32" s="30">
        <f t="shared" si="1"/>
        <v>0</v>
      </c>
      <c r="V32" s="31" t="str">
        <f t="shared" si="2"/>
        <v/>
      </c>
      <c r="X32" s="28"/>
      <c r="Y32" s="25">
        <f t="shared" si="19"/>
        <v>51100</v>
      </c>
      <c r="Z32" s="26">
        <f t="shared" si="13"/>
        <v>0</v>
      </c>
      <c r="AA32" s="27"/>
      <c r="AB32" s="30">
        <f t="shared" si="3"/>
        <v>0</v>
      </c>
      <c r="AC32" s="31" t="str">
        <f t="shared" si="4"/>
        <v/>
      </c>
      <c r="AE32" s="28"/>
      <c r="AF32" s="25">
        <f t="shared" si="20"/>
        <v>51100</v>
      </c>
      <c r="AG32" s="26">
        <f t="shared" si="14"/>
        <v>0</v>
      </c>
      <c r="AH32" s="27"/>
      <c r="AI32" s="30">
        <f t="shared" si="5"/>
        <v>0</v>
      </c>
      <c r="AJ32" s="31" t="str">
        <f t="shared" si="6"/>
        <v/>
      </c>
      <c r="AL32" s="28"/>
      <c r="AM32" s="25">
        <f t="shared" si="21"/>
        <v>51100</v>
      </c>
      <c r="AN32" s="26">
        <f t="shared" si="15"/>
        <v>0</v>
      </c>
      <c r="AO32" s="27"/>
      <c r="AP32" s="30">
        <f t="shared" si="7"/>
        <v>0</v>
      </c>
      <c r="AQ32" s="31" t="str">
        <f t="shared" si="8"/>
        <v/>
      </c>
    </row>
    <row r="33" spans="2:43" x14ac:dyDescent="0.2">
      <c r="B33" s="33"/>
      <c r="C33" s="21"/>
      <c r="D33" s="22"/>
      <c r="E33" s="23"/>
      <c r="F33" s="24"/>
      <c r="G33" s="25">
        <f t="shared" si="22"/>
        <v>51100</v>
      </c>
      <c r="H33" s="26">
        <f t="shared" si="0"/>
        <v>0</v>
      </c>
      <c r="I33" s="27"/>
      <c r="J33" s="28"/>
      <c r="K33" s="25">
        <f t="shared" si="17"/>
        <v>51100</v>
      </c>
      <c r="L33" s="26">
        <f t="shared" si="9"/>
        <v>0</v>
      </c>
      <c r="M33" s="27"/>
      <c r="N33" s="30">
        <f t="shared" si="10"/>
        <v>0</v>
      </c>
      <c r="O33" s="31" t="str">
        <f t="shared" si="11"/>
        <v/>
      </c>
      <c r="Q33" s="28"/>
      <c r="R33" s="25">
        <f t="shared" si="18"/>
        <v>51100</v>
      </c>
      <c r="S33" s="26">
        <f t="shared" si="12"/>
        <v>0</v>
      </c>
      <c r="T33" s="27"/>
      <c r="U33" s="30">
        <f t="shared" si="1"/>
        <v>0</v>
      </c>
      <c r="V33" s="31" t="str">
        <f t="shared" si="2"/>
        <v/>
      </c>
      <c r="X33" s="28"/>
      <c r="Y33" s="25">
        <f t="shared" si="19"/>
        <v>51100</v>
      </c>
      <c r="Z33" s="26">
        <f t="shared" si="13"/>
        <v>0</v>
      </c>
      <c r="AA33" s="27"/>
      <c r="AB33" s="30">
        <f t="shared" si="3"/>
        <v>0</v>
      </c>
      <c r="AC33" s="31" t="str">
        <f t="shared" si="4"/>
        <v/>
      </c>
      <c r="AE33" s="28"/>
      <c r="AF33" s="25">
        <f t="shared" si="20"/>
        <v>51100</v>
      </c>
      <c r="AG33" s="26">
        <f t="shared" si="14"/>
        <v>0</v>
      </c>
      <c r="AH33" s="27"/>
      <c r="AI33" s="30">
        <f t="shared" si="5"/>
        <v>0</v>
      </c>
      <c r="AJ33" s="31" t="str">
        <f t="shared" si="6"/>
        <v/>
      </c>
      <c r="AL33" s="28"/>
      <c r="AM33" s="25">
        <f t="shared" si="21"/>
        <v>51100</v>
      </c>
      <c r="AN33" s="26">
        <f t="shared" si="15"/>
        <v>0</v>
      </c>
      <c r="AO33" s="27"/>
      <c r="AP33" s="30">
        <f t="shared" si="7"/>
        <v>0</v>
      </c>
      <c r="AQ33" s="31" t="str">
        <f t="shared" si="8"/>
        <v/>
      </c>
    </row>
    <row r="34" spans="2:43" x14ac:dyDescent="0.2">
      <c r="B34" s="33"/>
      <c r="C34" s="21"/>
      <c r="D34" s="22"/>
      <c r="E34" s="23"/>
      <c r="F34" s="24"/>
      <c r="G34" s="25">
        <f t="shared" si="22"/>
        <v>51100</v>
      </c>
      <c r="H34" s="26">
        <f t="shared" si="0"/>
        <v>0</v>
      </c>
      <c r="I34" s="27"/>
      <c r="J34" s="28"/>
      <c r="K34" s="25">
        <f t="shared" si="17"/>
        <v>51100</v>
      </c>
      <c r="L34" s="26">
        <f t="shared" si="9"/>
        <v>0</v>
      </c>
      <c r="M34" s="27"/>
      <c r="N34" s="30">
        <f t="shared" si="10"/>
        <v>0</v>
      </c>
      <c r="O34" s="31" t="str">
        <f t="shared" si="11"/>
        <v/>
      </c>
      <c r="Q34" s="28"/>
      <c r="R34" s="25">
        <f t="shared" si="18"/>
        <v>51100</v>
      </c>
      <c r="S34" s="26">
        <f t="shared" si="12"/>
        <v>0</v>
      </c>
      <c r="T34" s="27"/>
      <c r="U34" s="30">
        <f t="shared" si="1"/>
        <v>0</v>
      </c>
      <c r="V34" s="31" t="str">
        <f t="shared" si="2"/>
        <v/>
      </c>
      <c r="X34" s="28"/>
      <c r="Y34" s="25">
        <f t="shared" si="19"/>
        <v>51100</v>
      </c>
      <c r="Z34" s="26">
        <f t="shared" si="13"/>
        <v>0</v>
      </c>
      <c r="AA34" s="27"/>
      <c r="AB34" s="30">
        <f t="shared" si="3"/>
        <v>0</v>
      </c>
      <c r="AC34" s="31" t="str">
        <f t="shared" si="4"/>
        <v/>
      </c>
      <c r="AE34" s="28"/>
      <c r="AF34" s="25">
        <f t="shared" si="20"/>
        <v>51100</v>
      </c>
      <c r="AG34" s="26">
        <f t="shared" si="14"/>
        <v>0</v>
      </c>
      <c r="AH34" s="27"/>
      <c r="AI34" s="30">
        <f t="shared" si="5"/>
        <v>0</v>
      </c>
      <c r="AJ34" s="31" t="str">
        <f t="shared" si="6"/>
        <v/>
      </c>
      <c r="AL34" s="28"/>
      <c r="AM34" s="25">
        <f t="shared" si="21"/>
        <v>51100</v>
      </c>
      <c r="AN34" s="26">
        <f t="shared" si="15"/>
        <v>0</v>
      </c>
      <c r="AO34" s="27"/>
      <c r="AP34" s="30">
        <f t="shared" si="7"/>
        <v>0</v>
      </c>
      <c r="AQ34" s="31" t="str">
        <f t="shared" si="8"/>
        <v/>
      </c>
    </row>
    <row r="35" spans="2:43" x14ac:dyDescent="0.2">
      <c r="B35" s="33"/>
      <c r="C35" s="21"/>
      <c r="D35" s="22"/>
      <c r="E35" s="23"/>
      <c r="F35" s="24"/>
      <c r="G35" s="25">
        <f t="shared" si="22"/>
        <v>51100</v>
      </c>
      <c r="H35" s="26">
        <f t="shared" si="0"/>
        <v>0</v>
      </c>
      <c r="I35" s="27"/>
      <c r="J35" s="28"/>
      <c r="K35" s="25">
        <f t="shared" si="17"/>
        <v>51100</v>
      </c>
      <c r="L35" s="26">
        <f t="shared" si="9"/>
        <v>0</v>
      </c>
      <c r="M35" s="27"/>
      <c r="N35" s="30">
        <f t="shared" si="10"/>
        <v>0</v>
      </c>
      <c r="O35" s="31" t="str">
        <f t="shared" si="11"/>
        <v/>
      </c>
      <c r="Q35" s="28"/>
      <c r="R35" s="25">
        <f t="shared" si="18"/>
        <v>51100</v>
      </c>
      <c r="S35" s="26">
        <f t="shared" si="12"/>
        <v>0</v>
      </c>
      <c r="T35" s="27"/>
      <c r="U35" s="30">
        <f t="shared" si="1"/>
        <v>0</v>
      </c>
      <c r="V35" s="31" t="str">
        <f t="shared" si="2"/>
        <v/>
      </c>
      <c r="X35" s="28"/>
      <c r="Y35" s="25">
        <f t="shared" si="19"/>
        <v>51100</v>
      </c>
      <c r="Z35" s="26">
        <f t="shared" si="13"/>
        <v>0</v>
      </c>
      <c r="AA35" s="27"/>
      <c r="AB35" s="30">
        <f t="shared" si="3"/>
        <v>0</v>
      </c>
      <c r="AC35" s="31" t="str">
        <f t="shared" si="4"/>
        <v/>
      </c>
      <c r="AE35" s="28"/>
      <c r="AF35" s="25">
        <f t="shared" si="20"/>
        <v>51100</v>
      </c>
      <c r="AG35" s="26">
        <f t="shared" si="14"/>
        <v>0</v>
      </c>
      <c r="AH35" s="27"/>
      <c r="AI35" s="30">
        <f t="shared" si="5"/>
        <v>0</v>
      </c>
      <c r="AJ35" s="31" t="str">
        <f t="shared" si="6"/>
        <v/>
      </c>
      <c r="AL35" s="28"/>
      <c r="AM35" s="25">
        <f t="shared" si="21"/>
        <v>51100</v>
      </c>
      <c r="AN35" s="26">
        <f t="shared" si="15"/>
        <v>0</v>
      </c>
      <c r="AO35" s="27"/>
      <c r="AP35" s="30">
        <f t="shared" si="7"/>
        <v>0</v>
      </c>
      <c r="AQ35" s="31" t="str">
        <f t="shared" si="8"/>
        <v/>
      </c>
    </row>
    <row r="36" spans="2:43" x14ac:dyDescent="0.2">
      <c r="B36" s="33"/>
      <c r="C36" s="21"/>
      <c r="D36" s="22"/>
      <c r="E36" s="23"/>
      <c r="F36" s="24"/>
      <c r="G36" s="25">
        <f t="shared" si="22"/>
        <v>51100</v>
      </c>
      <c r="H36" s="26">
        <f t="shared" si="0"/>
        <v>0</v>
      </c>
      <c r="I36" s="27"/>
      <c r="J36" s="28"/>
      <c r="K36" s="25">
        <f t="shared" si="17"/>
        <v>51100</v>
      </c>
      <c r="L36" s="26">
        <f t="shared" si="9"/>
        <v>0</v>
      </c>
      <c r="M36" s="27"/>
      <c r="N36" s="30">
        <f t="shared" si="10"/>
        <v>0</v>
      </c>
      <c r="O36" s="31" t="str">
        <f t="shared" si="11"/>
        <v/>
      </c>
      <c r="Q36" s="28"/>
      <c r="R36" s="25">
        <f t="shared" si="18"/>
        <v>51100</v>
      </c>
      <c r="S36" s="26">
        <f t="shared" si="12"/>
        <v>0</v>
      </c>
      <c r="T36" s="27"/>
      <c r="U36" s="30">
        <f t="shared" si="1"/>
        <v>0</v>
      </c>
      <c r="V36" s="31" t="str">
        <f t="shared" si="2"/>
        <v/>
      </c>
      <c r="X36" s="28"/>
      <c r="Y36" s="25">
        <f t="shared" si="19"/>
        <v>51100</v>
      </c>
      <c r="Z36" s="26">
        <f t="shared" si="13"/>
        <v>0</v>
      </c>
      <c r="AA36" s="27"/>
      <c r="AB36" s="30">
        <f t="shared" si="3"/>
        <v>0</v>
      </c>
      <c r="AC36" s="31" t="str">
        <f t="shared" si="4"/>
        <v/>
      </c>
      <c r="AE36" s="28"/>
      <c r="AF36" s="25">
        <f t="shared" si="20"/>
        <v>51100</v>
      </c>
      <c r="AG36" s="26">
        <f t="shared" si="14"/>
        <v>0</v>
      </c>
      <c r="AH36" s="27"/>
      <c r="AI36" s="30">
        <f t="shared" si="5"/>
        <v>0</v>
      </c>
      <c r="AJ36" s="31" t="str">
        <f t="shared" si="6"/>
        <v/>
      </c>
      <c r="AL36" s="28"/>
      <c r="AM36" s="25">
        <f t="shared" si="21"/>
        <v>51100</v>
      </c>
      <c r="AN36" s="26">
        <f t="shared" si="15"/>
        <v>0</v>
      </c>
      <c r="AO36" s="27"/>
      <c r="AP36" s="30">
        <f t="shared" si="7"/>
        <v>0</v>
      </c>
      <c r="AQ36" s="31" t="str">
        <f t="shared" si="8"/>
        <v/>
      </c>
    </row>
    <row r="37" spans="2:43" x14ac:dyDescent="0.2">
      <c r="B37" s="33"/>
      <c r="C37" s="21"/>
      <c r="D37" s="22"/>
      <c r="E37" s="23"/>
      <c r="F37" s="24"/>
      <c r="G37" s="25">
        <f t="shared" si="22"/>
        <v>51100</v>
      </c>
      <c r="H37" s="26">
        <f t="shared" si="0"/>
        <v>0</v>
      </c>
      <c r="I37" s="27"/>
      <c r="J37" s="28"/>
      <c r="K37" s="25">
        <f t="shared" si="17"/>
        <v>51100</v>
      </c>
      <c r="L37" s="26">
        <f t="shared" si="9"/>
        <v>0</v>
      </c>
      <c r="M37" s="27"/>
      <c r="N37" s="30">
        <f t="shared" si="10"/>
        <v>0</v>
      </c>
      <c r="O37" s="31" t="str">
        <f t="shared" si="11"/>
        <v/>
      </c>
      <c r="Q37" s="28"/>
      <c r="R37" s="25">
        <f t="shared" si="18"/>
        <v>51100</v>
      </c>
      <c r="S37" s="26">
        <f t="shared" si="12"/>
        <v>0</v>
      </c>
      <c r="T37" s="27"/>
      <c r="U37" s="30">
        <f t="shared" si="1"/>
        <v>0</v>
      </c>
      <c r="V37" s="31" t="str">
        <f t="shared" si="2"/>
        <v/>
      </c>
      <c r="X37" s="28"/>
      <c r="Y37" s="25">
        <f t="shared" si="19"/>
        <v>51100</v>
      </c>
      <c r="Z37" s="26">
        <f t="shared" si="13"/>
        <v>0</v>
      </c>
      <c r="AA37" s="27"/>
      <c r="AB37" s="30">
        <f t="shared" si="3"/>
        <v>0</v>
      </c>
      <c r="AC37" s="31" t="str">
        <f t="shared" si="4"/>
        <v/>
      </c>
      <c r="AE37" s="28"/>
      <c r="AF37" s="25">
        <f t="shared" si="20"/>
        <v>51100</v>
      </c>
      <c r="AG37" s="26">
        <f t="shared" si="14"/>
        <v>0</v>
      </c>
      <c r="AH37" s="27"/>
      <c r="AI37" s="30">
        <f t="shared" si="5"/>
        <v>0</v>
      </c>
      <c r="AJ37" s="31" t="str">
        <f t="shared" si="6"/>
        <v/>
      </c>
      <c r="AL37" s="28"/>
      <c r="AM37" s="25">
        <f t="shared" si="21"/>
        <v>51100</v>
      </c>
      <c r="AN37" s="26">
        <f t="shared" si="15"/>
        <v>0</v>
      </c>
      <c r="AO37" s="27"/>
      <c r="AP37" s="30">
        <f t="shared" si="7"/>
        <v>0</v>
      </c>
      <c r="AQ37" s="31" t="str">
        <f t="shared" si="8"/>
        <v/>
      </c>
    </row>
    <row r="38" spans="2:43" x14ac:dyDescent="0.2">
      <c r="B38" s="33"/>
      <c r="C38" s="21"/>
      <c r="D38" s="22"/>
      <c r="E38" s="23"/>
      <c r="F38" s="24"/>
      <c r="G38" s="25">
        <f t="shared" si="22"/>
        <v>51100</v>
      </c>
      <c r="H38" s="26">
        <f t="shared" si="0"/>
        <v>0</v>
      </c>
      <c r="I38" s="27"/>
      <c r="J38" s="28"/>
      <c r="K38" s="25">
        <f t="shared" si="17"/>
        <v>51100</v>
      </c>
      <c r="L38" s="26">
        <f t="shared" si="9"/>
        <v>0</v>
      </c>
      <c r="M38" s="27"/>
      <c r="N38" s="30">
        <f t="shared" si="10"/>
        <v>0</v>
      </c>
      <c r="O38" s="31" t="str">
        <f t="shared" si="11"/>
        <v/>
      </c>
      <c r="Q38" s="28"/>
      <c r="R38" s="25">
        <f t="shared" si="18"/>
        <v>51100</v>
      </c>
      <c r="S38" s="26">
        <f t="shared" si="12"/>
        <v>0</v>
      </c>
      <c r="T38" s="27"/>
      <c r="U38" s="30">
        <f t="shared" si="1"/>
        <v>0</v>
      </c>
      <c r="V38" s="31" t="str">
        <f t="shared" si="2"/>
        <v/>
      </c>
      <c r="X38" s="28"/>
      <c r="Y38" s="25">
        <f t="shared" si="19"/>
        <v>51100</v>
      </c>
      <c r="Z38" s="26">
        <f t="shared" si="13"/>
        <v>0</v>
      </c>
      <c r="AA38" s="27"/>
      <c r="AB38" s="30">
        <f t="shared" si="3"/>
        <v>0</v>
      </c>
      <c r="AC38" s="31" t="str">
        <f t="shared" si="4"/>
        <v/>
      </c>
      <c r="AE38" s="28"/>
      <c r="AF38" s="25">
        <f t="shared" si="20"/>
        <v>51100</v>
      </c>
      <c r="AG38" s="26">
        <f t="shared" si="14"/>
        <v>0</v>
      </c>
      <c r="AH38" s="27"/>
      <c r="AI38" s="30">
        <f t="shared" si="5"/>
        <v>0</v>
      </c>
      <c r="AJ38" s="31" t="str">
        <f t="shared" si="6"/>
        <v/>
      </c>
      <c r="AL38" s="28"/>
      <c r="AM38" s="25">
        <f t="shared" si="21"/>
        <v>51100</v>
      </c>
      <c r="AN38" s="26">
        <f t="shared" si="15"/>
        <v>0</v>
      </c>
      <c r="AO38" s="27"/>
      <c r="AP38" s="30">
        <f t="shared" si="7"/>
        <v>0</v>
      </c>
      <c r="AQ38" s="31" t="str">
        <f t="shared" si="8"/>
        <v/>
      </c>
    </row>
    <row r="39" spans="2:43" s="45" customFormat="1" x14ac:dyDescent="0.2">
      <c r="B39" s="34" t="s">
        <v>33</v>
      </c>
      <c r="C39" s="35"/>
      <c r="D39" s="36"/>
      <c r="E39" s="35"/>
      <c r="F39" s="37"/>
      <c r="G39" s="38"/>
      <c r="H39" s="39">
        <f>SUM(H23:H38)</f>
        <v>439.27499999999998</v>
      </c>
      <c r="I39" s="40"/>
      <c r="J39" s="41"/>
      <c r="K39" s="42"/>
      <c r="L39" s="39">
        <f>SUM(L23:L38)</f>
        <v>483.62450000000001</v>
      </c>
      <c r="M39" s="40"/>
      <c r="N39" s="43">
        <f t="shared" si="10"/>
        <v>44.349500000000035</v>
      </c>
      <c r="O39" s="44">
        <f t="shared" si="11"/>
        <v>0.10096067383757336</v>
      </c>
      <c r="Q39" s="41"/>
      <c r="R39" s="42"/>
      <c r="S39" s="39">
        <f>SUM(S23:S38)</f>
        <v>546.255</v>
      </c>
      <c r="T39" s="40"/>
      <c r="U39" s="43">
        <f t="shared" si="1"/>
        <v>62.630499999999984</v>
      </c>
      <c r="V39" s="44">
        <f t="shared" si="2"/>
        <v>0.12950233083725077</v>
      </c>
      <c r="X39" s="41"/>
      <c r="Y39" s="42"/>
      <c r="Z39" s="39">
        <f>SUM(Z23:Z38)</f>
        <v>611.32500000000005</v>
      </c>
      <c r="AA39" s="40"/>
      <c r="AB39" s="43">
        <f t="shared" si="3"/>
        <v>65.07000000000005</v>
      </c>
      <c r="AC39" s="44">
        <f t="shared" si="4"/>
        <v>0.11912019111953218</v>
      </c>
      <c r="AE39" s="41"/>
      <c r="AF39" s="42"/>
      <c r="AG39" s="39">
        <f>SUM(AG23:AG38)</f>
        <v>673.67499999999995</v>
      </c>
      <c r="AH39" s="40"/>
      <c r="AI39" s="43">
        <f t="shared" si="5"/>
        <v>62.349999999999909</v>
      </c>
      <c r="AJ39" s="44">
        <f t="shared" si="6"/>
        <v>0.10199157567578604</v>
      </c>
      <c r="AL39" s="41"/>
      <c r="AM39" s="42"/>
      <c r="AN39" s="39">
        <f>SUM(AN23:AN38)</f>
        <v>723.54499999999996</v>
      </c>
      <c r="AO39" s="40"/>
      <c r="AP39" s="43">
        <f t="shared" si="7"/>
        <v>49.870000000000005</v>
      </c>
      <c r="AQ39" s="44">
        <f t="shared" si="8"/>
        <v>7.4026793335065136E-2</v>
      </c>
    </row>
    <row r="40" spans="2:43" ht="38.25" x14ac:dyDescent="0.2">
      <c r="B40" s="178" t="s">
        <v>118</v>
      </c>
      <c r="C40" s="21"/>
      <c r="D40" s="22" t="s">
        <v>74</v>
      </c>
      <c r="E40" s="23"/>
      <c r="F40" s="24">
        <v>0</v>
      </c>
      <c r="G40" s="51">
        <f>+$F$19</f>
        <v>50</v>
      </c>
      <c r="H40" s="26">
        <f>G40*F40</f>
        <v>0</v>
      </c>
      <c r="I40" s="27"/>
      <c r="J40" s="52">
        <f>+'Proposed Rates'!D40</f>
        <v>-0.25140699999999999</v>
      </c>
      <c r="K40" s="51">
        <f>+$F$19</f>
        <v>50</v>
      </c>
      <c r="L40" s="26">
        <f>K40*J40</f>
        <v>-12.570349999999999</v>
      </c>
      <c r="M40" s="27"/>
      <c r="N40" s="30">
        <f>L40-H40</f>
        <v>-12.570349999999999</v>
      </c>
      <c r="O40" s="31" t="str">
        <f>IF((H40)=0,"",(N40/H40))</f>
        <v/>
      </c>
      <c r="Q40" s="28"/>
      <c r="R40" s="51">
        <f>+$F$19</f>
        <v>50</v>
      </c>
      <c r="S40" s="26">
        <f>R40*Q40</f>
        <v>0</v>
      </c>
      <c r="T40" s="27"/>
      <c r="U40" s="30">
        <f t="shared" si="1"/>
        <v>12.570349999999999</v>
      </c>
      <c r="V40" s="31">
        <f t="shared" si="2"/>
        <v>-1</v>
      </c>
      <c r="X40" s="28"/>
      <c r="Y40" s="51">
        <f>+$F$19</f>
        <v>50</v>
      </c>
      <c r="Z40" s="26">
        <f>Y40*X40</f>
        <v>0</v>
      </c>
      <c r="AA40" s="27"/>
      <c r="AB40" s="30">
        <f t="shared" si="3"/>
        <v>0</v>
      </c>
      <c r="AC40" s="31" t="str">
        <f t="shared" si="4"/>
        <v/>
      </c>
      <c r="AE40" s="28"/>
      <c r="AF40" s="51">
        <f>+$F$19</f>
        <v>50</v>
      </c>
      <c r="AG40" s="26">
        <f>AF40*AE40</f>
        <v>0</v>
      </c>
      <c r="AH40" s="27"/>
      <c r="AI40" s="30">
        <f t="shared" si="5"/>
        <v>0</v>
      </c>
      <c r="AJ40" s="31" t="str">
        <f t="shared" si="6"/>
        <v/>
      </c>
      <c r="AL40" s="28"/>
      <c r="AM40" s="51">
        <f>+$F$19</f>
        <v>50</v>
      </c>
      <c r="AN40" s="26">
        <f>AM40*AL40</f>
        <v>0</v>
      </c>
      <c r="AO40" s="27"/>
      <c r="AP40" s="30">
        <f t="shared" si="7"/>
        <v>0</v>
      </c>
      <c r="AQ40" s="31" t="str">
        <f t="shared" si="8"/>
        <v/>
      </c>
    </row>
    <row r="41" spans="2:43" ht="38.25" x14ac:dyDescent="0.2">
      <c r="B41" s="178" t="s">
        <v>119</v>
      </c>
      <c r="C41" s="21"/>
      <c r="D41" s="22" t="s">
        <v>74</v>
      </c>
      <c r="E41" s="23"/>
      <c r="F41" s="24"/>
      <c r="G41" s="51">
        <f>+F19</f>
        <v>50</v>
      </c>
      <c r="H41" s="26">
        <f t="shared" ref="H41:H45" si="23">G41*F41</f>
        <v>0</v>
      </c>
      <c r="I41" s="47"/>
      <c r="J41" s="28">
        <f>+'Proposed Rates'!D54</f>
        <v>0.54159000000000002</v>
      </c>
      <c r="K41" s="25">
        <f>$G$41</f>
        <v>50</v>
      </c>
      <c r="L41" s="26">
        <f t="shared" ref="L41:L45" si="24">K41*J41</f>
        <v>27.079499999999999</v>
      </c>
      <c r="M41" s="48"/>
      <c r="N41" s="30">
        <f t="shared" ref="N41:N45" si="25">L41-H41</f>
        <v>27.079499999999999</v>
      </c>
      <c r="O41" s="31" t="str">
        <f t="shared" ref="O41:O65" si="26">IF((H41)=0,"",(N41/H41))</f>
        <v/>
      </c>
      <c r="Q41" s="28"/>
      <c r="R41" s="25">
        <f>$G$41</f>
        <v>50</v>
      </c>
      <c r="S41" s="26">
        <f t="shared" ref="S41:S43" si="27">R41*Q41</f>
        <v>0</v>
      </c>
      <c r="T41" s="48"/>
      <c r="U41" s="30">
        <f t="shared" si="1"/>
        <v>-27.079499999999999</v>
      </c>
      <c r="V41" s="31">
        <f t="shared" si="2"/>
        <v>-1</v>
      </c>
      <c r="X41" s="28"/>
      <c r="Y41" s="25">
        <f>$G$41</f>
        <v>50</v>
      </c>
      <c r="Z41" s="26">
        <f t="shared" ref="Z41:Z43" si="28">Y41*X41</f>
        <v>0</v>
      </c>
      <c r="AA41" s="48"/>
      <c r="AB41" s="30">
        <f t="shared" si="3"/>
        <v>0</v>
      </c>
      <c r="AC41" s="31" t="str">
        <f t="shared" si="4"/>
        <v/>
      </c>
      <c r="AE41" s="28"/>
      <c r="AF41" s="25">
        <f>$G$41</f>
        <v>50</v>
      </c>
      <c r="AG41" s="26">
        <f t="shared" ref="AG41:AG43" si="29">AF41*AE41</f>
        <v>0</v>
      </c>
      <c r="AH41" s="48"/>
      <c r="AI41" s="30">
        <f t="shared" si="5"/>
        <v>0</v>
      </c>
      <c r="AJ41" s="31" t="str">
        <f t="shared" si="6"/>
        <v/>
      </c>
      <c r="AL41" s="28"/>
      <c r="AM41" s="25">
        <f>$G$41</f>
        <v>50</v>
      </c>
      <c r="AN41" s="26">
        <f t="shared" ref="AN41:AN43" si="30">AM41*AL41</f>
        <v>0</v>
      </c>
      <c r="AO41" s="48"/>
      <c r="AP41" s="30">
        <f t="shared" si="7"/>
        <v>0</v>
      </c>
      <c r="AQ41" s="31" t="str">
        <f t="shared" si="8"/>
        <v/>
      </c>
    </row>
    <row r="42" spans="2:43" ht="38.25" x14ac:dyDescent="0.2">
      <c r="B42" s="178" t="s">
        <v>75</v>
      </c>
      <c r="C42" s="21"/>
      <c r="D42" s="22" t="s">
        <v>30</v>
      </c>
      <c r="E42" s="23"/>
      <c r="F42" s="24"/>
      <c r="G42" s="25">
        <f t="shared" ref="G42:G43" si="31">$F$18</f>
        <v>51100</v>
      </c>
      <c r="H42" s="26">
        <f t="shared" si="23"/>
        <v>0</v>
      </c>
      <c r="I42" s="47"/>
      <c r="J42" s="28">
        <f>+'Proposed Rates'!D83</f>
        <v>2.81E-3</v>
      </c>
      <c r="K42" s="25">
        <f t="shared" ref="K42:K43" si="32">$F$18</f>
        <v>51100</v>
      </c>
      <c r="L42" s="26">
        <f t="shared" si="24"/>
        <v>143.59100000000001</v>
      </c>
      <c r="M42" s="48"/>
      <c r="N42" s="30">
        <f t="shared" si="25"/>
        <v>143.59100000000001</v>
      </c>
      <c r="O42" s="31" t="str">
        <f t="shared" si="26"/>
        <v/>
      </c>
      <c r="Q42" s="28"/>
      <c r="R42" s="25">
        <f t="shared" ref="R42:R43" si="33">$F$18</f>
        <v>51100</v>
      </c>
      <c r="S42" s="26">
        <f t="shared" si="27"/>
        <v>0</v>
      </c>
      <c r="T42" s="48"/>
      <c r="U42" s="30">
        <f t="shared" si="1"/>
        <v>-143.59100000000001</v>
      </c>
      <c r="V42" s="31">
        <f t="shared" si="2"/>
        <v>-1</v>
      </c>
      <c r="X42" s="28"/>
      <c r="Y42" s="25">
        <f t="shared" ref="Y42:Y43" si="34">$F$18</f>
        <v>51100</v>
      </c>
      <c r="Z42" s="26">
        <f t="shared" si="28"/>
        <v>0</v>
      </c>
      <c r="AA42" s="48"/>
      <c r="AB42" s="30">
        <f t="shared" si="3"/>
        <v>0</v>
      </c>
      <c r="AC42" s="31" t="str">
        <f t="shared" si="4"/>
        <v/>
      </c>
      <c r="AE42" s="28"/>
      <c r="AF42" s="25">
        <f t="shared" ref="AF42:AF43" si="35">$F$18</f>
        <v>51100</v>
      </c>
      <c r="AG42" s="26">
        <f t="shared" si="29"/>
        <v>0</v>
      </c>
      <c r="AH42" s="48"/>
      <c r="AI42" s="30">
        <f t="shared" si="5"/>
        <v>0</v>
      </c>
      <c r="AJ42" s="31" t="str">
        <f t="shared" si="6"/>
        <v/>
      </c>
      <c r="AL42" s="28"/>
      <c r="AM42" s="25">
        <f t="shared" ref="AM42:AM43" si="36">$F$18</f>
        <v>51100</v>
      </c>
      <c r="AN42" s="26">
        <f t="shared" si="30"/>
        <v>0</v>
      </c>
      <c r="AO42" s="48"/>
      <c r="AP42" s="30">
        <f t="shared" si="7"/>
        <v>0</v>
      </c>
      <c r="AQ42" s="31" t="str">
        <f t="shared" si="8"/>
        <v/>
      </c>
    </row>
    <row r="43" spans="2:43" x14ac:dyDescent="0.2">
      <c r="B43" s="46"/>
      <c r="C43" s="21"/>
      <c r="D43" s="22"/>
      <c r="E43" s="23"/>
      <c r="F43" s="24"/>
      <c r="G43" s="25">
        <f t="shared" si="31"/>
        <v>51100</v>
      </c>
      <c r="H43" s="26">
        <f t="shared" si="23"/>
        <v>0</v>
      </c>
      <c r="I43" s="47"/>
      <c r="J43" s="28"/>
      <c r="K43" s="25">
        <f t="shared" si="32"/>
        <v>51100</v>
      </c>
      <c r="L43" s="26">
        <f t="shared" si="24"/>
        <v>0</v>
      </c>
      <c r="M43" s="48"/>
      <c r="N43" s="30">
        <f t="shared" si="25"/>
        <v>0</v>
      </c>
      <c r="O43" s="31" t="str">
        <f t="shared" si="26"/>
        <v/>
      </c>
      <c r="Q43" s="28"/>
      <c r="R43" s="25">
        <f t="shared" si="33"/>
        <v>51100</v>
      </c>
      <c r="S43" s="26">
        <f t="shared" si="27"/>
        <v>0</v>
      </c>
      <c r="T43" s="48"/>
      <c r="U43" s="30">
        <f t="shared" si="1"/>
        <v>0</v>
      </c>
      <c r="V43" s="31" t="str">
        <f t="shared" si="2"/>
        <v/>
      </c>
      <c r="X43" s="28"/>
      <c r="Y43" s="25">
        <f t="shared" si="34"/>
        <v>51100</v>
      </c>
      <c r="Z43" s="26">
        <f t="shared" si="28"/>
        <v>0</v>
      </c>
      <c r="AA43" s="48"/>
      <c r="AB43" s="30">
        <f t="shared" si="3"/>
        <v>0</v>
      </c>
      <c r="AC43" s="31" t="str">
        <f t="shared" si="4"/>
        <v/>
      </c>
      <c r="AE43" s="28"/>
      <c r="AF43" s="25">
        <f t="shared" si="35"/>
        <v>51100</v>
      </c>
      <c r="AG43" s="26">
        <f t="shared" si="29"/>
        <v>0</v>
      </c>
      <c r="AH43" s="48"/>
      <c r="AI43" s="30">
        <f t="shared" si="5"/>
        <v>0</v>
      </c>
      <c r="AJ43" s="31" t="str">
        <f t="shared" si="6"/>
        <v/>
      </c>
      <c r="AL43" s="28"/>
      <c r="AM43" s="25">
        <f t="shared" si="36"/>
        <v>51100</v>
      </c>
      <c r="AN43" s="26">
        <f t="shared" si="30"/>
        <v>0</v>
      </c>
      <c r="AO43" s="48"/>
      <c r="AP43" s="30">
        <f t="shared" si="7"/>
        <v>0</v>
      </c>
      <c r="AQ43" s="31" t="str">
        <f t="shared" si="8"/>
        <v/>
      </c>
    </row>
    <row r="44" spans="2:43" x14ac:dyDescent="0.2">
      <c r="B44" s="49" t="s">
        <v>35</v>
      </c>
      <c r="C44" s="21"/>
      <c r="D44" s="22" t="s">
        <v>74</v>
      </c>
      <c r="E44" s="23"/>
      <c r="F44" s="50">
        <v>2.3539999999999998E-2</v>
      </c>
      <c r="G44" s="51">
        <f>+$F$19</f>
        <v>50</v>
      </c>
      <c r="H44" s="26">
        <f>G44*F44</f>
        <v>1.1769999999999998</v>
      </c>
      <c r="I44" s="27"/>
      <c r="J44" s="52">
        <v>2.5260000000000001E-2</v>
      </c>
      <c r="K44" s="51">
        <f>+$F$19</f>
        <v>50</v>
      </c>
      <c r="L44" s="26">
        <f>K44*J44</f>
        <v>1.2630000000000001</v>
      </c>
      <c r="M44" s="27"/>
      <c r="N44" s="30">
        <f>L44-H44</f>
        <v>8.6000000000000298E-2</v>
      </c>
      <c r="O44" s="31">
        <f>IF((H44)=0,"",(N44/H44))</f>
        <v>7.3067119796092025E-2</v>
      </c>
      <c r="Q44" s="52">
        <v>2.5489999999999999E-2</v>
      </c>
      <c r="R44" s="51">
        <f>+$F$19</f>
        <v>50</v>
      </c>
      <c r="S44" s="26">
        <f>R44*Q44</f>
        <v>1.2745</v>
      </c>
      <c r="T44" s="27"/>
      <c r="U44" s="30">
        <f t="shared" si="1"/>
        <v>1.1499999999999844E-2</v>
      </c>
      <c r="V44" s="31">
        <f t="shared" si="2"/>
        <v>9.1053048297702627E-3</v>
      </c>
      <c r="X44" s="52">
        <v>2.555E-2</v>
      </c>
      <c r="Y44" s="51">
        <f>+$F$19</f>
        <v>50</v>
      </c>
      <c r="Z44" s="26">
        <f>Y44*X44</f>
        <v>1.2775000000000001</v>
      </c>
      <c r="AA44" s="27"/>
      <c r="AB44" s="30">
        <f t="shared" si="3"/>
        <v>3.0000000000001137E-3</v>
      </c>
      <c r="AC44" s="31">
        <f t="shared" si="4"/>
        <v>2.3538642604944006E-3</v>
      </c>
      <c r="AE44" s="52">
        <v>2.5569999999999999E-2</v>
      </c>
      <c r="AF44" s="51">
        <f>+$F$19</f>
        <v>50</v>
      </c>
      <c r="AG44" s="26">
        <f>AF44*AE44</f>
        <v>1.2785</v>
      </c>
      <c r="AH44" s="27"/>
      <c r="AI44" s="30">
        <f t="shared" si="5"/>
        <v>9.9999999999988987E-4</v>
      </c>
      <c r="AJ44" s="31">
        <f t="shared" si="6"/>
        <v>7.8277886497055951E-4</v>
      </c>
      <c r="AL44" s="52">
        <v>2.5579999999999999E-2</v>
      </c>
      <c r="AM44" s="51">
        <f>+$F$19</f>
        <v>50</v>
      </c>
      <c r="AN44" s="26">
        <f>AM44*AL44</f>
        <v>1.2789999999999999</v>
      </c>
      <c r="AO44" s="27"/>
      <c r="AP44" s="30">
        <f t="shared" si="7"/>
        <v>4.9999999999994493E-4</v>
      </c>
      <c r="AQ44" s="31">
        <f t="shared" si="8"/>
        <v>3.910833007430152E-4</v>
      </c>
    </row>
    <row r="45" spans="2:43" x14ac:dyDescent="0.2">
      <c r="B45" s="49" t="s">
        <v>36</v>
      </c>
      <c r="C45" s="21"/>
      <c r="D45" s="22"/>
      <c r="E45" s="23"/>
      <c r="F45" s="53">
        <f>IF(ISBLANK(D16)=TRUE, 0, IF(D16="TOU", 0.64*$F$55+0.18*$F$56+0.18*$F$57, IF(AND(D16="non-TOU", G59&gt;0), F59,F58)))</f>
        <v>0.10214000000000001</v>
      </c>
      <c r="G45" s="54">
        <f>$F$18*(1+$F$74)-$F$18</f>
        <v>1829.3800000000047</v>
      </c>
      <c r="H45" s="26">
        <f t="shared" si="23"/>
        <v>186.85287320000049</v>
      </c>
      <c r="I45" s="27"/>
      <c r="J45" s="55">
        <f>0.64*$J$55+0.18*$J$56+0.18*$J$57</f>
        <v>0.10214000000000001</v>
      </c>
      <c r="K45" s="54">
        <f>$F$18*(1+$J$74)-$F$18</f>
        <v>1727.1800000000003</v>
      </c>
      <c r="L45" s="26">
        <f t="shared" si="24"/>
        <v>176.41416520000004</v>
      </c>
      <c r="M45" s="27"/>
      <c r="N45" s="30">
        <f t="shared" si="25"/>
        <v>-10.438708000000446</v>
      </c>
      <c r="O45" s="31">
        <f t="shared" si="26"/>
        <v>-5.5865921787711735E-2</v>
      </c>
      <c r="Q45" s="55">
        <f>0.64*$Q$55+0.18*$Q$56+0.18*$Q$57</f>
        <v>0.10214000000000001</v>
      </c>
      <c r="R45" s="54">
        <f>$F$18*(1+Q74)-$F$18</f>
        <v>1727.1800000000003</v>
      </c>
      <c r="S45" s="26">
        <f t="shared" ref="S45" si="37">R45*Q45</f>
        <v>176.41416520000004</v>
      </c>
      <c r="T45" s="27"/>
      <c r="U45" s="30">
        <f t="shared" si="1"/>
        <v>0</v>
      </c>
      <c r="V45" s="31">
        <f t="shared" si="2"/>
        <v>0</v>
      </c>
      <c r="X45" s="55">
        <f>0.64*$X$55+0.18*$X$56+0.18*$X$57</f>
        <v>0.10214000000000001</v>
      </c>
      <c r="Y45" s="54">
        <f>$F$18*(1+X74)-$F$18</f>
        <v>1727.1800000000003</v>
      </c>
      <c r="Z45" s="26">
        <f t="shared" ref="Z45" si="38">Y45*X45</f>
        <v>176.41416520000004</v>
      </c>
      <c r="AA45" s="27"/>
      <c r="AB45" s="30">
        <f t="shared" si="3"/>
        <v>0</v>
      </c>
      <c r="AC45" s="31">
        <f t="shared" si="4"/>
        <v>0</v>
      </c>
      <c r="AE45" s="55">
        <f>0.64*$AE$55+0.18*$AE$56+0.18*$AE$57</f>
        <v>0.10214000000000001</v>
      </c>
      <c r="AF45" s="54">
        <f>$F$18*(1+AE74)-$F$18</f>
        <v>1727.1800000000003</v>
      </c>
      <c r="AG45" s="26">
        <f t="shared" ref="AG45" si="39">AF45*AE45</f>
        <v>176.41416520000004</v>
      </c>
      <c r="AH45" s="27"/>
      <c r="AI45" s="30">
        <f t="shared" si="5"/>
        <v>0</v>
      </c>
      <c r="AJ45" s="31">
        <f t="shared" si="6"/>
        <v>0</v>
      </c>
      <c r="AL45" s="55">
        <f>0.64*$AL$55+0.18*$AL$56+0.18*$AL$57</f>
        <v>0.10214000000000001</v>
      </c>
      <c r="AM45" s="54">
        <f>$F$18*(1+AL74)-$F$18</f>
        <v>1727.1800000000003</v>
      </c>
      <c r="AN45" s="26">
        <f t="shared" ref="AN45" si="40">AM45*AL45</f>
        <v>176.41416520000004</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627.30487320000043</v>
      </c>
      <c r="I47" s="40"/>
      <c r="J47" s="59"/>
      <c r="K47" s="61"/>
      <c r="L47" s="60">
        <f>SUM(L40:L46)+L39</f>
        <v>819.4018152000001</v>
      </c>
      <c r="M47" s="40"/>
      <c r="N47" s="43">
        <f t="shared" ref="N47:N65" si="41">L47-H47</f>
        <v>192.09694199999967</v>
      </c>
      <c r="O47" s="44">
        <f t="shared" si="26"/>
        <v>0.30622580854517667</v>
      </c>
      <c r="Q47" s="59"/>
      <c r="R47" s="61"/>
      <c r="S47" s="60">
        <f>SUM(S40:S46)+S39</f>
        <v>723.94366520000005</v>
      </c>
      <c r="T47" s="40"/>
      <c r="U47" s="43">
        <f t="shared" si="1"/>
        <v>-95.458150000000046</v>
      </c>
      <c r="V47" s="44">
        <f t="shared" si="2"/>
        <v>-0.11649736213569475</v>
      </c>
      <c r="X47" s="59"/>
      <c r="Y47" s="61"/>
      <c r="Z47" s="60">
        <f>SUM(Z40:Z46)+Z39</f>
        <v>789.01666520000003</v>
      </c>
      <c r="AA47" s="40"/>
      <c r="AB47" s="43">
        <f t="shared" si="3"/>
        <v>65.072999999999979</v>
      </c>
      <c r="AC47" s="44">
        <f t="shared" si="4"/>
        <v>8.9886828392955975E-2</v>
      </c>
      <c r="AE47" s="59"/>
      <c r="AF47" s="61"/>
      <c r="AG47" s="60">
        <f>SUM(AG40:AG46)+AG39</f>
        <v>851.36766520000003</v>
      </c>
      <c r="AH47" s="40"/>
      <c r="AI47" s="43">
        <f t="shared" si="5"/>
        <v>62.350999999999999</v>
      </c>
      <c r="AJ47" s="44">
        <f t="shared" si="6"/>
        <v>7.9023679410111389E-2</v>
      </c>
      <c r="AL47" s="59"/>
      <c r="AM47" s="61"/>
      <c r="AN47" s="60">
        <f>SUM(AN40:AN46)+AN39</f>
        <v>901.23816520000003</v>
      </c>
      <c r="AO47" s="40"/>
      <c r="AP47" s="43">
        <f t="shared" si="7"/>
        <v>49.870499999999993</v>
      </c>
      <c r="AQ47" s="44">
        <f t="shared" si="8"/>
        <v>5.8576925150527773E-2</v>
      </c>
    </row>
    <row r="48" spans="2:43" x14ac:dyDescent="0.2">
      <c r="B48" s="27" t="s">
        <v>39</v>
      </c>
      <c r="C48" s="27"/>
      <c r="D48" s="62" t="s">
        <v>74</v>
      </c>
      <c r="E48" s="63"/>
      <c r="F48" s="28">
        <v>2.9072</v>
      </c>
      <c r="G48" s="64">
        <f>+$F$19</f>
        <v>50</v>
      </c>
      <c r="H48" s="26">
        <f>G48*F48</f>
        <v>145.36000000000001</v>
      </c>
      <c r="I48" s="27"/>
      <c r="J48" s="28">
        <f>+F48</f>
        <v>2.9072</v>
      </c>
      <c r="K48" s="64">
        <f>+$F$19</f>
        <v>50</v>
      </c>
      <c r="L48" s="26">
        <f>K48*J48</f>
        <v>145.36000000000001</v>
      </c>
      <c r="M48" s="27"/>
      <c r="N48" s="30">
        <f t="shared" si="41"/>
        <v>0</v>
      </c>
      <c r="O48" s="31">
        <f t="shared" si="26"/>
        <v>0</v>
      </c>
      <c r="Q48" s="28">
        <f>+$J48</f>
        <v>2.9072</v>
      </c>
      <c r="R48" s="64">
        <f>+$F$19</f>
        <v>50</v>
      </c>
      <c r="S48" s="26">
        <f>R48*Q48</f>
        <v>145.36000000000001</v>
      </c>
      <c r="T48" s="27"/>
      <c r="U48" s="30">
        <f t="shared" si="1"/>
        <v>0</v>
      </c>
      <c r="V48" s="31">
        <f t="shared" si="2"/>
        <v>0</v>
      </c>
      <c r="X48" s="28">
        <f>+$J48</f>
        <v>2.9072</v>
      </c>
      <c r="Y48" s="64">
        <f>+$F$19</f>
        <v>50</v>
      </c>
      <c r="Z48" s="26">
        <f>Y48*X48</f>
        <v>145.36000000000001</v>
      </c>
      <c r="AA48" s="27"/>
      <c r="AB48" s="30">
        <f t="shared" si="3"/>
        <v>0</v>
      </c>
      <c r="AC48" s="31">
        <f t="shared" si="4"/>
        <v>0</v>
      </c>
      <c r="AE48" s="28">
        <f>+$J48</f>
        <v>2.9072</v>
      </c>
      <c r="AF48" s="64">
        <f>+$F$19</f>
        <v>50</v>
      </c>
      <c r="AG48" s="26">
        <f>AF48*AE48</f>
        <v>145.36000000000001</v>
      </c>
      <c r="AH48" s="27"/>
      <c r="AI48" s="30">
        <f t="shared" si="5"/>
        <v>0</v>
      </c>
      <c r="AJ48" s="31">
        <f t="shared" si="6"/>
        <v>0</v>
      </c>
      <c r="AL48" s="28">
        <f>+$J48</f>
        <v>2.9072</v>
      </c>
      <c r="AM48" s="64">
        <f>+$F$19</f>
        <v>50</v>
      </c>
      <c r="AN48" s="26">
        <f>AM48*AL48</f>
        <v>145.36000000000001</v>
      </c>
      <c r="AO48" s="27"/>
      <c r="AP48" s="30">
        <f t="shared" si="7"/>
        <v>0</v>
      </c>
      <c r="AQ48" s="31">
        <f t="shared" si="8"/>
        <v>0</v>
      </c>
    </row>
    <row r="49" spans="2:43" ht="25.5" x14ac:dyDescent="0.2">
      <c r="B49" s="66" t="s">
        <v>40</v>
      </c>
      <c r="C49" s="27"/>
      <c r="D49" s="62" t="s">
        <v>74</v>
      </c>
      <c r="E49" s="63"/>
      <c r="F49" s="28">
        <v>1.6232</v>
      </c>
      <c r="G49" s="64">
        <f>G48</f>
        <v>50</v>
      </c>
      <c r="H49" s="26">
        <f>G49*F49</f>
        <v>81.16</v>
      </c>
      <c r="I49" s="27"/>
      <c r="J49" s="28">
        <f>+F49</f>
        <v>1.6232</v>
      </c>
      <c r="K49" s="64">
        <f>K48</f>
        <v>50</v>
      </c>
      <c r="L49" s="26">
        <f>K49*J49</f>
        <v>81.16</v>
      </c>
      <c r="M49" s="27"/>
      <c r="N49" s="30">
        <f t="shared" si="41"/>
        <v>0</v>
      </c>
      <c r="O49" s="31">
        <f t="shared" si="26"/>
        <v>0</v>
      </c>
      <c r="Q49" s="28">
        <f>+$J49</f>
        <v>1.6232</v>
      </c>
      <c r="R49" s="64">
        <f>R48</f>
        <v>50</v>
      </c>
      <c r="S49" s="26">
        <f>R49*Q49</f>
        <v>81.16</v>
      </c>
      <c r="T49" s="27"/>
      <c r="U49" s="30">
        <f t="shared" si="1"/>
        <v>0</v>
      </c>
      <c r="V49" s="31">
        <f t="shared" si="2"/>
        <v>0</v>
      </c>
      <c r="X49" s="28">
        <f>+$J49</f>
        <v>1.6232</v>
      </c>
      <c r="Y49" s="64">
        <f>Y48</f>
        <v>50</v>
      </c>
      <c r="Z49" s="26">
        <f>Y49*X49</f>
        <v>81.16</v>
      </c>
      <c r="AA49" s="27"/>
      <c r="AB49" s="30">
        <f t="shared" si="3"/>
        <v>0</v>
      </c>
      <c r="AC49" s="31">
        <f t="shared" si="4"/>
        <v>0</v>
      </c>
      <c r="AE49" s="28">
        <f>+$J49</f>
        <v>1.6232</v>
      </c>
      <c r="AF49" s="64">
        <f>AF48</f>
        <v>50</v>
      </c>
      <c r="AG49" s="26">
        <f>AF49*AE49</f>
        <v>81.16</v>
      </c>
      <c r="AH49" s="27"/>
      <c r="AI49" s="30">
        <f t="shared" si="5"/>
        <v>0</v>
      </c>
      <c r="AJ49" s="31">
        <f t="shared" si="6"/>
        <v>0</v>
      </c>
      <c r="AL49" s="28">
        <f>+$J49</f>
        <v>1.6232</v>
      </c>
      <c r="AM49" s="64">
        <f>AM48</f>
        <v>50</v>
      </c>
      <c r="AN49" s="26">
        <f>AM49*AL49</f>
        <v>81.16</v>
      </c>
      <c r="AO49" s="27"/>
      <c r="AP49" s="30">
        <f t="shared" si="7"/>
        <v>0</v>
      </c>
      <c r="AQ49" s="31">
        <f t="shared" si="8"/>
        <v>0</v>
      </c>
    </row>
    <row r="50" spans="2:43" ht="25.5" x14ac:dyDescent="0.2">
      <c r="B50" s="56" t="s">
        <v>41</v>
      </c>
      <c r="C50" s="35"/>
      <c r="D50" s="35"/>
      <c r="E50" s="35"/>
      <c r="F50" s="67"/>
      <c r="G50" s="59"/>
      <c r="H50" s="60">
        <f>SUM(H47:H49)</f>
        <v>853.82487320000041</v>
      </c>
      <c r="I50" s="68"/>
      <c r="J50" s="69"/>
      <c r="K50" s="59"/>
      <c r="L50" s="60">
        <f>SUM(L47:L49)</f>
        <v>1045.9218152000001</v>
      </c>
      <c r="M50" s="68"/>
      <c r="N50" s="43">
        <f t="shared" si="41"/>
        <v>192.09694199999967</v>
      </c>
      <c r="O50" s="44">
        <f t="shared" si="26"/>
        <v>0.2249840078798018</v>
      </c>
      <c r="Q50" s="69"/>
      <c r="R50" s="59"/>
      <c r="S50" s="60">
        <f>SUM(S47:S49)</f>
        <v>950.46366520000004</v>
      </c>
      <c r="T50" s="68"/>
      <c r="U50" s="43">
        <f t="shared" si="1"/>
        <v>-95.458150000000046</v>
      </c>
      <c r="V50" s="44">
        <f t="shared" si="2"/>
        <v>-9.1267003530035973E-2</v>
      </c>
      <c r="X50" s="69"/>
      <c r="Y50" s="59"/>
      <c r="Z50" s="60">
        <f>SUM(Z47:Z49)</f>
        <v>1015.5366652</v>
      </c>
      <c r="AA50" s="68"/>
      <c r="AB50" s="43">
        <f t="shared" si="3"/>
        <v>65.072999999999979</v>
      </c>
      <c r="AC50" s="44">
        <f t="shared" si="4"/>
        <v>6.8464479372083178E-2</v>
      </c>
      <c r="AE50" s="69"/>
      <c r="AF50" s="59"/>
      <c r="AG50" s="60">
        <f>SUM(AG47:AG49)</f>
        <v>1077.8876652000001</v>
      </c>
      <c r="AH50" s="68"/>
      <c r="AI50" s="43">
        <f t="shared" si="5"/>
        <v>62.351000000000113</v>
      </c>
      <c r="AJ50" s="44">
        <f t="shared" si="6"/>
        <v>6.1397093907703169E-2</v>
      </c>
      <c r="AL50" s="69"/>
      <c r="AM50" s="59"/>
      <c r="AN50" s="60">
        <f>SUM(AN47:AN49)</f>
        <v>1127.7581652000001</v>
      </c>
      <c r="AO50" s="68"/>
      <c r="AP50" s="43">
        <f t="shared" si="7"/>
        <v>49.870499999999993</v>
      </c>
      <c r="AQ50" s="44">
        <f t="shared" si="8"/>
        <v>4.6266880687187949E-2</v>
      </c>
    </row>
    <row r="51" spans="2:43" ht="25.5" x14ac:dyDescent="0.2">
      <c r="B51" s="71" t="s">
        <v>42</v>
      </c>
      <c r="C51" s="21"/>
      <c r="D51" s="22" t="s">
        <v>30</v>
      </c>
      <c r="E51" s="23"/>
      <c r="F51" s="72">
        <v>4.4000000000000003E-3</v>
      </c>
      <c r="G51" s="64">
        <f>+$F$18+G45</f>
        <v>52929.380000000005</v>
      </c>
      <c r="H51" s="73">
        <f t="shared" ref="H51:H57" si="42">G51*F51</f>
        <v>232.88927200000003</v>
      </c>
      <c r="I51" s="27"/>
      <c r="J51" s="72">
        <v>4.4000000000000003E-3</v>
      </c>
      <c r="K51" s="64">
        <f>+$F$18+K45</f>
        <v>52827.18</v>
      </c>
      <c r="L51" s="73">
        <f t="shared" ref="L51:L57" si="43">K51*J51</f>
        <v>232.439592</v>
      </c>
      <c r="M51" s="27"/>
      <c r="N51" s="30">
        <f t="shared" si="41"/>
        <v>-0.44968000000002917</v>
      </c>
      <c r="O51" s="74">
        <f t="shared" si="26"/>
        <v>-1.9308746862329884E-3</v>
      </c>
      <c r="Q51" s="72">
        <f>+J51</f>
        <v>4.4000000000000003E-3</v>
      </c>
      <c r="R51" s="64">
        <f>+$F$18+R45</f>
        <v>52827.18</v>
      </c>
      <c r="S51" s="73">
        <f t="shared" ref="S51:S57" si="44">R51*Q51</f>
        <v>232.439592</v>
      </c>
      <c r="T51" s="27"/>
      <c r="U51" s="30">
        <f t="shared" si="1"/>
        <v>0</v>
      </c>
      <c r="V51" s="74">
        <f t="shared" si="2"/>
        <v>0</v>
      </c>
      <c r="X51" s="72">
        <f>+Q51</f>
        <v>4.4000000000000003E-3</v>
      </c>
      <c r="Y51" s="64">
        <f>+$F$18+Y45</f>
        <v>52827.18</v>
      </c>
      <c r="Z51" s="73">
        <f t="shared" ref="Z51:Z57" si="45">Y51*X51</f>
        <v>232.439592</v>
      </c>
      <c r="AA51" s="27"/>
      <c r="AB51" s="30">
        <f t="shared" si="3"/>
        <v>0</v>
      </c>
      <c r="AC51" s="74">
        <f t="shared" si="4"/>
        <v>0</v>
      </c>
      <c r="AE51" s="72">
        <f>+X51</f>
        <v>4.4000000000000003E-3</v>
      </c>
      <c r="AF51" s="64">
        <f>+$F$18+AF45</f>
        <v>52827.18</v>
      </c>
      <c r="AG51" s="73">
        <f t="shared" ref="AG51:AG57" si="46">AF51*AE51</f>
        <v>232.439592</v>
      </c>
      <c r="AH51" s="27"/>
      <c r="AI51" s="30">
        <f t="shared" si="5"/>
        <v>0</v>
      </c>
      <c r="AJ51" s="74">
        <f t="shared" si="6"/>
        <v>0</v>
      </c>
      <c r="AL51" s="72">
        <f>+AE51</f>
        <v>4.4000000000000003E-3</v>
      </c>
      <c r="AM51" s="64">
        <f>+$F$18+AM45</f>
        <v>52827.18</v>
      </c>
      <c r="AN51" s="73">
        <f t="shared" ref="AN51:AN57" si="47">AM51*AL51</f>
        <v>232.439592</v>
      </c>
      <c r="AO51" s="27"/>
      <c r="AP51" s="30">
        <f t="shared" si="7"/>
        <v>0</v>
      </c>
      <c r="AQ51" s="74">
        <f t="shared" si="8"/>
        <v>0</v>
      </c>
    </row>
    <row r="52" spans="2:43" ht="25.5" x14ac:dyDescent="0.2">
      <c r="B52" s="71" t="s">
        <v>43</v>
      </c>
      <c r="C52" s="21"/>
      <c r="D52" s="22" t="s">
        <v>30</v>
      </c>
      <c r="E52" s="23"/>
      <c r="F52" s="72">
        <v>1.2999999999999999E-3</v>
      </c>
      <c r="G52" s="64">
        <f>G51</f>
        <v>52929.380000000005</v>
      </c>
      <c r="H52" s="73">
        <f t="shared" si="42"/>
        <v>68.808194</v>
      </c>
      <c r="I52" s="27"/>
      <c r="J52" s="72">
        <v>1.2999999999999999E-3</v>
      </c>
      <c r="K52" s="64">
        <f>K51</f>
        <v>52827.18</v>
      </c>
      <c r="L52" s="73">
        <f t="shared" si="43"/>
        <v>68.675333999999992</v>
      </c>
      <c r="M52" s="27"/>
      <c r="N52" s="30">
        <f t="shared" si="41"/>
        <v>-0.13286000000000797</v>
      </c>
      <c r="O52" s="74">
        <f t="shared" si="26"/>
        <v>-1.9308746862329793E-3</v>
      </c>
      <c r="Q52" s="72">
        <f>+J52</f>
        <v>1.2999999999999999E-3</v>
      </c>
      <c r="R52" s="64">
        <f>R51</f>
        <v>52827.18</v>
      </c>
      <c r="S52" s="73">
        <f t="shared" si="44"/>
        <v>68.675333999999992</v>
      </c>
      <c r="T52" s="27"/>
      <c r="U52" s="30">
        <f t="shared" si="1"/>
        <v>0</v>
      </c>
      <c r="V52" s="74">
        <f t="shared" si="2"/>
        <v>0</v>
      </c>
      <c r="X52" s="72">
        <f>+Q52</f>
        <v>1.2999999999999999E-3</v>
      </c>
      <c r="Y52" s="64">
        <f>Y51</f>
        <v>52827.18</v>
      </c>
      <c r="Z52" s="73">
        <f t="shared" si="45"/>
        <v>68.675333999999992</v>
      </c>
      <c r="AA52" s="27"/>
      <c r="AB52" s="30">
        <f t="shared" si="3"/>
        <v>0</v>
      </c>
      <c r="AC52" s="74">
        <f t="shared" si="4"/>
        <v>0</v>
      </c>
      <c r="AE52" s="72">
        <f>+X52</f>
        <v>1.2999999999999999E-3</v>
      </c>
      <c r="AF52" s="64">
        <f>AF51</f>
        <v>52827.18</v>
      </c>
      <c r="AG52" s="73">
        <f t="shared" si="46"/>
        <v>68.675333999999992</v>
      </c>
      <c r="AH52" s="27"/>
      <c r="AI52" s="30">
        <f t="shared" si="5"/>
        <v>0</v>
      </c>
      <c r="AJ52" s="74">
        <f t="shared" si="6"/>
        <v>0</v>
      </c>
      <c r="AL52" s="72">
        <f>+AE52</f>
        <v>1.2999999999999999E-3</v>
      </c>
      <c r="AM52" s="64">
        <f>AM51</f>
        <v>52827.18</v>
      </c>
      <c r="AN52" s="73">
        <f t="shared" si="47"/>
        <v>68.675333999999992</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51100</v>
      </c>
      <c r="H54" s="73">
        <f t="shared" si="42"/>
        <v>354.63400000000001</v>
      </c>
      <c r="I54" s="27"/>
      <c r="J54" s="72">
        <f>+F54</f>
        <v>6.94E-3</v>
      </c>
      <c r="K54" s="76">
        <f>$F$18</f>
        <v>51100</v>
      </c>
      <c r="L54" s="73">
        <f t="shared" si="43"/>
        <v>354.63400000000001</v>
      </c>
      <c r="M54" s="27"/>
      <c r="N54" s="30">
        <f t="shared" si="41"/>
        <v>0</v>
      </c>
      <c r="O54" s="74">
        <f t="shared" si="26"/>
        <v>0</v>
      </c>
      <c r="Q54" s="72">
        <f>+J54</f>
        <v>6.94E-3</v>
      </c>
      <c r="R54" s="76">
        <f>$F$18</f>
        <v>51100</v>
      </c>
      <c r="S54" s="73">
        <f t="shared" si="44"/>
        <v>354.63400000000001</v>
      </c>
      <c r="T54" s="27"/>
      <c r="U54" s="30">
        <f t="shared" si="1"/>
        <v>0</v>
      </c>
      <c r="V54" s="74">
        <f t="shared" si="2"/>
        <v>0</v>
      </c>
      <c r="X54" s="72">
        <f>+Q54</f>
        <v>6.94E-3</v>
      </c>
      <c r="Y54" s="76">
        <f>$F$18</f>
        <v>51100</v>
      </c>
      <c r="Z54" s="73">
        <f t="shared" si="45"/>
        <v>354.63400000000001</v>
      </c>
      <c r="AA54" s="27"/>
      <c r="AB54" s="30">
        <f t="shared" si="3"/>
        <v>0</v>
      </c>
      <c r="AC54" s="74">
        <f t="shared" si="4"/>
        <v>0</v>
      </c>
      <c r="AE54" s="72">
        <f>+X54</f>
        <v>6.94E-3</v>
      </c>
      <c r="AF54" s="76">
        <f>$F$18</f>
        <v>51100</v>
      </c>
      <c r="AG54" s="73">
        <f t="shared" si="46"/>
        <v>354.63400000000001</v>
      </c>
      <c r="AH54" s="27"/>
      <c r="AI54" s="30">
        <f t="shared" si="5"/>
        <v>0</v>
      </c>
      <c r="AJ54" s="74">
        <f t="shared" si="6"/>
        <v>0</v>
      </c>
      <c r="AL54" s="72">
        <f>+AE54</f>
        <v>6.94E-3</v>
      </c>
      <c r="AM54" s="76">
        <f>$F$18</f>
        <v>51100</v>
      </c>
      <c r="AN54" s="73">
        <f t="shared" si="47"/>
        <v>354.63400000000001</v>
      </c>
      <c r="AO54" s="27"/>
      <c r="AP54" s="30">
        <f t="shared" si="7"/>
        <v>0</v>
      </c>
      <c r="AQ54" s="74">
        <f t="shared" si="8"/>
        <v>0</v>
      </c>
    </row>
    <row r="55" spans="2:43" x14ac:dyDescent="0.2">
      <c r="B55" s="49" t="s">
        <v>46</v>
      </c>
      <c r="C55" s="21"/>
      <c r="D55" s="22"/>
      <c r="E55" s="23"/>
      <c r="F55" s="72">
        <v>0.08</v>
      </c>
      <c r="G55" s="77">
        <f>0.64*$F$18</f>
        <v>32704</v>
      </c>
      <c r="H55" s="73">
        <f t="shared" si="42"/>
        <v>2616.3200000000002</v>
      </c>
      <c r="I55" s="27"/>
      <c r="J55" s="72">
        <v>0.08</v>
      </c>
      <c r="K55" s="77">
        <f>$G$55</f>
        <v>32704</v>
      </c>
      <c r="L55" s="73">
        <f t="shared" si="43"/>
        <v>2616.3200000000002</v>
      </c>
      <c r="M55" s="27"/>
      <c r="N55" s="30">
        <f t="shared" si="41"/>
        <v>0</v>
      </c>
      <c r="O55" s="74">
        <f t="shared" si="26"/>
        <v>0</v>
      </c>
      <c r="Q55" s="72">
        <v>0.08</v>
      </c>
      <c r="R55" s="77">
        <f>$G$55</f>
        <v>32704</v>
      </c>
      <c r="S55" s="73">
        <f t="shared" si="44"/>
        <v>2616.3200000000002</v>
      </c>
      <c r="T55" s="27"/>
      <c r="U55" s="30">
        <f t="shared" si="1"/>
        <v>0</v>
      </c>
      <c r="V55" s="74">
        <f t="shared" si="2"/>
        <v>0</v>
      </c>
      <c r="X55" s="72">
        <v>0.08</v>
      </c>
      <c r="Y55" s="77">
        <f>$G$55</f>
        <v>32704</v>
      </c>
      <c r="Z55" s="73">
        <f t="shared" si="45"/>
        <v>2616.3200000000002</v>
      </c>
      <c r="AA55" s="27"/>
      <c r="AB55" s="30">
        <f t="shared" si="3"/>
        <v>0</v>
      </c>
      <c r="AC55" s="74">
        <f t="shared" si="4"/>
        <v>0</v>
      </c>
      <c r="AE55" s="72">
        <v>0.08</v>
      </c>
      <c r="AF55" s="77">
        <f>$G$55</f>
        <v>32704</v>
      </c>
      <c r="AG55" s="73">
        <f t="shared" si="46"/>
        <v>2616.3200000000002</v>
      </c>
      <c r="AH55" s="27"/>
      <c r="AI55" s="30">
        <f t="shared" si="5"/>
        <v>0</v>
      </c>
      <c r="AJ55" s="74">
        <f t="shared" si="6"/>
        <v>0</v>
      </c>
      <c r="AL55" s="72">
        <v>0.08</v>
      </c>
      <c r="AM55" s="77">
        <f>$G$55</f>
        <v>32704</v>
      </c>
      <c r="AN55" s="73">
        <f t="shared" si="47"/>
        <v>2616.3200000000002</v>
      </c>
      <c r="AO55" s="27"/>
      <c r="AP55" s="30">
        <f t="shared" si="7"/>
        <v>0</v>
      </c>
      <c r="AQ55" s="74">
        <f t="shared" si="8"/>
        <v>0</v>
      </c>
    </row>
    <row r="56" spans="2:43" x14ac:dyDescent="0.2">
      <c r="B56" s="49" t="s">
        <v>47</v>
      </c>
      <c r="C56" s="21"/>
      <c r="D56" s="22"/>
      <c r="E56" s="23"/>
      <c r="F56" s="72">
        <v>0.122</v>
      </c>
      <c r="G56" s="77">
        <f>0.18*$F$18</f>
        <v>9198</v>
      </c>
      <c r="H56" s="73">
        <f t="shared" si="42"/>
        <v>1122.1559999999999</v>
      </c>
      <c r="I56" s="27"/>
      <c r="J56" s="72">
        <v>0.122</v>
      </c>
      <c r="K56" s="77">
        <f>$G$56</f>
        <v>9198</v>
      </c>
      <c r="L56" s="73">
        <f t="shared" si="43"/>
        <v>1122.1559999999999</v>
      </c>
      <c r="M56" s="27"/>
      <c r="N56" s="30">
        <f t="shared" si="41"/>
        <v>0</v>
      </c>
      <c r="O56" s="74">
        <f t="shared" si="26"/>
        <v>0</v>
      </c>
      <c r="Q56" s="72">
        <v>0.122</v>
      </c>
      <c r="R56" s="77">
        <f>$G$56</f>
        <v>9198</v>
      </c>
      <c r="S56" s="73">
        <f t="shared" si="44"/>
        <v>1122.1559999999999</v>
      </c>
      <c r="T56" s="27"/>
      <c r="U56" s="30">
        <f t="shared" si="1"/>
        <v>0</v>
      </c>
      <c r="V56" s="74">
        <f t="shared" si="2"/>
        <v>0</v>
      </c>
      <c r="X56" s="72">
        <v>0.122</v>
      </c>
      <c r="Y56" s="77">
        <f>$G$56</f>
        <v>9198</v>
      </c>
      <c r="Z56" s="73">
        <f t="shared" si="45"/>
        <v>1122.1559999999999</v>
      </c>
      <c r="AA56" s="27"/>
      <c r="AB56" s="30">
        <f t="shared" si="3"/>
        <v>0</v>
      </c>
      <c r="AC56" s="74">
        <f t="shared" si="4"/>
        <v>0</v>
      </c>
      <c r="AE56" s="72">
        <v>0.122</v>
      </c>
      <c r="AF56" s="77">
        <f>$G$56</f>
        <v>9198</v>
      </c>
      <c r="AG56" s="73">
        <f t="shared" si="46"/>
        <v>1122.1559999999999</v>
      </c>
      <c r="AH56" s="27"/>
      <c r="AI56" s="30">
        <f t="shared" si="5"/>
        <v>0</v>
      </c>
      <c r="AJ56" s="74">
        <f t="shared" si="6"/>
        <v>0</v>
      </c>
      <c r="AL56" s="72">
        <v>0.122</v>
      </c>
      <c r="AM56" s="77">
        <f>$G$56</f>
        <v>9198</v>
      </c>
      <c r="AN56" s="73">
        <f t="shared" si="47"/>
        <v>1122.1559999999999</v>
      </c>
      <c r="AO56" s="27"/>
      <c r="AP56" s="30">
        <f t="shared" si="7"/>
        <v>0</v>
      </c>
      <c r="AQ56" s="74">
        <f t="shared" si="8"/>
        <v>0</v>
      </c>
    </row>
    <row r="57" spans="2:43" x14ac:dyDescent="0.2">
      <c r="B57" s="11" t="s">
        <v>48</v>
      </c>
      <c r="C57" s="21"/>
      <c r="D57" s="22"/>
      <c r="E57" s="23"/>
      <c r="F57" s="72">
        <v>0.161</v>
      </c>
      <c r="G57" s="77">
        <f>0.18*$F$18</f>
        <v>9198</v>
      </c>
      <c r="H57" s="73">
        <f t="shared" si="42"/>
        <v>1480.8779999999999</v>
      </c>
      <c r="I57" s="27"/>
      <c r="J57" s="72">
        <v>0.161</v>
      </c>
      <c r="K57" s="77">
        <f>$G$57</f>
        <v>9198</v>
      </c>
      <c r="L57" s="73">
        <f t="shared" si="43"/>
        <v>1480.8779999999999</v>
      </c>
      <c r="M57" s="27"/>
      <c r="N57" s="30">
        <f t="shared" si="41"/>
        <v>0</v>
      </c>
      <c r="O57" s="74">
        <f t="shared" si="26"/>
        <v>0</v>
      </c>
      <c r="Q57" s="72">
        <v>0.161</v>
      </c>
      <c r="R57" s="77">
        <f>$G$57</f>
        <v>9198</v>
      </c>
      <c r="S57" s="73">
        <f t="shared" si="44"/>
        <v>1480.8779999999999</v>
      </c>
      <c r="T57" s="27"/>
      <c r="U57" s="30">
        <f t="shared" si="1"/>
        <v>0</v>
      </c>
      <c r="V57" s="74">
        <f t="shared" si="2"/>
        <v>0</v>
      </c>
      <c r="X57" s="72">
        <v>0.161</v>
      </c>
      <c r="Y57" s="77">
        <f>$G$57</f>
        <v>9198</v>
      </c>
      <c r="Z57" s="73">
        <f t="shared" si="45"/>
        <v>1480.8779999999999</v>
      </c>
      <c r="AA57" s="27"/>
      <c r="AB57" s="30">
        <f t="shared" si="3"/>
        <v>0</v>
      </c>
      <c r="AC57" s="74">
        <f t="shared" si="4"/>
        <v>0</v>
      </c>
      <c r="AE57" s="72">
        <v>0.161</v>
      </c>
      <c r="AF57" s="77">
        <f>$G$57</f>
        <v>9198</v>
      </c>
      <c r="AG57" s="73">
        <f t="shared" si="46"/>
        <v>1480.8779999999999</v>
      </c>
      <c r="AH57" s="27"/>
      <c r="AI57" s="30">
        <f t="shared" si="5"/>
        <v>0</v>
      </c>
      <c r="AJ57" s="74">
        <f t="shared" si="6"/>
        <v>0</v>
      </c>
      <c r="AL57" s="72">
        <v>0.161</v>
      </c>
      <c r="AM57" s="77">
        <f>$G$57</f>
        <v>9198</v>
      </c>
      <c r="AN57" s="73">
        <f t="shared" si="47"/>
        <v>1480.8779999999999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50350</v>
      </c>
      <c r="H59" s="73">
        <f>G59*F59</f>
        <v>5538.5</v>
      </c>
      <c r="I59" s="83"/>
      <c r="J59" s="72">
        <v>0.11</v>
      </c>
      <c r="K59" s="82">
        <f>$G$59</f>
        <v>50350</v>
      </c>
      <c r="L59" s="73">
        <f>K59*J59</f>
        <v>5538.5</v>
      </c>
      <c r="M59" s="83"/>
      <c r="N59" s="84">
        <f t="shared" si="41"/>
        <v>0</v>
      </c>
      <c r="O59" s="74">
        <f t="shared" si="26"/>
        <v>0</v>
      </c>
      <c r="Q59" s="72">
        <v>0.11</v>
      </c>
      <c r="R59" s="82">
        <f>$G$59</f>
        <v>50350</v>
      </c>
      <c r="S59" s="73">
        <f>R59*Q59</f>
        <v>5538.5</v>
      </c>
      <c r="T59" s="83"/>
      <c r="U59" s="84">
        <f t="shared" si="1"/>
        <v>0</v>
      </c>
      <c r="V59" s="74">
        <f t="shared" si="2"/>
        <v>0</v>
      </c>
      <c r="X59" s="72">
        <v>0.11</v>
      </c>
      <c r="Y59" s="82">
        <f>$G$59</f>
        <v>50350</v>
      </c>
      <c r="Z59" s="73">
        <f>Y59*X59</f>
        <v>5538.5</v>
      </c>
      <c r="AA59" s="83"/>
      <c r="AB59" s="84">
        <f t="shared" si="3"/>
        <v>0</v>
      </c>
      <c r="AC59" s="74">
        <f t="shared" si="4"/>
        <v>0</v>
      </c>
      <c r="AE59" s="72">
        <v>0.11</v>
      </c>
      <c r="AF59" s="82">
        <f>$G$59</f>
        <v>50350</v>
      </c>
      <c r="AG59" s="73">
        <f>AF59*AE59</f>
        <v>5538.5</v>
      </c>
      <c r="AH59" s="83"/>
      <c r="AI59" s="84">
        <f t="shared" si="5"/>
        <v>0</v>
      </c>
      <c r="AJ59" s="74">
        <f t="shared" si="6"/>
        <v>0</v>
      </c>
      <c r="AL59" s="72">
        <v>0.11</v>
      </c>
      <c r="AM59" s="82">
        <f>$G$59</f>
        <v>50350</v>
      </c>
      <c r="AN59" s="73">
        <f>AM59*AL59</f>
        <v>5538.5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6729.7603392000001</v>
      </c>
      <c r="I61" s="100"/>
      <c r="J61" s="101"/>
      <c r="K61" s="101"/>
      <c r="L61" s="99">
        <f>SUM(L51:L57,L50)</f>
        <v>6921.2747411999999</v>
      </c>
      <c r="M61" s="102"/>
      <c r="N61" s="103">
        <f t="shared" ref="N61" si="48">L61-H61</f>
        <v>191.51440199999979</v>
      </c>
      <c r="O61" s="104">
        <f t="shared" ref="O61" si="49">IF((H61)=0,"",(N61/H61))</f>
        <v>2.8457833911922942E-2</v>
      </c>
      <c r="Q61" s="101"/>
      <c r="R61" s="101"/>
      <c r="S61" s="99">
        <f>SUM(S51:S57,S50)</f>
        <v>6825.8165911999995</v>
      </c>
      <c r="T61" s="102"/>
      <c r="U61" s="103">
        <f t="shared" si="1"/>
        <v>-95.458150000000387</v>
      </c>
      <c r="V61" s="104">
        <f>IF((L61)=0,"",(U61/L61))</f>
        <v>-1.3791989708452175E-2</v>
      </c>
      <c r="X61" s="101"/>
      <c r="Y61" s="101"/>
      <c r="Z61" s="99">
        <f>SUM(Z51:Z57,Z50)</f>
        <v>6890.8895911999998</v>
      </c>
      <c r="AA61" s="102"/>
      <c r="AB61" s="103">
        <f t="shared" si="3"/>
        <v>65.07300000000032</v>
      </c>
      <c r="AC61" s="104">
        <f>IF((S61)=0,"",(AB61/S61))</f>
        <v>9.5333648554070342E-3</v>
      </c>
      <c r="AE61" s="101"/>
      <c r="AF61" s="101"/>
      <c r="AG61" s="99">
        <f>SUM(AG51:AG57,AG50)</f>
        <v>6953.2405911999995</v>
      </c>
      <c r="AH61" s="102"/>
      <c r="AI61" s="103">
        <f t="shared" ref="AI61:AI65" si="50">AG61-Z61</f>
        <v>62.350999999999658</v>
      </c>
      <c r="AJ61" s="104">
        <f>IF((Z61)=0,"",(AI61/Z61))</f>
        <v>9.0483237577373039E-3</v>
      </c>
      <c r="AL61" s="101"/>
      <c r="AM61" s="101"/>
      <c r="AN61" s="99">
        <f>SUM(AN51:AN57,AN50)</f>
        <v>7003.1110911999995</v>
      </c>
      <c r="AO61" s="102"/>
      <c r="AP61" s="103">
        <f t="shared" ref="AP61:AP65" si="51">AN61-AG61</f>
        <v>49.870499999999993</v>
      </c>
      <c r="AQ61" s="104">
        <f>IF((AG61)=0,"",(AP61/AG61))</f>
        <v>7.17226728255541E-3</v>
      </c>
    </row>
    <row r="62" spans="2:43" x14ac:dyDescent="0.2">
      <c r="B62" s="105" t="s">
        <v>52</v>
      </c>
      <c r="C62" s="21"/>
      <c r="D62" s="21"/>
      <c r="E62" s="21"/>
      <c r="F62" s="106">
        <v>0.13</v>
      </c>
      <c r="G62" s="107"/>
      <c r="H62" s="108">
        <f>H61*F62</f>
        <v>874.86884409600009</v>
      </c>
      <c r="I62" s="109"/>
      <c r="J62" s="110">
        <v>0.13</v>
      </c>
      <c r="K62" s="109"/>
      <c r="L62" s="111">
        <f>L61*J62</f>
        <v>899.76571635599998</v>
      </c>
      <c r="M62" s="112"/>
      <c r="N62" s="113">
        <f t="shared" si="41"/>
        <v>24.896872259999896</v>
      </c>
      <c r="O62" s="114">
        <f t="shared" si="26"/>
        <v>2.8457833911922848E-2</v>
      </c>
      <c r="Q62" s="110">
        <v>0.13</v>
      </c>
      <c r="R62" s="109"/>
      <c r="S62" s="111">
        <f>S61*Q62</f>
        <v>887.35615685599998</v>
      </c>
      <c r="T62" s="112"/>
      <c r="U62" s="113">
        <f t="shared" si="1"/>
        <v>-12.4095595</v>
      </c>
      <c r="V62" s="114">
        <f t="shared" ref="V62:V71" si="52">IF((L62)=0,"",(U62/L62))</f>
        <v>-1.3791989708452119E-2</v>
      </c>
      <c r="X62" s="110">
        <v>0.13</v>
      </c>
      <c r="Y62" s="109"/>
      <c r="Z62" s="111">
        <f>Z61*X62</f>
        <v>895.81564685600006</v>
      </c>
      <c r="AA62" s="112"/>
      <c r="AB62" s="113">
        <f t="shared" si="3"/>
        <v>8.4594900000000735</v>
      </c>
      <c r="AC62" s="114">
        <f t="shared" ref="AC62:AC71" si="53">IF((S62)=0,"",(AB62/S62))</f>
        <v>9.5333648554070706E-3</v>
      </c>
      <c r="AE62" s="110">
        <v>0.13</v>
      </c>
      <c r="AF62" s="109"/>
      <c r="AG62" s="111">
        <f>AG61*AE62</f>
        <v>903.92127685599996</v>
      </c>
      <c r="AH62" s="112"/>
      <c r="AI62" s="113">
        <f t="shared" si="50"/>
        <v>8.1056299999999055</v>
      </c>
      <c r="AJ62" s="114">
        <f t="shared" ref="AJ62:AJ71" si="54">IF((Z62)=0,"",(AI62/Z62))</f>
        <v>9.0483237577372467E-3</v>
      </c>
      <c r="AL62" s="110">
        <v>0.13</v>
      </c>
      <c r="AM62" s="109"/>
      <c r="AN62" s="111">
        <f>AN61*AL62</f>
        <v>910.40444185599995</v>
      </c>
      <c r="AO62" s="112"/>
      <c r="AP62" s="113">
        <f t="shared" si="51"/>
        <v>6.4831649999999854</v>
      </c>
      <c r="AQ62" s="114">
        <f t="shared" ref="AQ62:AQ71" si="55">IF((AG62)=0,"",(AP62/AG62))</f>
        <v>7.1722672825553944E-3</v>
      </c>
    </row>
    <row r="63" spans="2:43" x14ac:dyDescent="0.2">
      <c r="B63" s="115" t="s">
        <v>53</v>
      </c>
      <c r="C63" s="21"/>
      <c r="D63" s="21"/>
      <c r="E63" s="21"/>
      <c r="F63" s="116"/>
      <c r="G63" s="107"/>
      <c r="H63" s="108">
        <f>H61+H62</f>
        <v>7604.6291832960005</v>
      </c>
      <c r="I63" s="109"/>
      <c r="J63" s="109"/>
      <c r="K63" s="109"/>
      <c r="L63" s="111">
        <f>L61+L62</f>
        <v>7821.0404575559996</v>
      </c>
      <c r="M63" s="112"/>
      <c r="N63" s="113">
        <f t="shared" si="41"/>
        <v>216.41127425999912</v>
      </c>
      <c r="O63" s="114">
        <f t="shared" si="26"/>
        <v>2.8457833911922855E-2</v>
      </c>
      <c r="Q63" s="109"/>
      <c r="R63" s="109"/>
      <c r="S63" s="111">
        <f>S61+S62</f>
        <v>7713.1727480559994</v>
      </c>
      <c r="T63" s="112"/>
      <c r="U63" s="113">
        <f t="shared" si="1"/>
        <v>-107.86770950000027</v>
      </c>
      <c r="V63" s="114">
        <f t="shared" si="52"/>
        <v>-1.3791989708452154E-2</v>
      </c>
      <c r="X63" s="109"/>
      <c r="Y63" s="109"/>
      <c r="Z63" s="111">
        <f>Z61+Z62</f>
        <v>7786.7052380559999</v>
      </c>
      <c r="AA63" s="112"/>
      <c r="AB63" s="113">
        <f t="shared" si="3"/>
        <v>73.532490000000507</v>
      </c>
      <c r="AC63" s="114">
        <f t="shared" si="53"/>
        <v>9.5333648554070533E-3</v>
      </c>
      <c r="AE63" s="109"/>
      <c r="AF63" s="109"/>
      <c r="AG63" s="111">
        <f>AG61+AG62</f>
        <v>7857.1618680559995</v>
      </c>
      <c r="AH63" s="112"/>
      <c r="AI63" s="113">
        <f t="shared" si="50"/>
        <v>70.456629999999677</v>
      </c>
      <c r="AJ63" s="114">
        <f t="shared" si="54"/>
        <v>9.0483237577373126E-3</v>
      </c>
      <c r="AL63" s="109"/>
      <c r="AM63" s="109"/>
      <c r="AN63" s="111">
        <f>AN61+AN62</f>
        <v>7913.5155330559992</v>
      </c>
      <c r="AO63" s="112"/>
      <c r="AP63" s="113">
        <f t="shared" si="51"/>
        <v>56.353664999999637</v>
      </c>
      <c r="AQ63" s="114">
        <f t="shared" si="55"/>
        <v>7.1722672825553649E-3</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0" t="s">
        <v>55</v>
      </c>
      <c r="C65" s="260"/>
      <c r="D65" s="260"/>
      <c r="E65" s="120"/>
      <c r="F65" s="121"/>
      <c r="G65" s="122"/>
      <c r="H65" s="123">
        <f>H63+H64</f>
        <v>7604.6291832960005</v>
      </c>
      <c r="I65" s="124"/>
      <c r="J65" s="124"/>
      <c r="K65" s="124"/>
      <c r="L65" s="125">
        <f>L63+L64</f>
        <v>7821.0404575559996</v>
      </c>
      <c r="M65" s="126"/>
      <c r="N65" s="127">
        <f t="shared" si="41"/>
        <v>216.41127425999912</v>
      </c>
      <c r="O65" s="128">
        <f t="shared" si="26"/>
        <v>2.8457833911922855E-2</v>
      </c>
      <c r="Q65" s="124"/>
      <c r="R65" s="124"/>
      <c r="S65" s="125">
        <f>S63+S64</f>
        <v>7713.1727480559994</v>
      </c>
      <c r="T65" s="126"/>
      <c r="U65" s="127">
        <f t="shared" si="1"/>
        <v>-107.86770950000027</v>
      </c>
      <c r="V65" s="128">
        <f t="shared" si="52"/>
        <v>-1.3791989708452154E-2</v>
      </c>
      <c r="X65" s="124"/>
      <c r="Y65" s="124"/>
      <c r="Z65" s="125">
        <f>Z63+Z64</f>
        <v>7786.7052380559999</v>
      </c>
      <c r="AA65" s="126"/>
      <c r="AB65" s="127">
        <f t="shared" si="3"/>
        <v>73.532490000000507</v>
      </c>
      <c r="AC65" s="128">
        <f t="shared" si="53"/>
        <v>9.5333648554070533E-3</v>
      </c>
      <c r="AE65" s="124"/>
      <c r="AF65" s="124"/>
      <c r="AG65" s="125">
        <f>AG63+AG64</f>
        <v>7857.1618680559995</v>
      </c>
      <c r="AH65" s="126"/>
      <c r="AI65" s="127">
        <f t="shared" si="50"/>
        <v>70.456629999999677</v>
      </c>
      <c r="AJ65" s="128">
        <f t="shared" si="54"/>
        <v>9.0483237577373126E-3</v>
      </c>
      <c r="AL65" s="124"/>
      <c r="AM65" s="124"/>
      <c r="AN65" s="125">
        <f>AN63+AN64</f>
        <v>7913.5155330559992</v>
      </c>
      <c r="AO65" s="126"/>
      <c r="AP65" s="127">
        <f t="shared" si="51"/>
        <v>56.353664999999637</v>
      </c>
      <c r="AQ65" s="128">
        <f t="shared" si="55"/>
        <v>7.1722672825553649E-3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7119.4063392000007</v>
      </c>
      <c r="I67" s="140"/>
      <c r="J67" s="141"/>
      <c r="K67" s="141"/>
      <c r="L67" s="139">
        <f>SUM(L58:L59,L50,L51:L54)</f>
        <v>7310.9207411999996</v>
      </c>
      <c r="M67" s="142"/>
      <c r="N67" s="143">
        <f t="shared" ref="N67:N71" si="56">L67-H67</f>
        <v>191.51440199999888</v>
      </c>
      <c r="O67" s="104">
        <f t="shared" ref="O67:O71" si="57">IF((H67)=0,"",(N67/H67))</f>
        <v>2.6900333100178003E-2</v>
      </c>
      <c r="Q67" s="141"/>
      <c r="R67" s="141"/>
      <c r="S67" s="139">
        <f>SUM(S58:S59,S50,S51:S54)</f>
        <v>7215.4625911999992</v>
      </c>
      <c r="T67" s="142"/>
      <c r="U67" s="143">
        <f t="shared" si="1"/>
        <v>-95.458150000000387</v>
      </c>
      <c r="V67" s="104">
        <f t="shared" si="52"/>
        <v>-1.3056925848211573E-2</v>
      </c>
      <c r="X67" s="141"/>
      <c r="Y67" s="141"/>
      <c r="Z67" s="139">
        <f>SUM(Z58:Z59,Z50,Z51:Z54)</f>
        <v>7280.5355911999995</v>
      </c>
      <c r="AA67" s="142"/>
      <c r="AB67" s="143">
        <f t="shared" si="3"/>
        <v>65.07300000000032</v>
      </c>
      <c r="AC67" s="104">
        <f t="shared" si="53"/>
        <v>9.018548593040113E-3</v>
      </c>
      <c r="AE67" s="141"/>
      <c r="AF67" s="141"/>
      <c r="AG67" s="139">
        <f>SUM(AG58:AG59,AG50,AG51:AG54)</f>
        <v>7342.8865911999992</v>
      </c>
      <c r="AH67" s="142"/>
      <c r="AI67" s="143">
        <f t="shared" ref="AI67:AI71" si="58">AG67-Z67</f>
        <v>62.350999999999658</v>
      </c>
      <c r="AJ67" s="104">
        <f t="shared" si="54"/>
        <v>8.5640677418517743E-3</v>
      </c>
      <c r="AL67" s="141"/>
      <c r="AM67" s="141"/>
      <c r="AN67" s="139">
        <f>SUM(AN58:AN59,AN50,AN51:AN54)</f>
        <v>7392.7570911999992</v>
      </c>
      <c r="AO67" s="142"/>
      <c r="AP67" s="143">
        <f t="shared" ref="AP67:AP71" si="59">AN67-AG67</f>
        <v>49.870499999999993</v>
      </c>
      <c r="AQ67" s="104">
        <f t="shared" si="55"/>
        <v>6.7916750967891484E-3</v>
      </c>
    </row>
    <row r="68" spans="1:43" s="85" customFormat="1" x14ac:dyDescent="0.2">
      <c r="B68" s="144" t="s">
        <v>52</v>
      </c>
      <c r="C68" s="79"/>
      <c r="D68" s="79"/>
      <c r="E68" s="79"/>
      <c r="F68" s="145">
        <v>0.13</v>
      </c>
      <c r="G68" s="138"/>
      <c r="H68" s="146">
        <f>H67*F68</f>
        <v>925.52282409600014</v>
      </c>
      <c r="I68" s="147"/>
      <c r="J68" s="148">
        <v>0.13</v>
      </c>
      <c r="K68" s="149"/>
      <c r="L68" s="150">
        <f>L67*J68</f>
        <v>950.41969635600003</v>
      </c>
      <c r="M68" s="151"/>
      <c r="N68" s="152">
        <f t="shared" si="56"/>
        <v>24.896872259999896</v>
      </c>
      <c r="O68" s="114">
        <f t="shared" si="57"/>
        <v>2.6900333100178045E-2</v>
      </c>
      <c r="Q68" s="148">
        <v>0.13</v>
      </c>
      <c r="R68" s="149"/>
      <c r="S68" s="150">
        <f>S67*Q68</f>
        <v>938.01013685599992</v>
      </c>
      <c r="T68" s="151"/>
      <c r="U68" s="152">
        <f t="shared" si="1"/>
        <v>-12.409559500000114</v>
      </c>
      <c r="V68" s="114">
        <f t="shared" si="52"/>
        <v>-1.3056925848211639E-2</v>
      </c>
      <c r="X68" s="148">
        <v>0.13</v>
      </c>
      <c r="Y68" s="149"/>
      <c r="Z68" s="150">
        <f>Z67*X68</f>
        <v>946.46962685599999</v>
      </c>
      <c r="AA68" s="151"/>
      <c r="AB68" s="152">
        <f t="shared" si="3"/>
        <v>8.4594900000000735</v>
      </c>
      <c r="AC68" s="114">
        <f t="shared" si="53"/>
        <v>9.018548593040146E-3</v>
      </c>
      <c r="AE68" s="148">
        <v>0.13</v>
      </c>
      <c r="AF68" s="149"/>
      <c r="AG68" s="150">
        <f>AG67*AE68</f>
        <v>954.5752568559999</v>
      </c>
      <c r="AH68" s="151"/>
      <c r="AI68" s="152">
        <f t="shared" si="58"/>
        <v>8.1056299999999055</v>
      </c>
      <c r="AJ68" s="114">
        <f t="shared" si="54"/>
        <v>8.5640677418517223E-3</v>
      </c>
      <c r="AL68" s="148">
        <v>0.13</v>
      </c>
      <c r="AM68" s="149"/>
      <c r="AN68" s="150">
        <f>AN67*AL68</f>
        <v>961.05842185599988</v>
      </c>
      <c r="AO68" s="151"/>
      <c r="AP68" s="152">
        <f t="shared" si="59"/>
        <v>6.4831649999999854</v>
      </c>
      <c r="AQ68" s="114">
        <f t="shared" si="55"/>
        <v>6.7916750967891336E-3</v>
      </c>
    </row>
    <row r="69" spans="1:43" s="85" customFormat="1" x14ac:dyDescent="0.2">
      <c r="B69" s="153" t="s">
        <v>53</v>
      </c>
      <c r="C69" s="79"/>
      <c r="D69" s="79"/>
      <c r="E69" s="79"/>
      <c r="F69" s="154"/>
      <c r="G69" s="155"/>
      <c r="H69" s="146">
        <f>H67+H68</f>
        <v>8044.9291632960012</v>
      </c>
      <c r="I69" s="147"/>
      <c r="J69" s="147"/>
      <c r="K69" s="147"/>
      <c r="L69" s="150">
        <f>L67+L68</f>
        <v>8261.3404375560003</v>
      </c>
      <c r="M69" s="151"/>
      <c r="N69" s="152">
        <f t="shared" si="56"/>
        <v>216.41127425999912</v>
      </c>
      <c r="O69" s="114">
        <f t="shared" si="57"/>
        <v>2.6900333100178048E-2</v>
      </c>
      <c r="Q69" s="147"/>
      <c r="R69" s="147"/>
      <c r="S69" s="150">
        <f>S67+S68</f>
        <v>8153.4727280559991</v>
      </c>
      <c r="T69" s="151"/>
      <c r="U69" s="152">
        <f t="shared" si="1"/>
        <v>-107.86770950000118</v>
      </c>
      <c r="V69" s="114">
        <f t="shared" si="52"/>
        <v>-1.3056925848211663E-2</v>
      </c>
      <c r="X69" s="147"/>
      <c r="Y69" s="147"/>
      <c r="Z69" s="150">
        <f>Z67+Z68</f>
        <v>8227.0052180559996</v>
      </c>
      <c r="AA69" s="151"/>
      <c r="AB69" s="152">
        <f t="shared" si="3"/>
        <v>73.532490000000507</v>
      </c>
      <c r="AC69" s="114">
        <f t="shared" si="53"/>
        <v>9.0185485930401304E-3</v>
      </c>
      <c r="AE69" s="147"/>
      <c r="AF69" s="147"/>
      <c r="AG69" s="150">
        <f>AG67+AG68</f>
        <v>8297.4618480559984</v>
      </c>
      <c r="AH69" s="151"/>
      <c r="AI69" s="152">
        <f t="shared" si="58"/>
        <v>70.456629999998768</v>
      </c>
      <c r="AJ69" s="114">
        <f t="shared" si="54"/>
        <v>8.564067741851672E-3</v>
      </c>
      <c r="AL69" s="147"/>
      <c r="AM69" s="147"/>
      <c r="AN69" s="150">
        <f>AN67+AN68</f>
        <v>8353.815513055999</v>
      </c>
      <c r="AO69" s="151"/>
      <c r="AP69" s="152">
        <f t="shared" si="59"/>
        <v>56.353665000000547</v>
      </c>
      <c r="AQ69" s="114">
        <f t="shared" si="55"/>
        <v>6.7916750967892152E-3</v>
      </c>
    </row>
    <row r="70" spans="1: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54" t="s">
        <v>57</v>
      </c>
      <c r="C71" s="254"/>
      <c r="D71" s="254"/>
      <c r="E71" s="158"/>
      <c r="F71" s="159"/>
      <c r="G71" s="160"/>
      <c r="H71" s="161">
        <f>SUM(H69:H70)</f>
        <v>8044.9291632960012</v>
      </c>
      <c r="I71" s="162"/>
      <c r="J71" s="162"/>
      <c r="K71" s="162"/>
      <c r="L71" s="163">
        <f>SUM(L69:L70)</f>
        <v>8261.3404375560003</v>
      </c>
      <c r="M71" s="164"/>
      <c r="N71" s="165">
        <f t="shared" si="56"/>
        <v>216.41127425999912</v>
      </c>
      <c r="O71" s="166">
        <f t="shared" si="57"/>
        <v>2.6900333100178048E-2</v>
      </c>
      <c r="Q71" s="162"/>
      <c r="R71" s="162"/>
      <c r="S71" s="163">
        <f>SUM(S69:S70)</f>
        <v>8153.4727280559991</v>
      </c>
      <c r="T71" s="164"/>
      <c r="U71" s="165">
        <f t="shared" si="1"/>
        <v>-107.86770950000118</v>
      </c>
      <c r="V71" s="166">
        <f t="shared" si="52"/>
        <v>-1.3056925848211663E-2</v>
      </c>
      <c r="X71" s="162"/>
      <c r="Y71" s="162"/>
      <c r="Z71" s="163">
        <f>SUM(Z69:Z70)</f>
        <v>8227.0052180559996</v>
      </c>
      <c r="AA71" s="164"/>
      <c r="AB71" s="165">
        <f t="shared" si="3"/>
        <v>73.532490000000507</v>
      </c>
      <c r="AC71" s="166">
        <f t="shared" si="53"/>
        <v>9.0185485930401304E-3</v>
      </c>
      <c r="AE71" s="162"/>
      <c r="AF71" s="162"/>
      <c r="AG71" s="163">
        <f>SUM(AG69:AG70)</f>
        <v>8297.4618480559984</v>
      </c>
      <c r="AH71" s="164"/>
      <c r="AI71" s="165">
        <f t="shared" si="58"/>
        <v>70.456629999998768</v>
      </c>
      <c r="AJ71" s="166">
        <f t="shared" si="54"/>
        <v>8.564067741851672E-3</v>
      </c>
      <c r="AL71" s="162"/>
      <c r="AM71" s="162"/>
      <c r="AN71" s="163">
        <f>SUM(AN69:AN70)</f>
        <v>8353.815513055999</v>
      </c>
      <c r="AO71" s="164"/>
      <c r="AP71" s="165">
        <f t="shared" si="59"/>
        <v>56.353665000000547</v>
      </c>
      <c r="AQ71" s="166">
        <f t="shared" si="55"/>
        <v>6.7916750967892152E-3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476250</xdr:colOff>
                    <xdr:row>16</xdr:row>
                    <xdr:rowOff>171450</xdr:rowOff>
                  </from>
                  <to>
                    <xdr:col>9</xdr:col>
                    <xdr:colOff>295275</xdr:colOff>
                    <xdr:row>18</xdr:row>
                    <xdr:rowOff>28575</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361950</xdr:colOff>
                    <xdr:row>16</xdr:row>
                    <xdr:rowOff>114300</xdr:rowOff>
                  </from>
                  <to>
                    <xdr:col>14</xdr:col>
                    <xdr:colOff>381000</xdr:colOff>
                    <xdr:row>18</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8"/>
  <sheetViews>
    <sheetView showGridLines="0" view="pageBreakPreview" topLeftCell="A16" zoomScale="60" zoomScaleNormal="85" workbookViewId="0">
      <selection activeCell="AN77" sqref="AN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2.7109375"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72</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v>
      </c>
      <c r="G18" s="12" t="s">
        <v>7</v>
      </c>
    </row>
    <row r="19" spans="2:43" x14ac:dyDescent="0.2">
      <c r="B19" s="11"/>
      <c r="F19" s="13">
        <v>250</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+'&gt;50 (100)'!F23</f>
        <v>260.82</v>
      </c>
      <c r="G23" s="25">
        <v>1</v>
      </c>
      <c r="H23" s="26">
        <f>G23*F23</f>
        <v>260.82</v>
      </c>
      <c r="I23" s="27"/>
      <c r="J23" s="24">
        <f>+'&gt;50 (100)'!J23</f>
        <v>290</v>
      </c>
      <c r="K23" s="29">
        <v>1</v>
      </c>
      <c r="L23" s="26">
        <f>K23*J23</f>
        <v>290</v>
      </c>
      <c r="M23" s="27"/>
      <c r="N23" s="30">
        <f>L23-H23</f>
        <v>29.180000000000007</v>
      </c>
      <c r="O23" s="31">
        <f>IF((H23)=0,"",(N23/H23))</f>
        <v>0.1118779234721264</v>
      </c>
      <c r="Q23" s="24">
        <f>+'&gt;50 (100)'!Q23</f>
        <v>350</v>
      </c>
      <c r="R23" s="29">
        <v>1</v>
      </c>
      <c r="S23" s="26">
        <f>R23*Q23</f>
        <v>350</v>
      </c>
      <c r="T23" s="27"/>
      <c r="U23" s="30">
        <f>S23-L23</f>
        <v>60</v>
      </c>
      <c r="V23" s="31">
        <f>IF((L23)=0,"",(U23/L23))</f>
        <v>0.20689655172413793</v>
      </c>
      <c r="X23" s="24">
        <f>+'&gt;50 (100)'!X23</f>
        <v>420</v>
      </c>
      <c r="Y23" s="29">
        <v>1</v>
      </c>
      <c r="Z23" s="26">
        <f>Y23*X23</f>
        <v>420</v>
      </c>
      <c r="AA23" s="27"/>
      <c r="AB23" s="30">
        <f>Z23-S23</f>
        <v>70</v>
      </c>
      <c r="AC23" s="31">
        <f>IF((S23)=0,"",(AB23/S23))</f>
        <v>0.2</v>
      </c>
      <c r="AE23" s="24">
        <f>+'&gt;50 (100)'!AE23</f>
        <v>490</v>
      </c>
      <c r="AF23" s="29">
        <v>1</v>
      </c>
      <c r="AG23" s="26">
        <f>AF23*AE23</f>
        <v>490</v>
      </c>
      <c r="AH23" s="27"/>
      <c r="AI23" s="30">
        <f>AG23-Z23</f>
        <v>70</v>
      </c>
      <c r="AJ23" s="31">
        <f>IF((Z23)=0,"",(AI23/Z23))</f>
        <v>0.16666666666666666</v>
      </c>
      <c r="AL23" s="24">
        <f>+'&gt;50 (100)'!AL23</f>
        <v>550</v>
      </c>
      <c r="AM23" s="29">
        <v>1</v>
      </c>
      <c r="AN23" s="26">
        <f>AM23*AL23</f>
        <v>550</v>
      </c>
      <c r="AO23" s="27"/>
      <c r="AP23" s="30">
        <f>AN23-AG23</f>
        <v>60</v>
      </c>
      <c r="AQ23" s="31">
        <f>IF((AG23)=0,"",(AP23/AG23))</f>
        <v>0.12244897959183673</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+'&gt;50 (100)'!F29</f>
        <v>3.5691000000000002</v>
      </c>
      <c r="G29" s="51">
        <f>+$F$19</f>
        <v>250</v>
      </c>
      <c r="H29" s="26">
        <f t="shared" si="0"/>
        <v>892.27500000000009</v>
      </c>
      <c r="I29" s="27"/>
      <c r="J29" s="24">
        <f>+'&gt;50 (100)'!J29</f>
        <v>3.9496000000000002</v>
      </c>
      <c r="K29" s="51">
        <f>+$F$19</f>
        <v>250</v>
      </c>
      <c r="L29" s="26">
        <f t="shared" si="9"/>
        <v>987.40000000000009</v>
      </c>
      <c r="M29" s="27"/>
      <c r="N29" s="30">
        <f t="shared" si="10"/>
        <v>95.125</v>
      </c>
      <c r="O29" s="31">
        <f t="shared" si="11"/>
        <v>0.10660950940012888</v>
      </c>
      <c r="Q29" s="24">
        <f>+'&gt;50 (100)'!Q29</f>
        <v>3.9251</v>
      </c>
      <c r="R29" s="51">
        <f>+$F$19</f>
        <v>250</v>
      </c>
      <c r="S29" s="26">
        <f t="shared" si="12"/>
        <v>981.27499999999998</v>
      </c>
      <c r="T29" s="27"/>
      <c r="U29" s="30">
        <f t="shared" si="1"/>
        <v>-6.1250000000001137</v>
      </c>
      <c r="V29" s="31">
        <f t="shared" si="2"/>
        <v>-6.2031598136521298E-3</v>
      </c>
      <c r="X29" s="24">
        <f>+'&gt;50 (100)'!X29</f>
        <v>3.8264999999999998</v>
      </c>
      <c r="Y29" s="51">
        <f>+$F$19</f>
        <v>250</v>
      </c>
      <c r="Z29" s="26">
        <f t="shared" si="13"/>
        <v>956.625</v>
      </c>
      <c r="AA29" s="27"/>
      <c r="AB29" s="30">
        <f t="shared" si="3"/>
        <v>-24.649999999999977</v>
      </c>
      <c r="AC29" s="31">
        <f t="shared" si="4"/>
        <v>-2.5120379098621668E-2</v>
      </c>
      <c r="AE29" s="24">
        <f>+'&gt;50 (100)'!AE29</f>
        <v>3.6735000000000002</v>
      </c>
      <c r="AF29" s="51">
        <f>+$F$19</f>
        <v>250</v>
      </c>
      <c r="AG29" s="26">
        <f t="shared" si="14"/>
        <v>918.375</v>
      </c>
      <c r="AH29" s="27"/>
      <c r="AI29" s="30">
        <f t="shared" si="5"/>
        <v>-38.25</v>
      </c>
      <c r="AJ29" s="31">
        <f t="shared" si="6"/>
        <v>-3.9984319874558999E-2</v>
      </c>
      <c r="AL29" s="24">
        <f>+'&gt;50 (100)'!AL29</f>
        <v>3.4708999999999999</v>
      </c>
      <c r="AM29" s="51">
        <f>+$F$19</f>
        <v>250</v>
      </c>
      <c r="AN29" s="26">
        <f t="shared" si="15"/>
        <v>867.72500000000002</v>
      </c>
      <c r="AO29" s="27"/>
      <c r="AP29" s="30">
        <f t="shared" si="7"/>
        <v>-50.649999999999977</v>
      </c>
      <c r="AQ29" s="31">
        <f t="shared" si="8"/>
        <v>-5.515176262420033E-2</v>
      </c>
    </row>
    <row r="30" spans="2:43" x14ac:dyDescent="0.2">
      <c r="B30" s="21" t="s">
        <v>31</v>
      </c>
      <c r="C30" s="21"/>
      <c r="D30" s="22"/>
      <c r="E30" s="23"/>
      <c r="F30" s="24"/>
      <c r="G30" s="25">
        <f t="shared" ref="G30" si="16">$F$18</f>
        <v>127750</v>
      </c>
      <c r="H30" s="26">
        <f t="shared" si="0"/>
        <v>0</v>
      </c>
      <c r="I30" s="27"/>
      <c r="J30" s="24"/>
      <c r="K30" s="25">
        <f t="shared" ref="K30:K38" si="17">$F$18</f>
        <v>127750</v>
      </c>
      <c r="L30" s="26">
        <f t="shared" si="9"/>
        <v>0</v>
      </c>
      <c r="M30" s="27"/>
      <c r="N30" s="30">
        <f t="shared" si="10"/>
        <v>0</v>
      </c>
      <c r="O30" s="31" t="str">
        <f t="shared" si="11"/>
        <v/>
      </c>
      <c r="Q30" s="24"/>
      <c r="R30" s="25">
        <f t="shared" ref="R30:R38" si="18">$F$18</f>
        <v>127750</v>
      </c>
      <c r="S30" s="26">
        <f t="shared" si="12"/>
        <v>0</v>
      </c>
      <c r="T30" s="27"/>
      <c r="U30" s="30">
        <f t="shared" si="1"/>
        <v>0</v>
      </c>
      <c r="V30" s="31" t="str">
        <f t="shared" si="2"/>
        <v/>
      </c>
      <c r="X30" s="24"/>
      <c r="Y30" s="25">
        <f t="shared" ref="Y30:Y38" si="19">$F$18</f>
        <v>127750</v>
      </c>
      <c r="Z30" s="26">
        <f t="shared" si="13"/>
        <v>0</v>
      </c>
      <c r="AA30" s="27"/>
      <c r="AB30" s="30">
        <f t="shared" si="3"/>
        <v>0</v>
      </c>
      <c r="AC30" s="31" t="str">
        <f t="shared" si="4"/>
        <v/>
      </c>
      <c r="AE30" s="24"/>
      <c r="AF30" s="25">
        <f t="shared" ref="AF30:AF38" si="20">$F$18</f>
        <v>127750</v>
      </c>
      <c r="AG30" s="26">
        <f t="shared" si="14"/>
        <v>0</v>
      </c>
      <c r="AH30" s="27"/>
      <c r="AI30" s="30">
        <f t="shared" si="5"/>
        <v>0</v>
      </c>
      <c r="AJ30" s="31" t="str">
        <f t="shared" si="6"/>
        <v/>
      </c>
      <c r="AL30" s="24"/>
      <c r="AM30" s="25">
        <f t="shared" ref="AM30:AM38" si="21">$F$18</f>
        <v>127750</v>
      </c>
      <c r="AN30" s="26">
        <f t="shared" si="15"/>
        <v>0</v>
      </c>
      <c r="AO30" s="27"/>
      <c r="AP30" s="30">
        <f t="shared" si="7"/>
        <v>0</v>
      </c>
      <c r="AQ30" s="31" t="str">
        <f t="shared" si="8"/>
        <v/>
      </c>
    </row>
    <row r="31" spans="2:43" x14ac:dyDescent="0.2">
      <c r="B31" s="21" t="s">
        <v>32</v>
      </c>
      <c r="C31" s="21"/>
      <c r="D31" s="22" t="s">
        <v>74</v>
      </c>
      <c r="E31" s="23"/>
      <c r="F31" s="24">
        <f>+'&gt;50 (100)'!F31</f>
        <v>0</v>
      </c>
      <c r="G31" s="51">
        <f>+$F$19</f>
        <v>250</v>
      </c>
      <c r="H31" s="26">
        <f t="shared" si="0"/>
        <v>0</v>
      </c>
      <c r="I31" s="27"/>
      <c r="J31" s="24">
        <f>+'&gt;50 (100)'!J31</f>
        <v>-7.7109999999999998E-2</v>
      </c>
      <c r="K31" s="51">
        <f>+$F$19</f>
        <v>250</v>
      </c>
      <c r="L31" s="26">
        <f t="shared" si="9"/>
        <v>-19.2775</v>
      </c>
      <c r="M31" s="27"/>
      <c r="N31" s="30">
        <f t="shared" si="10"/>
        <v>-19.2775</v>
      </c>
      <c r="O31" s="31" t="str">
        <f t="shared" si="11"/>
        <v/>
      </c>
      <c r="Q31" s="24">
        <f>+'&gt;50 (100)'!Q31</f>
        <v>0</v>
      </c>
      <c r="R31" s="51">
        <f>+$F$19</f>
        <v>250</v>
      </c>
      <c r="S31" s="26">
        <f t="shared" si="12"/>
        <v>0</v>
      </c>
      <c r="T31" s="27"/>
      <c r="U31" s="30">
        <f t="shared" si="1"/>
        <v>19.2775</v>
      </c>
      <c r="V31" s="31">
        <f t="shared" si="2"/>
        <v>-1</v>
      </c>
      <c r="X31" s="24">
        <f>+'&gt;50 (100)'!X31</f>
        <v>0</v>
      </c>
      <c r="Y31" s="51">
        <f>+$F$19</f>
        <v>250</v>
      </c>
      <c r="Z31" s="26">
        <f t="shared" si="13"/>
        <v>0</v>
      </c>
      <c r="AA31" s="27"/>
      <c r="AB31" s="30">
        <f t="shared" si="3"/>
        <v>0</v>
      </c>
      <c r="AC31" s="31" t="str">
        <f t="shared" si="4"/>
        <v/>
      </c>
      <c r="AE31" s="24">
        <f>+'&gt;50 (100)'!AE31</f>
        <v>0</v>
      </c>
      <c r="AF31" s="51">
        <f>+$F$19</f>
        <v>250</v>
      </c>
      <c r="AG31" s="26">
        <f t="shared" si="14"/>
        <v>0</v>
      </c>
      <c r="AH31" s="27"/>
      <c r="AI31" s="30">
        <f t="shared" si="5"/>
        <v>0</v>
      </c>
      <c r="AJ31" s="31" t="str">
        <f t="shared" si="6"/>
        <v/>
      </c>
      <c r="AL31" s="24">
        <f>+'&gt;50 (100)'!AL31</f>
        <v>0</v>
      </c>
      <c r="AM31" s="51">
        <f>+$F$19</f>
        <v>250</v>
      </c>
      <c r="AN31" s="26">
        <f t="shared" si="15"/>
        <v>0</v>
      </c>
      <c r="AO31" s="27"/>
      <c r="AP31" s="30">
        <f t="shared" si="7"/>
        <v>0</v>
      </c>
      <c r="AQ31" s="31" t="str">
        <f t="shared" si="8"/>
        <v/>
      </c>
    </row>
    <row r="32" spans="2:43" x14ac:dyDescent="0.2">
      <c r="B32" s="33"/>
      <c r="C32" s="21"/>
      <c r="D32" s="22"/>
      <c r="E32" s="23"/>
      <c r="F32" s="24"/>
      <c r="G32" s="25">
        <f t="shared" ref="G32:G38" si="22">$F$18</f>
        <v>127750</v>
      </c>
      <c r="H32" s="26">
        <f t="shared" si="0"/>
        <v>0</v>
      </c>
      <c r="I32" s="27"/>
      <c r="J32" s="28"/>
      <c r="K32" s="25">
        <f t="shared" si="17"/>
        <v>127750</v>
      </c>
      <c r="L32" s="26">
        <f t="shared" si="9"/>
        <v>0</v>
      </c>
      <c r="M32" s="27"/>
      <c r="N32" s="30">
        <f t="shared" si="10"/>
        <v>0</v>
      </c>
      <c r="O32" s="31" t="str">
        <f t="shared" si="11"/>
        <v/>
      </c>
      <c r="Q32" s="28"/>
      <c r="R32" s="25">
        <f t="shared" si="18"/>
        <v>127750</v>
      </c>
      <c r="S32" s="26">
        <f t="shared" si="12"/>
        <v>0</v>
      </c>
      <c r="T32" s="27"/>
      <c r="U32" s="30">
        <f t="shared" si="1"/>
        <v>0</v>
      </c>
      <c r="V32" s="31" t="str">
        <f t="shared" si="2"/>
        <v/>
      </c>
      <c r="X32" s="28"/>
      <c r="Y32" s="25">
        <f t="shared" si="19"/>
        <v>127750</v>
      </c>
      <c r="Z32" s="26">
        <f t="shared" si="13"/>
        <v>0</v>
      </c>
      <c r="AA32" s="27"/>
      <c r="AB32" s="30">
        <f t="shared" si="3"/>
        <v>0</v>
      </c>
      <c r="AC32" s="31" t="str">
        <f t="shared" si="4"/>
        <v/>
      </c>
      <c r="AE32" s="28"/>
      <c r="AF32" s="25">
        <f t="shared" si="20"/>
        <v>127750</v>
      </c>
      <c r="AG32" s="26">
        <f t="shared" si="14"/>
        <v>0</v>
      </c>
      <c r="AH32" s="27"/>
      <c r="AI32" s="30">
        <f t="shared" si="5"/>
        <v>0</v>
      </c>
      <c r="AJ32" s="31" t="str">
        <f t="shared" si="6"/>
        <v/>
      </c>
      <c r="AL32" s="28"/>
      <c r="AM32" s="25">
        <f t="shared" si="21"/>
        <v>127750</v>
      </c>
      <c r="AN32" s="26">
        <f t="shared" si="15"/>
        <v>0</v>
      </c>
      <c r="AO32" s="27"/>
      <c r="AP32" s="30">
        <f t="shared" si="7"/>
        <v>0</v>
      </c>
      <c r="AQ32" s="31" t="str">
        <f t="shared" si="8"/>
        <v/>
      </c>
    </row>
    <row r="33" spans="2:43" x14ac:dyDescent="0.2">
      <c r="B33" s="33"/>
      <c r="C33" s="21"/>
      <c r="D33" s="22"/>
      <c r="E33" s="23"/>
      <c r="F33" s="24"/>
      <c r="G33" s="25">
        <f t="shared" si="22"/>
        <v>127750</v>
      </c>
      <c r="H33" s="26">
        <f t="shared" si="0"/>
        <v>0</v>
      </c>
      <c r="I33" s="27"/>
      <c r="J33" s="28"/>
      <c r="K33" s="25">
        <f t="shared" si="17"/>
        <v>127750</v>
      </c>
      <c r="L33" s="26">
        <f t="shared" si="9"/>
        <v>0</v>
      </c>
      <c r="M33" s="27"/>
      <c r="N33" s="30">
        <f t="shared" si="10"/>
        <v>0</v>
      </c>
      <c r="O33" s="31" t="str">
        <f t="shared" si="11"/>
        <v/>
      </c>
      <c r="Q33" s="28"/>
      <c r="R33" s="25">
        <f t="shared" si="18"/>
        <v>127750</v>
      </c>
      <c r="S33" s="26">
        <f t="shared" si="12"/>
        <v>0</v>
      </c>
      <c r="T33" s="27"/>
      <c r="U33" s="30">
        <f t="shared" si="1"/>
        <v>0</v>
      </c>
      <c r="V33" s="31" t="str">
        <f t="shared" si="2"/>
        <v/>
      </c>
      <c r="X33" s="28"/>
      <c r="Y33" s="25">
        <f t="shared" si="19"/>
        <v>127750</v>
      </c>
      <c r="Z33" s="26">
        <f t="shared" si="13"/>
        <v>0</v>
      </c>
      <c r="AA33" s="27"/>
      <c r="AB33" s="30">
        <f t="shared" si="3"/>
        <v>0</v>
      </c>
      <c r="AC33" s="31" t="str">
        <f t="shared" si="4"/>
        <v/>
      </c>
      <c r="AE33" s="28"/>
      <c r="AF33" s="25">
        <f t="shared" si="20"/>
        <v>127750</v>
      </c>
      <c r="AG33" s="26">
        <f t="shared" si="14"/>
        <v>0</v>
      </c>
      <c r="AH33" s="27"/>
      <c r="AI33" s="30">
        <f t="shared" si="5"/>
        <v>0</v>
      </c>
      <c r="AJ33" s="31" t="str">
        <f t="shared" si="6"/>
        <v/>
      </c>
      <c r="AL33" s="28"/>
      <c r="AM33" s="25">
        <f t="shared" si="21"/>
        <v>127750</v>
      </c>
      <c r="AN33" s="26">
        <f t="shared" si="15"/>
        <v>0</v>
      </c>
      <c r="AO33" s="27"/>
      <c r="AP33" s="30">
        <f t="shared" si="7"/>
        <v>0</v>
      </c>
      <c r="AQ33" s="31" t="str">
        <f t="shared" si="8"/>
        <v/>
      </c>
    </row>
    <row r="34" spans="2:43" x14ac:dyDescent="0.2">
      <c r="B34" s="33"/>
      <c r="C34" s="21"/>
      <c r="D34" s="22"/>
      <c r="E34" s="23"/>
      <c r="F34" s="24"/>
      <c r="G34" s="25">
        <f t="shared" si="22"/>
        <v>127750</v>
      </c>
      <c r="H34" s="26">
        <f t="shared" si="0"/>
        <v>0</v>
      </c>
      <c r="I34" s="27"/>
      <c r="J34" s="28"/>
      <c r="K34" s="25">
        <f t="shared" si="17"/>
        <v>127750</v>
      </c>
      <c r="L34" s="26">
        <f t="shared" si="9"/>
        <v>0</v>
      </c>
      <c r="M34" s="27"/>
      <c r="N34" s="30">
        <f t="shared" si="10"/>
        <v>0</v>
      </c>
      <c r="O34" s="31" t="str">
        <f t="shared" si="11"/>
        <v/>
      </c>
      <c r="Q34" s="28"/>
      <c r="R34" s="25">
        <f t="shared" si="18"/>
        <v>127750</v>
      </c>
      <c r="S34" s="26">
        <f t="shared" si="12"/>
        <v>0</v>
      </c>
      <c r="T34" s="27"/>
      <c r="U34" s="30">
        <f t="shared" si="1"/>
        <v>0</v>
      </c>
      <c r="V34" s="31" t="str">
        <f t="shared" si="2"/>
        <v/>
      </c>
      <c r="X34" s="28"/>
      <c r="Y34" s="25">
        <f t="shared" si="19"/>
        <v>127750</v>
      </c>
      <c r="Z34" s="26">
        <f t="shared" si="13"/>
        <v>0</v>
      </c>
      <c r="AA34" s="27"/>
      <c r="AB34" s="30">
        <f t="shared" si="3"/>
        <v>0</v>
      </c>
      <c r="AC34" s="31" t="str">
        <f t="shared" si="4"/>
        <v/>
      </c>
      <c r="AE34" s="28"/>
      <c r="AF34" s="25">
        <f t="shared" si="20"/>
        <v>127750</v>
      </c>
      <c r="AG34" s="26">
        <f t="shared" si="14"/>
        <v>0</v>
      </c>
      <c r="AH34" s="27"/>
      <c r="AI34" s="30">
        <f t="shared" si="5"/>
        <v>0</v>
      </c>
      <c r="AJ34" s="31" t="str">
        <f t="shared" si="6"/>
        <v/>
      </c>
      <c r="AL34" s="28"/>
      <c r="AM34" s="25">
        <f t="shared" si="21"/>
        <v>127750</v>
      </c>
      <c r="AN34" s="26">
        <f t="shared" si="15"/>
        <v>0</v>
      </c>
      <c r="AO34" s="27"/>
      <c r="AP34" s="30">
        <f t="shared" si="7"/>
        <v>0</v>
      </c>
      <c r="AQ34" s="31" t="str">
        <f t="shared" si="8"/>
        <v/>
      </c>
    </row>
    <row r="35" spans="2:43" x14ac:dyDescent="0.2">
      <c r="B35" s="33"/>
      <c r="C35" s="21"/>
      <c r="D35" s="22"/>
      <c r="E35" s="23"/>
      <c r="F35" s="24"/>
      <c r="G35" s="25">
        <f t="shared" si="22"/>
        <v>127750</v>
      </c>
      <c r="H35" s="26">
        <f t="shared" si="0"/>
        <v>0</v>
      </c>
      <c r="I35" s="27"/>
      <c r="J35" s="28"/>
      <c r="K35" s="25">
        <f t="shared" si="17"/>
        <v>127750</v>
      </c>
      <c r="L35" s="26">
        <f t="shared" si="9"/>
        <v>0</v>
      </c>
      <c r="M35" s="27"/>
      <c r="N35" s="30">
        <f t="shared" si="10"/>
        <v>0</v>
      </c>
      <c r="O35" s="31" t="str">
        <f t="shared" si="11"/>
        <v/>
      </c>
      <c r="Q35" s="28"/>
      <c r="R35" s="25">
        <f t="shared" si="18"/>
        <v>127750</v>
      </c>
      <c r="S35" s="26">
        <f t="shared" si="12"/>
        <v>0</v>
      </c>
      <c r="T35" s="27"/>
      <c r="U35" s="30">
        <f t="shared" si="1"/>
        <v>0</v>
      </c>
      <c r="V35" s="31" t="str">
        <f t="shared" si="2"/>
        <v/>
      </c>
      <c r="X35" s="28"/>
      <c r="Y35" s="25">
        <f t="shared" si="19"/>
        <v>127750</v>
      </c>
      <c r="Z35" s="26">
        <f t="shared" si="13"/>
        <v>0</v>
      </c>
      <c r="AA35" s="27"/>
      <c r="AB35" s="30">
        <f t="shared" si="3"/>
        <v>0</v>
      </c>
      <c r="AC35" s="31" t="str">
        <f t="shared" si="4"/>
        <v/>
      </c>
      <c r="AE35" s="28"/>
      <c r="AF35" s="25">
        <f t="shared" si="20"/>
        <v>127750</v>
      </c>
      <c r="AG35" s="26">
        <f t="shared" si="14"/>
        <v>0</v>
      </c>
      <c r="AH35" s="27"/>
      <c r="AI35" s="30">
        <f t="shared" si="5"/>
        <v>0</v>
      </c>
      <c r="AJ35" s="31" t="str">
        <f t="shared" si="6"/>
        <v/>
      </c>
      <c r="AL35" s="28"/>
      <c r="AM35" s="25">
        <f t="shared" si="21"/>
        <v>127750</v>
      </c>
      <c r="AN35" s="26">
        <f t="shared" si="15"/>
        <v>0</v>
      </c>
      <c r="AO35" s="27"/>
      <c r="AP35" s="30">
        <f t="shared" si="7"/>
        <v>0</v>
      </c>
      <c r="AQ35" s="31" t="str">
        <f t="shared" si="8"/>
        <v/>
      </c>
    </row>
    <row r="36" spans="2:43" x14ac:dyDescent="0.2">
      <c r="B36" s="33"/>
      <c r="C36" s="21"/>
      <c r="D36" s="22"/>
      <c r="E36" s="23"/>
      <c r="F36" s="24"/>
      <c r="G36" s="25">
        <f t="shared" si="22"/>
        <v>127750</v>
      </c>
      <c r="H36" s="26">
        <f t="shared" si="0"/>
        <v>0</v>
      </c>
      <c r="I36" s="27"/>
      <c r="J36" s="28"/>
      <c r="K36" s="25">
        <f t="shared" si="17"/>
        <v>127750</v>
      </c>
      <c r="L36" s="26">
        <f t="shared" si="9"/>
        <v>0</v>
      </c>
      <c r="M36" s="27"/>
      <c r="N36" s="30">
        <f t="shared" si="10"/>
        <v>0</v>
      </c>
      <c r="O36" s="31" t="str">
        <f t="shared" si="11"/>
        <v/>
      </c>
      <c r="Q36" s="28"/>
      <c r="R36" s="25">
        <f t="shared" si="18"/>
        <v>127750</v>
      </c>
      <c r="S36" s="26">
        <f t="shared" si="12"/>
        <v>0</v>
      </c>
      <c r="T36" s="27"/>
      <c r="U36" s="30">
        <f t="shared" si="1"/>
        <v>0</v>
      </c>
      <c r="V36" s="31" t="str">
        <f t="shared" si="2"/>
        <v/>
      </c>
      <c r="X36" s="28"/>
      <c r="Y36" s="25">
        <f t="shared" si="19"/>
        <v>127750</v>
      </c>
      <c r="Z36" s="26">
        <f t="shared" si="13"/>
        <v>0</v>
      </c>
      <c r="AA36" s="27"/>
      <c r="AB36" s="30">
        <f t="shared" si="3"/>
        <v>0</v>
      </c>
      <c r="AC36" s="31" t="str">
        <f t="shared" si="4"/>
        <v/>
      </c>
      <c r="AE36" s="28"/>
      <c r="AF36" s="25">
        <f t="shared" si="20"/>
        <v>127750</v>
      </c>
      <c r="AG36" s="26">
        <f t="shared" si="14"/>
        <v>0</v>
      </c>
      <c r="AH36" s="27"/>
      <c r="AI36" s="30">
        <f t="shared" si="5"/>
        <v>0</v>
      </c>
      <c r="AJ36" s="31" t="str">
        <f t="shared" si="6"/>
        <v/>
      </c>
      <c r="AL36" s="28"/>
      <c r="AM36" s="25">
        <f t="shared" si="21"/>
        <v>127750</v>
      </c>
      <c r="AN36" s="26">
        <f t="shared" si="15"/>
        <v>0</v>
      </c>
      <c r="AO36" s="27"/>
      <c r="AP36" s="30">
        <f t="shared" si="7"/>
        <v>0</v>
      </c>
      <c r="AQ36" s="31" t="str">
        <f t="shared" si="8"/>
        <v/>
      </c>
    </row>
    <row r="37" spans="2:43" x14ac:dyDescent="0.2">
      <c r="B37" s="33"/>
      <c r="C37" s="21"/>
      <c r="D37" s="22"/>
      <c r="E37" s="23"/>
      <c r="F37" s="24"/>
      <c r="G37" s="25">
        <f t="shared" si="22"/>
        <v>127750</v>
      </c>
      <c r="H37" s="26">
        <f t="shared" si="0"/>
        <v>0</v>
      </c>
      <c r="I37" s="27"/>
      <c r="J37" s="28"/>
      <c r="K37" s="25">
        <f t="shared" si="17"/>
        <v>127750</v>
      </c>
      <c r="L37" s="26">
        <f t="shared" si="9"/>
        <v>0</v>
      </c>
      <c r="M37" s="27"/>
      <c r="N37" s="30">
        <f t="shared" si="10"/>
        <v>0</v>
      </c>
      <c r="O37" s="31" t="str">
        <f t="shared" si="11"/>
        <v/>
      </c>
      <c r="Q37" s="28"/>
      <c r="R37" s="25">
        <f t="shared" si="18"/>
        <v>127750</v>
      </c>
      <c r="S37" s="26">
        <f t="shared" si="12"/>
        <v>0</v>
      </c>
      <c r="T37" s="27"/>
      <c r="U37" s="30">
        <f t="shared" si="1"/>
        <v>0</v>
      </c>
      <c r="V37" s="31" t="str">
        <f t="shared" si="2"/>
        <v/>
      </c>
      <c r="X37" s="28"/>
      <c r="Y37" s="25">
        <f t="shared" si="19"/>
        <v>127750</v>
      </c>
      <c r="Z37" s="26">
        <f t="shared" si="13"/>
        <v>0</v>
      </c>
      <c r="AA37" s="27"/>
      <c r="AB37" s="30">
        <f t="shared" si="3"/>
        <v>0</v>
      </c>
      <c r="AC37" s="31" t="str">
        <f t="shared" si="4"/>
        <v/>
      </c>
      <c r="AE37" s="28"/>
      <c r="AF37" s="25">
        <f t="shared" si="20"/>
        <v>127750</v>
      </c>
      <c r="AG37" s="26">
        <f t="shared" si="14"/>
        <v>0</v>
      </c>
      <c r="AH37" s="27"/>
      <c r="AI37" s="30">
        <f t="shared" si="5"/>
        <v>0</v>
      </c>
      <c r="AJ37" s="31" t="str">
        <f t="shared" si="6"/>
        <v/>
      </c>
      <c r="AL37" s="28"/>
      <c r="AM37" s="25">
        <f t="shared" si="21"/>
        <v>127750</v>
      </c>
      <c r="AN37" s="26">
        <f t="shared" si="15"/>
        <v>0</v>
      </c>
      <c r="AO37" s="27"/>
      <c r="AP37" s="30">
        <f t="shared" si="7"/>
        <v>0</v>
      </c>
      <c r="AQ37" s="31" t="str">
        <f t="shared" si="8"/>
        <v/>
      </c>
    </row>
    <row r="38" spans="2:43" x14ac:dyDescent="0.2">
      <c r="B38" s="33"/>
      <c r="C38" s="21"/>
      <c r="D38" s="22"/>
      <c r="E38" s="23"/>
      <c r="F38" s="24"/>
      <c r="G38" s="25">
        <f t="shared" si="22"/>
        <v>127750</v>
      </c>
      <c r="H38" s="26">
        <f t="shared" si="0"/>
        <v>0</v>
      </c>
      <c r="I38" s="27"/>
      <c r="J38" s="28"/>
      <c r="K38" s="25">
        <f t="shared" si="17"/>
        <v>127750</v>
      </c>
      <c r="L38" s="26">
        <f t="shared" si="9"/>
        <v>0</v>
      </c>
      <c r="M38" s="27"/>
      <c r="N38" s="30">
        <f t="shared" si="10"/>
        <v>0</v>
      </c>
      <c r="O38" s="31" t="str">
        <f t="shared" si="11"/>
        <v/>
      </c>
      <c r="Q38" s="28"/>
      <c r="R38" s="25">
        <f t="shared" si="18"/>
        <v>127750</v>
      </c>
      <c r="S38" s="26">
        <f t="shared" si="12"/>
        <v>0</v>
      </c>
      <c r="T38" s="27"/>
      <c r="U38" s="30">
        <f t="shared" si="1"/>
        <v>0</v>
      </c>
      <c r="V38" s="31" t="str">
        <f t="shared" si="2"/>
        <v/>
      </c>
      <c r="X38" s="28"/>
      <c r="Y38" s="25">
        <f t="shared" si="19"/>
        <v>127750</v>
      </c>
      <c r="Z38" s="26">
        <f t="shared" si="13"/>
        <v>0</v>
      </c>
      <c r="AA38" s="27"/>
      <c r="AB38" s="30">
        <f t="shared" si="3"/>
        <v>0</v>
      </c>
      <c r="AC38" s="31" t="str">
        <f t="shared" si="4"/>
        <v/>
      </c>
      <c r="AE38" s="28"/>
      <c r="AF38" s="25">
        <f t="shared" si="20"/>
        <v>127750</v>
      </c>
      <c r="AG38" s="26">
        <f t="shared" si="14"/>
        <v>0</v>
      </c>
      <c r="AH38" s="27"/>
      <c r="AI38" s="30">
        <f t="shared" si="5"/>
        <v>0</v>
      </c>
      <c r="AJ38" s="31" t="str">
        <f t="shared" si="6"/>
        <v/>
      </c>
      <c r="AL38" s="28"/>
      <c r="AM38" s="25">
        <f t="shared" si="21"/>
        <v>127750</v>
      </c>
      <c r="AN38" s="26">
        <f t="shared" si="15"/>
        <v>0</v>
      </c>
      <c r="AO38" s="27"/>
      <c r="AP38" s="30">
        <f t="shared" si="7"/>
        <v>0</v>
      </c>
      <c r="AQ38" s="31" t="str">
        <f t="shared" si="8"/>
        <v/>
      </c>
    </row>
    <row r="39" spans="2:43" s="45" customFormat="1" x14ac:dyDescent="0.2">
      <c r="B39" s="34" t="s">
        <v>33</v>
      </c>
      <c r="C39" s="35"/>
      <c r="D39" s="36"/>
      <c r="E39" s="35"/>
      <c r="F39" s="37"/>
      <c r="G39" s="38"/>
      <c r="H39" s="39">
        <f>SUM(H23:H38)</f>
        <v>1153.095</v>
      </c>
      <c r="I39" s="40"/>
      <c r="J39" s="41"/>
      <c r="K39" s="42"/>
      <c r="L39" s="39">
        <f>SUM(L23:L38)</f>
        <v>1258.1225000000002</v>
      </c>
      <c r="M39" s="40"/>
      <c r="N39" s="43">
        <f t="shared" si="10"/>
        <v>105.02750000000015</v>
      </c>
      <c r="O39" s="44">
        <f t="shared" si="11"/>
        <v>9.1083128449954379E-2</v>
      </c>
      <c r="Q39" s="41"/>
      <c r="R39" s="42"/>
      <c r="S39" s="39">
        <f>SUM(S23:S38)</f>
        <v>1331.2750000000001</v>
      </c>
      <c r="T39" s="40"/>
      <c r="U39" s="43">
        <f t="shared" si="1"/>
        <v>73.152499999999918</v>
      </c>
      <c r="V39" s="44">
        <f t="shared" si="2"/>
        <v>5.8144179124051835E-2</v>
      </c>
      <c r="X39" s="41"/>
      <c r="Y39" s="42"/>
      <c r="Z39" s="39">
        <f>SUM(Z23:Z38)</f>
        <v>1376.625</v>
      </c>
      <c r="AA39" s="40"/>
      <c r="AB39" s="43">
        <f t="shared" si="3"/>
        <v>45.349999999999909</v>
      </c>
      <c r="AC39" s="44">
        <f t="shared" si="4"/>
        <v>3.4065087979568386E-2</v>
      </c>
      <c r="AE39" s="41"/>
      <c r="AF39" s="42"/>
      <c r="AG39" s="39">
        <f>SUM(AG23:AG38)</f>
        <v>1408.375</v>
      </c>
      <c r="AH39" s="40"/>
      <c r="AI39" s="43">
        <f t="shared" si="5"/>
        <v>31.75</v>
      </c>
      <c r="AJ39" s="44">
        <f t="shared" si="6"/>
        <v>2.3063652047580131E-2</v>
      </c>
      <c r="AL39" s="41"/>
      <c r="AM39" s="42"/>
      <c r="AN39" s="39">
        <f>SUM(AN23:AN38)</f>
        <v>1417.7249999999999</v>
      </c>
      <c r="AO39" s="40"/>
      <c r="AP39" s="43">
        <f t="shared" si="7"/>
        <v>9.3499999999999091</v>
      </c>
      <c r="AQ39" s="44">
        <f t="shared" si="8"/>
        <v>6.6388568385550078E-3</v>
      </c>
    </row>
    <row r="40" spans="2:43" ht="38.25" x14ac:dyDescent="0.2">
      <c r="B40" s="46" t="str">
        <f>+'&gt;50 (100)'!B40</f>
        <v>Deferral/Variance Account Disposition Rate Rider Class 1</v>
      </c>
      <c r="C40" s="21"/>
      <c r="D40" s="22" t="str">
        <f>+'&gt;50 (100)'!D40</f>
        <v>per kW</v>
      </c>
      <c r="E40" s="23"/>
      <c r="F40" s="24">
        <f>+'&gt;50 (100)'!F40</f>
        <v>0</v>
      </c>
      <c r="G40" s="51">
        <f>+$F$19</f>
        <v>250</v>
      </c>
      <c r="H40" s="26">
        <f>G40*F40</f>
        <v>0</v>
      </c>
      <c r="I40" s="27"/>
      <c r="J40" s="24">
        <f>+'&gt;50 (100)'!J40</f>
        <v>-0.25140699999999999</v>
      </c>
      <c r="K40" s="51">
        <f>+$F$19</f>
        <v>250</v>
      </c>
      <c r="L40" s="26">
        <f>K40*J40</f>
        <v>-62.851749999999996</v>
      </c>
      <c r="M40" s="27"/>
      <c r="N40" s="30">
        <f>L40-H40</f>
        <v>-62.851749999999996</v>
      </c>
      <c r="O40" s="31" t="str">
        <f>IF((H40)=0,"",(N40/H40))</f>
        <v/>
      </c>
      <c r="Q40" s="24">
        <f>+'&gt;50 (100)'!Q40</f>
        <v>0</v>
      </c>
      <c r="R40" s="51">
        <f>+$F$19</f>
        <v>250</v>
      </c>
      <c r="S40" s="26">
        <f>R40*Q40</f>
        <v>0</v>
      </c>
      <c r="T40" s="27"/>
      <c r="U40" s="30">
        <f t="shared" si="1"/>
        <v>62.851749999999996</v>
      </c>
      <c r="V40" s="31">
        <f t="shared" si="2"/>
        <v>-1</v>
      </c>
      <c r="X40" s="24">
        <f>+'&gt;50 (100)'!X40</f>
        <v>0</v>
      </c>
      <c r="Y40" s="51">
        <f>+$F$19</f>
        <v>250</v>
      </c>
      <c r="Z40" s="26">
        <f>Y40*X40</f>
        <v>0</v>
      </c>
      <c r="AA40" s="27"/>
      <c r="AB40" s="30">
        <f t="shared" si="3"/>
        <v>0</v>
      </c>
      <c r="AC40" s="31" t="str">
        <f t="shared" si="4"/>
        <v/>
      </c>
      <c r="AE40" s="24">
        <f>+'&gt;50 (100)'!AE40</f>
        <v>0</v>
      </c>
      <c r="AF40" s="51">
        <f>+$F$19</f>
        <v>250</v>
      </c>
      <c r="AG40" s="26">
        <f>AF40*AE40</f>
        <v>0</v>
      </c>
      <c r="AH40" s="27"/>
      <c r="AI40" s="30">
        <f t="shared" si="5"/>
        <v>0</v>
      </c>
      <c r="AJ40" s="31" t="str">
        <f t="shared" si="6"/>
        <v/>
      </c>
      <c r="AL40" s="24">
        <f>+'&gt;50 (100)'!AL40</f>
        <v>0</v>
      </c>
      <c r="AM40" s="51">
        <f>+$F$19</f>
        <v>250</v>
      </c>
      <c r="AN40" s="26">
        <f>AM40*AL40</f>
        <v>0</v>
      </c>
      <c r="AO40" s="27"/>
      <c r="AP40" s="30">
        <f t="shared" si="7"/>
        <v>0</v>
      </c>
      <c r="AQ40" s="31" t="str">
        <f t="shared" si="8"/>
        <v/>
      </c>
    </row>
    <row r="41" spans="2:43" ht="38.25" x14ac:dyDescent="0.2">
      <c r="B41" s="46" t="str">
        <f>+'&gt;50 (100)'!B41</f>
        <v>Deferral/Variance Account Disposition Rate Rider Class 2</v>
      </c>
      <c r="C41" s="21"/>
      <c r="D41" s="22" t="str">
        <f>+'&gt;50 (100)'!D41</f>
        <v>per kW</v>
      </c>
      <c r="E41" s="23"/>
      <c r="F41" s="24">
        <f>+'&gt;50 (100)'!F41</f>
        <v>0</v>
      </c>
      <c r="G41" s="51">
        <f>+F19</f>
        <v>250</v>
      </c>
      <c r="H41" s="26">
        <f t="shared" ref="H41:H45" si="23">G41*F41</f>
        <v>0</v>
      </c>
      <c r="I41" s="47"/>
      <c r="J41" s="24">
        <f>+'&gt;50 (100)'!J41</f>
        <v>0.54159000000000002</v>
      </c>
      <c r="K41" s="25">
        <f>+$G$41</f>
        <v>250</v>
      </c>
      <c r="L41" s="26">
        <f t="shared" ref="L41:L45" si="24">K41*J41</f>
        <v>135.39750000000001</v>
      </c>
      <c r="M41" s="48"/>
      <c r="N41" s="30">
        <f t="shared" ref="N41:N45" si="25">L41-H41</f>
        <v>135.39750000000001</v>
      </c>
      <c r="O41" s="31" t="str">
        <f t="shared" ref="O41:O65" si="26">IF((H41)=0,"",(N41/H41))</f>
        <v/>
      </c>
      <c r="Q41" s="24">
        <f>+'&gt;50 (100)'!Q41</f>
        <v>0</v>
      </c>
      <c r="R41" s="25">
        <f>+$G$41</f>
        <v>250</v>
      </c>
      <c r="S41" s="26">
        <f t="shared" ref="S41:S43" si="27">R41*Q41</f>
        <v>0</v>
      </c>
      <c r="T41" s="48"/>
      <c r="U41" s="30">
        <f t="shared" si="1"/>
        <v>-135.39750000000001</v>
      </c>
      <c r="V41" s="31">
        <f t="shared" si="2"/>
        <v>-1</v>
      </c>
      <c r="X41" s="24">
        <f>+'&gt;50 (100)'!X41</f>
        <v>0</v>
      </c>
      <c r="Y41" s="25">
        <f>+$G$41</f>
        <v>250</v>
      </c>
      <c r="Z41" s="26">
        <f t="shared" ref="Z41:Z43" si="28">Y41*X41</f>
        <v>0</v>
      </c>
      <c r="AA41" s="48"/>
      <c r="AB41" s="30">
        <f t="shared" si="3"/>
        <v>0</v>
      </c>
      <c r="AC41" s="31" t="str">
        <f t="shared" si="4"/>
        <v/>
      </c>
      <c r="AE41" s="24">
        <f>+'&gt;50 (100)'!AE41</f>
        <v>0</v>
      </c>
      <c r="AF41" s="25">
        <f>+$G$41</f>
        <v>250</v>
      </c>
      <c r="AG41" s="26">
        <f t="shared" ref="AG41:AG43" si="29">AF41*AE41</f>
        <v>0</v>
      </c>
      <c r="AH41" s="48"/>
      <c r="AI41" s="30">
        <f t="shared" si="5"/>
        <v>0</v>
      </c>
      <c r="AJ41" s="31" t="str">
        <f t="shared" si="6"/>
        <v/>
      </c>
      <c r="AL41" s="24">
        <f>+'&gt;50 (100)'!AL41</f>
        <v>0</v>
      </c>
      <c r="AM41" s="25">
        <f>+$G$41</f>
        <v>250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+'&gt;50 (100)'!D42</f>
        <v>per kWh</v>
      </c>
      <c r="E42" s="23"/>
      <c r="F42" s="24"/>
      <c r="G42" s="25">
        <f t="shared" ref="G42:G43" si="31">$F$18</f>
        <v>127750</v>
      </c>
      <c r="H42" s="26">
        <f t="shared" si="23"/>
        <v>0</v>
      </c>
      <c r="I42" s="47"/>
      <c r="J42" s="24">
        <f>+'&gt;50 (100)'!J42</f>
        <v>2.81E-3</v>
      </c>
      <c r="K42" s="25">
        <f t="shared" ref="K42:K43" si="32">$F$18</f>
        <v>127750</v>
      </c>
      <c r="L42" s="26">
        <f t="shared" si="24"/>
        <v>358.97750000000002</v>
      </c>
      <c r="M42" s="48"/>
      <c r="N42" s="30">
        <f t="shared" si="25"/>
        <v>358.97750000000002</v>
      </c>
      <c r="O42" s="31" t="str">
        <f t="shared" si="26"/>
        <v/>
      </c>
      <c r="Q42" s="28"/>
      <c r="R42" s="25">
        <f t="shared" ref="R42:R43" si="33">$F$18</f>
        <v>127750</v>
      </c>
      <c r="S42" s="26">
        <f t="shared" si="27"/>
        <v>0</v>
      </c>
      <c r="T42" s="48"/>
      <c r="U42" s="30">
        <f t="shared" si="1"/>
        <v>-358.97750000000002</v>
      </c>
      <c r="V42" s="31">
        <f t="shared" si="2"/>
        <v>-1</v>
      </c>
      <c r="X42" s="28"/>
      <c r="Y42" s="25">
        <f t="shared" ref="Y42:Y43" si="34">$F$18</f>
        <v>127750</v>
      </c>
      <c r="Z42" s="26">
        <f t="shared" si="28"/>
        <v>0</v>
      </c>
      <c r="AA42" s="48"/>
      <c r="AB42" s="30">
        <f t="shared" si="3"/>
        <v>0</v>
      </c>
      <c r="AC42" s="31" t="str">
        <f t="shared" si="4"/>
        <v/>
      </c>
      <c r="AE42" s="28"/>
      <c r="AF42" s="25">
        <f t="shared" ref="AF42:AF43" si="35">$F$18</f>
        <v>127750</v>
      </c>
      <c r="AG42" s="26">
        <f t="shared" si="29"/>
        <v>0</v>
      </c>
      <c r="AH42" s="48"/>
      <c r="AI42" s="30">
        <f t="shared" si="5"/>
        <v>0</v>
      </c>
      <c r="AJ42" s="31" t="str">
        <f t="shared" si="6"/>
        <v/>
      </c>
      <c r="AL42" s="28"/>
      <c r="AM42" s="25">
        <f t="shared" ref="AM42:AM43" si="36">$F$18</f>
        <v>127750</v>
      </c>
      <c r="AN42" s="26">
        <f t="shared" si="30"/>
        <v>0</v>
      </c>
      <c r="AO42" s="48"/>
      <c r="AP42" s="30">
        <f t="shared" si="7"/>
        <v>0</v>
      </c>
      <c r="AQ42" s="31" t="str">
        <f t="shared" si="8"/>
        <v/>
      </c>
    </row>
    <row r="43" spans="2:43" x14ac:dyDescent="0.2">
      <c r="B43" s="46"/>
      <c r="C43" s="21"/>
      <c r="D43" s="22"/>
      <c r="E43" s="23"/>
      <c r="F43" s="24"/>
      <c r="G43" s="25">
        <f t="shared" si="31"/>
        <v>127750</v>
      </c>
      <c r="H43" s="26">
        <f t="shared" si="23"/>
        <v>0</v>
      </c>
      <c r="I43" s="47"/>
      <c r="J43" s="28"/>
      <c r="K43" s="25">
        <f t="shared" si="32"/>
        <v>127750</v>
      </c>
      <c r="L43" s="26">
        <f t="shared" si="24"/>
        <v>0</v>
      </c>
      <c r="M43" s="48"/>
      <c r="N43" s="30">
        <f t="shared" si="25"/>
        <v>0</v>
      </c>
      <c r="O43" s="31" t="str">
        <f t="shared" si="26"/>
        <v/>
      </c>
      <c r="Q43" s="28"/>
      <c r="R43" s="25">
        <f t="shared" si="33"/>
        <v>127750</v>
      </c>
      <c r="S43" s="26">
        <f t="shared" si="27"/>
        <v>0</v>
      </c>
      <c r="T43" s="48"/>
      <c r="U43" s="30">
        <f t="shared" si="1"/>
        <v>0</v>
      </c>
      <c r="V43" s="31" t="str">
        <f t="shared" si="2"/>
        <v/>
      </c>
      <c r="X43" s="28"/>
      <c r="Y43" s="25">
        <f t="shared" si="34"/>
        <v>127750</v>
      </c>
      <c r="Z43" s="26">
        <f t="shared" si="28"/>
        <v>0</v>
      </c>
      <c r="AA43" s="48"/>
      <c r="AB43" s="30">
        <f t="shared" si="3"/>
        <v>0</v>
      </c>
      <c r="AC43" s="31" t="str">
        <f t="shared" si="4"/>
        <v/>
      </c>
      <c r="AE43" s="28"/>
      <c r="AF43" s="25">
        <f t="shared" si="35"/>
        <v>127750</v>
      </c>
      <c r="AG43" s="26">
        <f t="shared" si="29"/>
        <v>0</v>
      </c>
      <c r="AH43" s="48"/>
      <c r="AI43" s="30">
        <f t="shared" si="5"/>
        <v>0</v>
      </c>
      <c r="AJ43" s="31" t="str">
        <f t="shared" si="6"/>
        <v/>
      </c>
      <c r="AL43" s="28"/>
      <c r="AM43" s="25">
        <f t="shared" si="36"/>
        <v>127750</v>
      </c>
      <c r="AN43" s="26">
        <f t="shared" si="30"/>
        <v>0</v>
      </c>
      <c r="AO43" s="48"/>
      <c r="AP43" s="30">
        <f t="shared" si="7"/>
        <v>0</v>
      </c>
      <c r="AQ43" s="31" t="str">
        <f t="shared" si="8"/>
        <v/>
      </c>
    </row>
    <row r="44" spans="2:43" x14ac:dyDescent="0.2">
      <c r="B44" s="49" t="s">
        <v>35</v>
      </c>
      <c r="C44" s="21"/>
      <c r="D44" s="22" t="s">
        <v>74</v>
      </c>
      <c r="E44" s="23"/>
      <c r="F44" s="50">
        <v>2.3539999999999998E-2</v>
      </c>
      <c r="G44" s="51">
        <f>+$F$19</f>
        <v>250</v>
      </c>
      <c r="H44" s="26">
        <f>G44*F44</f>
        <v>5.8849999999999998</v>
      </c>
      <c r="I44" s="27"/>
      <c r="J44" s="52">
        <v>2.5260000000000001E-2</v>
      </c>
      <c r="K44" s="51">
        <f>+$F$19</f>
        <v>250</v>
      </c>
      <c r="L44" s="26">
        <f>K44*J44</f>
        <v>6.3150000000000004</v>
      </c>
      <c r="M44" s="27"/>
      <c r="N44" s="30">
        <f>L44-H44</f>
        <v>0.4300000000000006</v>
      </c>
      <c r="O44" s="31">
        <f>IF((H44)=0,"",(N44/H44))</f>
        <v>7.3067119796091859E-2</v>
      </c>
      <c r="Q44" s="52">
        <v>2.5489999999999999E-2</v>
      </c>
      <c r="R44" s="51">
        <f>+$F$19</f>
        <v>250</v>
      </c>
      <c r="S44" s="26">
        <f>R44*Q44</f>
        <v>6.3724999999999996</v>
      </c>
      <c r="T44" s="27"/>
      <c r="U44" s="30">
        <f t="shared" si="1"/>
        <v>5.7499999999999218E-2</v>
      </c>
      <c r="V44" s="31">
        <f t="shared" si="2"/>
        <v>9.1053048297702645E-3</v>
      </c>
      <c r="X44" s="52">
        <v>2.555E-2</v>
      </c>
      <c r="Y44" s="51">
        <f>+$F$19</f>
        <v>250</v>
      </c>
      <c r="Z44" s="26">
        <f>Y44*X44</f>
        <v>6.3875000000000002</v>
      </c>
      <c r="AA44" s="27"/>
      <c r="AB44" s="30">
        <f t="shared" si="3"/>
        <v>1.5000000000000568E-2</v>
      </c>
      <c r="AC44" s="31">
        <f t="shared" si="4"/>
        <v>2.353864260494401E-3</v>
      </c>
      <c r="AE44" s="52">
        <v>2.5569999999999999E-2</v>
      </c>
      <c r="AF44" s="51">
        <f>+$F$19</f>
        <v>250</v>
      </c>
      <c r="AG44" s="26">
        <f>AF44*AE44</f>
        <v>6.3925000000000001</v>
      </c>
      <c r="AH44" s="27"/>
      <c r="AI44" s="30">
        <f t="shared" si="5"/>
        <v>4.9999999999998934E-3</v>
      </c>
      <c r="AJ44" s="31">
        <f t="shared" si="6"/>
        <v>7.8277886497062912E-4</v>
      </c>
      <c r="AL44" s="52">
        <v>2.5579999999999999E-2</v>
      </c>
      <c r="AM44" s="51">
        <f>+$F$19</f>
        <v>250</v>
      </c>
      <c r="AN44" s="26">
        <f>AM44*AL44</f>
        <v>6.3949999999999996</v>
      </c>
      <c r="AO44" s="27"/>
      <c r="AP44" s="30">
        <f t="shared" si="7"/>
        <v>2.4999999999995026E-3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4573.4500000000116</v>
      </c>
      <c r="H45" s="26">
        <f t="shared" si="23"/>
        <v>467.13218300000125</v>
      </c>
      <c r="I45" s="27"/>
      <c r="J45" s="55">
        <f>0.64*$J$55+0.18*$J$56+0.18*$J$57</f>
        <v>0.10214000000000001</v>
      </c>
      <c r="K45" s="54">
        <f>$F$18*(1+$J$74)-$F$18</f>
        <v>4317.9500000000116</v>
      </c>
      <c r="L45" s="26">
        <f t="shared" si="24"/>
        <v>441.0354130000012</v>
      </c>
      <c r="M45" s="27"/>
      <c r="N45" s="30">
        <f t="shared" si="25"/>
        <v>-26.096770000000049</v>
      </c>
      <c r="O45" s="31">
        <f t="shared" si="26"/>
        <v>-5.5865921787709452E-2</v>
      </c>
      <c r="Q45" s="55">
        <f>0.64*$Q$55+0.18*$Q$56+0.18*$Q$57</f>
        <v>0.10214000000000001</v>
      </c>
      <c r="R45" s="54">
        <f>$F$18*(1+Q74)-$F$18</f>
        <v>4317.9500000000116</v>
      </c>
      <c r="S45" s="26">
        <f t="shared" ref="S45" si="37">R45*Q45</f>
        <v>441.0354130000012</v>
      </c>
      <c r="T45" s="27"/>
      <c r="U45" s="30">
        <f t="shared" si="1"/>
        <v>0</v>
      </c>
      <c r="V45" s="31">
        <f t="shared" si="2"/>
        <v>0</v>
      </c>
      <c r="X45" s="55">
        <f>0.64*$X$55+0.18*$X$56+0.18*$X$57</f>
        <v>0.10214000000000001</v>
      </c>
      <c r="Y45" s="54">
        <f>$F$18*(1+X74)-$F$18</f>
        <v>4317.9500000000116</v>
      </c>
      <c r="Z45" s="26">
        <f t="shared" ref="Z45" si="38">Y45*X45</f>
        <v>441.0354130000012</v>
      </c>
      <c r="AA45" s="27"/>
      <c r="AB45" s="30">
        <f t="shared" si="3"/>
        <v>0</v>
      </c>
      <c r="AC45" s="31">
        <f t="shared" si="4"/>
        <v>0</v>
      </c>
      <c r="AE45" s="55">
        <f>0.64*$AE$55+0.18*$AE$56+0.18*$AE$57</f>
        <v>0.10214000000000001</v>
      </c>
      <c r="AF45" s="54">
        <f>$F$18*(1+AE74)-$F$18</f>
        <v>4317.9500000000116</v>
      </c>
      <c r="AG45" s="26">
        <f t="shared" ref="AG45" si="39">AF45*AE45</f>
        <v>441.0354130000012</v>
      </c>
      <c r="AH45" s="27"/>
      <c r="AI45" s="30">
        <f t="shared" si="5"/>
        <v>0</v>
      </c>
      <c r="AJ45" s="31">
        <f t="shared" si="6"/>
        <v>0</v>
      </c>
      <c r="AL45" s="55">
        <f>0.64*$AL$55+0.18*$AL$56+0.18*$AL$57</f>
        <v>0.10214000000000001</v>
      </c>
      <c r="AM45" s="54">
        <f>$F$18*(1+AL74)-$F$18</f>
        <v>4317.9500000000116</v>
      </c>
      <c r="AN45" s="26">
        <f t="shared" ref="AN45" si="40">AM45*AL45</f>
        <v>441.0354130000012</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1626.1121830000013</v>
      </c>
      <c r="I47" s="40"/>
      <c r="J47" s="59"/>
      <c r="K47" s="61"/>
      <c r="L47" s="60">
        <f>SUM(L40:L46)+L39</f>
        <v>2136.9961630000016</v>
      </c>
      <c r="M47" s="40"/>
      <c r="N47" s="43">
        <f t="shared" ref="N47:N65" si="41">L47-H47</f>
        <v>510.88398000000029</v>
      </c>
      <c r="O47" s="44">
        <f t="shared" si="26"/>
        <v>0.31417511371046647</v>
      </c>
      <c r="Q47" s="59"/>
      <c r="R47" s="61"/>
      <c r="S47" s="60">
        <f>SUM(S40:S46)+S39</f>
        <v>1778.6829130000012</v>
      </c>
      <c r="T47" s="40"/>
      <c r="U47" s="43">
        <f t="shared" si="1"/>
        <v>-358.31325000000038</v>
      </c>
      <c r="V47" s="44">
        <f t="shared" si="2"/>
        <v>-0.16767145220185409</v>
      </c>
      <c r="X47" s="59"/>
      <c r="Y47" s="61"/>
      <c r="Z47" s="60">
        <f>SUM(Z40:Z46)+Z39</f>
        <v>1824.0479130000012</v>
      </c>
      <c r="AA47" s="40"/>
      <c r="AB47" s="43">
        <f t="shared" si="3"/>
        <v>45.365000000000009</v>
      </c>
      <c r="AC47" s="44">
        <f t="shared" si="4"/>
        <v>2.5504827009039794E-2</v>
      </c>
      <c r="AE47" s="59"/>
      <c r="AF47" s="61"/>
      <c r="AG47" s="60">
        <f>SUM(AG40:AG46)+AG39</f>
        <v>1855.8029130000011</v>
      </c>
      <c r="AH47" s="40"/>
      <c r="AI47" s="43">
        <f t="shared" si="5"/>
        <v>31.754999999999882</v>
      </c>
      <c r="AJ47" s="44">
        <f t="shared" si="6"/>
        <v>1.7409082170310217E-2</v>
      </c>
      <c r="AL47" s="59"/>
      <c r="AM47" s="61"/>
      <c r="AN47" s="60">
        <f>SUM(AN40:AN46)+AN39</f>
        <v>1865.1554130000011</v>
      </c>
      <c r="AO47" s="40"/>
      <c r="AP47" s="43">
        <f t="shared" si="7"/>
        <v>9.3524999999999636</v>
      </c>
      <c r="AQ47" s="44">
        <f t="shared" si="8"/>
        <v>5.0395976504213832E-3</v>
      </c>
    </row>
    <row r="48" spans="2:43" x14ac:dyDescent="0.2">
      <c r="B48" s="27" t="s">
        <v>39</v>
      </c>
      <c r="C48" s="27"/>
      <c r="D48" s="62" t="s">
        <v>74</v>
      </c>
      <c r="E48" s="63"/>
      <c r="F48" s="28">
        <v>2.9072</v>
      </c>
      <c r="G48" s="64">
        <f>+$F$19</f>
        <v>250</v>
      </c>
      <c r="H48" s="26">
        <f>G48*F48</f>
        <v>726.8</v>
      </c>
      <c r="I48" s="27"/>
      <c r="J48" s="28">
        <f>+F48</f>
        <v>2.9072</v>
      </c>
      <c r="K48" s="64">
        <f>+$F$19</f>
        <v>250</v>
      </c>
      <c r="L48" s="26">
        <f>K48*J48</f>
        <v>726.8</v>
      </c>
      <c r="M48" s="27"/>
      <c r="N48" s="30">
        <f t="shared" si="41"/>
        <v>0</v>
      </c>
      <c r="O48" s="31">
        <f t="shared" si="26"/>
        <v>0</v>
      </c>
      <c r="Q48" s="28">
        <f>+$J48</f>
        <v>2.9072</v>
      </c>
      <c r="R48" s="64">
        <f>+$F$19</f>
        <v>250</v>
      </c>
      <c r="S48" s="26">
        <f>R48*Q48</f>
        <v>726.8</v>
      </c>
      <c r="T48" s="27"/>
      <c r="U48" s="30">
        <f t="shared" si="1"/>
        <v>0</v>
      </c>
      <c r="V48" s="31">
        <f t="shared" si="2"/>
        <v>0</v>
      </c>
      <c r="X48" s="28">
        <f>+$J48</f>
        <v>2.9072</v>
      </c>
      <c r="Y48" s="64">
        <f>+$F$19</f>
        <v>250</v>
      </c>
      <c r="Z48" s="26">
        <f>Y48*X48</f>
        <v>726.8</v>
      </c>
      <c r="AA48" s="27"/>
      <c r="AB48" s="30">
        <f t="shared" si="3"/>
        <v>0</v>
      </c>
      <c r="AC48" s="31">
        <f t="shared" si="4"/>
        <v>0</v>
      </c>
      <c r="AE48" s="28">
        <f>+$J48</f>
        <v>2.9072</v>
      </c>
      <c r="AF48" s="64">
        <f>+$F$19</f>
        <v>250</v>
      </c>
      <c r="AG48" s="26">
        <f>AF48*AE48</f>
        <v>726.8</v>
      </c>
      <c r="AH48" s="27"/>
      <c r="AI48" s="30">
        <f t="shared" si="5"/>
        <v>0</v>
      </c>
      <c r="AJ48" s="31">
        <f t="shared" si="6"/>
        <v>0</v>
      </c>
      <c r="AL48" s="28">
        <f>+$J48</f>
        <v>2.9072</v>
      </c>
      <c r="AM48" s="64">
        <f>+$F$19</f>
        <v>250</v>
      </c>
      <c r="AN48" s="26">
        <f>AM48*AL48</f>
        <v>726.8</v>
      </c>
      <c r="AO48" s="27"/>
      <c r="AP48" s="30">
        <f t="shared" si="7"/>
        <v>0</v>
      </c>
      <c r="AQ48" s="31">
        <f t="shared" si="8"/>
        <v>0</v>
      </c>
    </row>
    <row r="49" spans="2:43" ht="25.5" x14ac:dyDescent="0.2">
      <c r="B49" s="66" t="s">
        <v>40</v>
      </c>
      <c r="C49" s="27"/>
      <c r="D49" s="62" t="s">
        <v>74</v>
      </c>
      <c r="E49" s="63"/>
      <c r="F49" s="28">
        <v>1.6232</v>
      </c>
      <c r="G49" s="64">
        <f>G48</f>
        <v>250</v>
      </c>
      <c r="H49" s="26">
        <f>G49*F49</f>
        <v>405.8</v>
      </c>
      <c r="I49" s="27"/>
      <c r="J49" s="28">
        <f>+F49</f>
        <v>1.6232</v>
      </c>
      <c r="K49" s="64">
        <f>K48</f>
        <v>250</v>
      </c>
      <c r="L49" s="26">
        <f>K49*J49</f>
        <v>405.8</v>
      </c>
      <c r="M49" s="27"/>
      <c r="N49" s="30">
        <f t="shared" si="41"/>
        <v>0</v>
      </c>
      <c r="O49" s="31">
        <f t="shared" si="26"/>
        <v>0</v>
      </c>
      <c r="Q49" s="28">
        <f>+$J49</f>
        <v>1.6232</v>
      </c>
      <c r="R49" s="64">
        <f>R48</f>
        <v>250</v>
      </c>
      <c r="S49" s="26">
        <f>R49*Q49</f>
        <v>405.8</v>
      </c>
      <c r="T49" s="27"/>
      <c r="U49" s="30">
        <f t="shared" si="1"/>
        <v>0</v>
      </c>
      <c r="V49" s="31">
        <f t="shared" si="2"/>
        <v>0</v>
      </c>
      <c r="X49" s="28">
        <f>+$J49</f>
        <v>1.6232</v>
      </c>
      <c r="Y49" s="64">
        <f>Y48</f>
        <v>250</v>
      </c>
      <c r="Z49" s="26">
        <f>Y49*X49</f>
        <v>405.8</v>
      </c>
      <c r="AA49" s="27"/>
      <c r="AB49" s="30">
        <f t="shared" si="3"/>
        <v>0</v>
      </c>
      <c r="AC49" s="31">
        <f t="shared" si="4"/>
        <v>0</v>
      </c>
      <c r="AE49" s="28">
        <f>+$J49</f>
        <v>1.6232</v>
      </c>
      <c r="AF49" s="64">
        <f>AF48</f>
        <v>250</v>
      </c>
      <c r="AG49" s="26">
        <f>AF49*AE49</f>
        <v>405.8</v>
      </c>
      <c r="AH49" s="27"/>
      <c r="AI49" s="30">
        <f t="shared" si="5"/>
        <v>0</v>
      </c>
      <c r="AJ49" s="31">
        <f t="shared" si="6"/>
        <v>0</v>
      </c>
      <c r="AL49" s="28">
        <f>+$J49</f>
        <v>1.6232</v>
      </c>
      <c r="AM49" s="64">
        <f>AM48</f>
        <v>250</v>
      </c>
      <c r="AN49" s="26">
        <f>AM49*AL49</f>
        <v>405.8</v>
      </c>
      <c r="AO49" s="27"/>
      <c r="AP49" s="30">
        <f t="shared" si="7"/>
        <v>0</v>
      </c>
      <c r="AQ49" s="31">
        <f t="shared" si="8"/>
        <v>0</v>
      </c>
    </row>
    <row r="50" spans="2:43" ht="25.5" x14ac:dyDescent="0.2">
      <c r="B50" s="56" t="s">
        <v>41</v>
      </c>
      <c r="C50" s="35"/>
      <c r="D50" s="35"/>
      <c r="E50" s="35"/>
      <c r="F50" s="67"/>
      <c r="G50" s="59"/>
      <c r="H50" s="60">
        <f>SUM(H47:H49)</f>
        <v>2758.7121830000015</v>
      </c>
      <c r="I50" s="68"/>
      <c r="J50" s="69"/>
      <c r="K50" s="59"/>
      <c r="L50" s="60">
        <f>SUM(L47:L49)</f>
        <v>3269.596163000002</v>
      </c>
      <c r="M50" s="68"/>
      <c r="N50" s="43">
        <f t="shared" si="41"/>
        <v>510.88398000000052</v>
      </c>
      <c r="O50" s="44">
        <f t="shared" si="26"/>
        <v>0.18518930069915171</v>
      </c>
      <c r="Q50" s="69"/>
      <c r="R50" s="59"/>
      <c r="S50" s="60">
        <f>SUM(S47:S49)</f>
        <v>2911.2829130000014</v>
      </c>
      <c r="T50" s="68"/>
      <c r="U50" s="43">
        <f t="shared" si="1"/>
        <v>-358.31325000000061</v>
      </c>
      <c r="V50" s="44">
        <f t="shared" si="2"/>
        <v>-0.10958945146033938</v>
      </c>
      <c r="X50" s="69"/>
      <c r="Y50" s="59"/>
      <c r="Z50" s="60">
        <f>SUM(Z47:Z49)</f>
        <v>2956.6479130000016</v>
      </c>
      <c r="AA50" s="68"/>
      <c r="AB50" s="43">
        <f t="shared" si="3"/>
        <v>45.365000000000236</v>
      </c>
      <c r="AC50" s="44">
        <f t="shared" si="4"/>
        <v>1.5582477332391164E-2</v>
      </c>
      <c r="AE50" s="69"/>
      <c r="AF50" s="59"/>
      <c r="AG50" s="60">
        <f>SUM(AG47:AG49)</f>
        <v>2988.4029130000013</v>
      </c>
      <c r="AH50" s="68"/>
      <c r="AI50" s="43">
        <f t="shared" si="5"/>
        <v>31.754999999999654</v>
      </c>
      <c r="AJ50" s="44">
        <f t="shared" si="6"/>
        <v>1.0740203410888728E-2</v>
      </c>
      <c r="AL50" s="69"/>
      <c r="AM50" s="59"/>
      <c r="AN50" s="60">
        <f>SUM(AN47:AN49)</f>
        <v>2997.7554130000012</v>
      </c>
      <c r="AO50" s="68"/>
      <c r="AP50" s="43">
        <f t="shared" si="7"/>
        <v>9.3524999999999636</v>
      </c>
      <c r="AQ50" s="44">
        <f t="shared" si="8"/>
        <v>3.1295980737119432E-3</v>
      </c>
    </row>
    <row r="51" spans="2:43" ht="25.5" x14ac:dyDescent="0.2">
      <c r="B51" s="71" t="s">
        <v>42</v>
      </c>
      <c r="C51" s="21"/>
      <c r="D51" s="22" t="s">
        <v>30</v>
      </c>
      <c r="E51" s="23"/>
      <c r="F51" s="72">
        <v>4.4000000000000003E-3</v>
      </c>
      <c r="G51" s="64">
        <f>+$F$18+G45</f>
        <v>132323.45000000001</v>
      </c>
      <c r="H51" s="73">
        <f t="shared" ref="H51:H57" si="42">G51*F51</f>
        <v>582.22318000000007</v>
      </c>
      <c r="I51" s="27"/>
      <c r="J51" s="72">
        <v>4.4000000000000003E-3</v>
      </c>
      <c r="K51" s="64">
        <f>+$F$18+K45</f>
        <v>132067.95000000001</v>
      </c>
      <c r="L51" s="73">
        <f t="shared" ref="L51:L57" si="43">K51*J51</f>
        <v>581.0989800000001</v>
      </c>
      <c r="M51" s="27"/>
      <c r="N51" s="30">
        <f t="shared" si="41"/>
        <v>-1.1241999999999734</v>
      </c>
      <c r="O51" s="74">
        <f t="shared" si="26"/>
        <v>-1.9308746862328177E-3</v>
      </c>
      <c r="Q51" s="72">
        <f>+J51</f>
        <v>4.4000000000000003E-3</v>
      </c>
      <c r="R51" s="64">
        <f>+$F$18+R45</f>
        <v>132067.95000000001</v>
      </c>
      <c r="S51" s="73">
        <f t="shared" ref="S51:S57" si="44">R51*Q51</f>
        <v>581.0989800000001</v>
      </c>
      <c r="T51" s="27"/>
      <c r="U51" s="30">
        <f t="shared" si="1"/>
        <v>0</v>
      </c>
      <c r="V51" s="74">
        <f t="shared" si="2"/>
        <v>0</v>
      </c>
      <c r="X51" s="72">
        <f>+Q51</f>
        <v>4.4000000000000003E-3</v>
      </c>
      <c r="Y51" s="64">
        <f>+$F$18+Y45</f>
        <v>132067.95000000001</v>
      </c>
      <c r="Z51" s="73">
        <f t="shared" ref="Z51:Z57" si="45">Y51*X51</f>
        <v>581.0989800000001</v>
      </c>
      <c r="AA51" s="27"/>
      <c r="AB51" s="30">
        <f t="shared" si="3"/>
        <v>0</v>
      </c>
      <c r="AC51" s="74">
        <f t="shared" si="4"/>
        <v>0</v>
      </c>
      <c r="AE51" s="72">
        <f>+X51</f>
        <v>4.4000000000000003E-3</v>
      </c>
      <c r="AF51" s="64">
        <f>+$F$18+AF45</f>
        <v>132067.95000000001</v>
      </c>
      <c r="AG51" s="73">
        <f t="shared" ref="AG51:AG57" si="46">AF51*AE51</f>
        <v>581.0989800000001</v>
      </c>
      <c r="AH51" s="27"/>
      <c r="AI51" s="30">
        <f t="shared" si="5"/>
        <v>0</v>
      </c>
      <c r="AJ51" s="74">
        <f t="shared" si="6"/>
        <v>0</v>
      </c>
      <c r="AL51" s="72">
        <f>+AE51</f>
        <v>4.4000000000000003E-3</v>
      </c>
      <c r="AM51" s="64">
        <f>+$F$18+AM45</f>
        <v>132067.95000000001</v>
      </c>
      <c r="AN51" s="73">
        <f t="shared" ref="AN51:AN57" si="47">AM51*AL51</f>
        <v>581.0989800000001</v>
      </c>
      <c r="AO51" s="27"/>
      <c r="AP51" s="30">
        <f t="shared" si="7"/>
        <v>0</v>
      </c>
      <c r="AQ51" s="74">
        <f t="shared" si="8"/>
        <v>0</v>
      </c>
    </row>
    <row r="52" spans="2:43" ht="25.5" x14ac:dyDescent="0.2">
      <c r="B52" s="71" t="s">
        <v>43</v>
      </c>
      <c r="C52" s="21"/>
      <c r="D52" s="22" t="s">
        <v>30</v>
      </c>
      <c r="E52" s="23"/>
      <c r="F52" s="72">
        <v>1.2999999999999999E-3</v>
      </c>
      <c r="G52" s="64">
        <f>G51</f>
        <v>132323.45000000001</v>
      </c>
      <c r="H52" s="73">
        <f t="shared" si="42"/>
        <v>172.02048500000001</v>
      </c>
      <c r="I52" s="27"/>
      <c r="J52" s="72">
        <v>1.2999999999999999E-3</v>
      </c>
      <c r="K52" s="64">
        <f>K51</f>
        <v>132067.95000000001</v>
      </c>
      <c r="L52" s="73">
        <f t="shared" si="43"/>
        <v>171.688335</v>
      </c>
      <c r="M52" s="27"/>
      <c r="N52" s="30">
        <f t="shared" si="41"/>
        <v>-0.33215000000001282</v>
      </c>
      <c r="O52" s="74">
        <f t="shared" si="26"/>
        <v>-1.9308746862329381E-3</v>
      </c>
      <c r="Q52" s="72">
        <f>+J52</f>
        <v>1.2999999999999999E-3</v>
      </c>
      <c r="R52" s="64">
        <f>R51</f>
        <v>132067.95000000001</v>
      </c>
      <c r="S52" s="73">
        <f t="shared" si="44"/>
        <v>171.688335</v>
      </c>
      <c r="T52" s="27"/>
      <c r="U52" s="30">
        <f t="shared" si="1"/>
        <v>0</v>
      </c>
      <c r="V52" s="74">
        <f t="shared" si="2"/>
        <v>0</v>
      </c>
      <c r="X52" s="72">
        <f>+Q52</f>
        <v>1.2999999999999999E-3</v>
      </c>
      <c r="Y52" s="64">
        <f>Y51</f>
        <v>132067.95000000001</v>
      </c>
      <c r="Z52" s="73">
        <f t="shared" si="45"/>
        <v>171.688335</v>
      </c>
      <c r="AA52" s="27"/>
      <c r="AB52" s="30">
        <f t="shared" si="3"/>
        <v>0</v>
      </c>
      <c r="AC52" s="74">
        <f t="shared" si="4"/>
        <v>0</v>
      </c>
      <c r="AE52" s="72">
        <f>+X52</f>
        <v>1.2999999999999999E-3</v>
      </c>
      <c r="AF52" s="64">
        <f>AF51</f>
        <v>132067.95000000001</v>
      </c>
      <c r="AG52" s="73">
        <f t="shared" si="46"/>
        <v>171.688335</v>
      </c>
      <c r="AH52" s="27"/>
      <c r="AI52" s="30">
        <f t="shared" si="5"/>
        <v>0</v>
      </c>
      <c r="AJ52" s="74">
        <f t="shared" si="6"/>
        <v>0</v>
      </c>
      <c r="AL52" s="72">
        <f>+AE52</f>
        <v>1.2999999999999999E-3</v>
      </c>
      <c r="AM52" s="64">
        <f>AM51</f>
        <v>132067.95000000001</v>
      </c>
      <c r="AN52" s="73">
        <f t="shared" si="47"/>
        <v>171.688335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v>
      </c>
      <c r="H54" s="73">
        <f t="shared" si="42"/>
        <v>886.58500000000004</v>
      </c>
      <c r="I54" s="27"/>
      <c r="J54" s="72">
        <f>+F54</f>
        <v>6.94E-3</v>
      </c>
      <c r="K54" s="76">
        <f>$F$18</f>
        <v>127750</v>
      </c>
      <c r="L54" s="73">
        <f t="shared" si="43"/>
        <v>886.58500000000004</v>
      </c>
      <c r="M54" s="27"/>
      <c r="N54" s="30">
        <f t="shared" si="41"/>
        <v>0</v>
      </c>
      <c r="O54" s="74">
        <f t="shared" si="26"/>
        <v>0</v>
      </c>
      <c r="Q54" s="72">
        <f>+J54</f>
        <v>6.94E-3</v>
      </c>
      <c r="R54" s="76">
        <f>$F$18</f>
        <v>127750</v>
      </c>
      <c r="S54" s="73">
        <f t="shared" si="44"/>
        <v>886.58500000000004</v>
      </c>
      <c r="T54" s="27"/>
      <c r="U54" s="30">
        <f t="shared" si="1"/>
        <v>0</v>
      </c>
      <c r="V54" s="74">
        <f t="shared" si="2"/>
        <v>0</v>
      </c>
      <c r="X54" s="72">
        <f>+Q54</f>
        <v>6.94E-3</v>
      </c>
      <c r="Y54" s="76">
        <f>$F$18</f>
        <v>127750</v>
      </c>
      <c r="Z54" s="73">
        <f t="shared" si="45"/>
        <v>886.58500000000004</v>
      </c>
      <c r="AA54" s="27"/>
      <c r="AB54" s="30">
        <f t="shared" si="3"/>
        <v>0</v>
      </c>
      <c r="AC54" s="74">
        <f t="shared" si="4"/>
        <v>0</v>
      </c>
      <c r="AE54" s="72">
        <f>+X54</f>
        <v>6.94E-3</v>
      </c>
      <c r="AF54" s="76">
        <f>$F$18</f>
        <v>127750</v>
      </c>
      <c r="AG54" s="73">
        <f t="shared" si="46"/>
        <v>886.58500000000004</v>
      </c>
      <c r="AH54" s="27"/>
      <c r="AI54" s="30">
        <f t="shared" si="5"/>
        <v>0</v>
      </c>
      <c r="AJ54" s="74">
        <f t="shared" si="6"/>
        <v>0</v>
      </c>
      <c r="AL54" s="72">
        <f>+AE54</f>
        <v>6.94E-3</v>
      </c>
      <c r="AM54" s="76">
        <f>$F$18</f>
        <v>127750</v>
      </c>
      <c r="AN54" s="73">
        <f t="shared" si="47"/>
        <v>886.58500000000004</v>
      </c>
      <c r="AO54" s="27"/>
      <c r="AP54" s="30">
        <f t="shared" si="7"/>
        <v>0</v>
      </c>
      <c r="AQ54" s="74">
        <f t="shared" si="8"/>
        <v>0</v>
      </c>
    </row>
    <row r="55" spans="2:43" x14ac:dyDescent="0.2">
      <c r="B55" s="49" t="s">
        <v>46</v>
      </c>
      <c r="C55" s="21"/>
      <c r="D55" s="22"/>
      <c r="E55" s="23"/>
      <c r="F55" s="72">
        <v>0.08</v>
      </c>
      <c r="G55" s="77">
        <f>0.64*$F$18</f>
        <v>81760</v>
      </c>
      <c r="H55" s="73">
        <f t="shared" si="42"/>
        <v>6540.8</v>
      </c>
      <c r="I55" s="27"/>
      <c r="J55" s="72">
        <v>0.08</v>
      </c>
      <c r="K55" s="77">
        <f>$G$55</f>
        <v>81760</v>
      </c>
      <c r="L55" s="73">
        <f t="shared" si="43"/>
        <v>6540.8</v>
      </c>
      <c r="M55" s="27"/>
      <c r="N55" s="30">
        <f t="shared" si="41"/>
        <v>0</v>
      </c>
      <c r="O55" s="74">
        <f t="shared" si="26"/>
        <v>0</v>
      </c>
      <c r="Q55" s="72">
        <v>0.08</v>
      </c>
      <c r="R55" s="77">
        <f>$G$55</f>
        <v>81760</v>
      </c>
      <c r="S55" s="73">
        <f t="shared" si="44"/>
        <v>6540.8</v>
      </c>
      <c r="T55" s="27"/>
      <c r="U55" s="30">
        <f t="shared" si="1"/>
        <v>0</v>
      </c>
      <c r="V55" s="74">
        <f t="shared" si="2"/>
        <v>0</v>
      </c>
      <c r="X55" s="72">
        <v>0.08</v>
      </c>
      <c r="Y55" s="77">
        <f>$G$55</f>
        <v>81760</v>
      </c>
      <c r="Z55" s="73">
        <f t="shared" si="45"/>
        <v>6540.8</v>
      </c>
      <c r="AA55" s="27"/>
      <c r="AB55" s="30">
        <f t="shared" si="3"/>
        <v>0</v>
      </c>
      <c r="AC55" s="74">
        <f t="shared" si="4"/>
        <v>0</v>
      </c>
      <c r="AE55" s="72">
        <v>0.08</v>
      </c>
      <c r="AF55" s="77">
        <f>$G$55</f>
        <v>81760</v>
      </c>
      <c r="AG55" s="73">
        <f t="shared" si="46"/>
        <v>6540.8</v>
      </c>
      <c r="AH55" s="27"/>
      <c r="AI55" s="30">
        <f t="shared" si="5"/>
        <v>0</v>
      </c>
      <c r="AJ55" s="74">
        <f t="shared" si="6"/>
        <v>0</v>
      </c>
      <c r="AL55" s="72">
        <v>0.08</v>
      </c>
      <c r="AM55" s="77">
        <f>$G$55</f>
        <v>81760</v>
      </c>
      <c r="AN55" s="73">
        <f t="shared" si="47"/>
        <v>6540.8</v>
      </c>
      <c r="AO55" s="27"/>
      <c r="AP55" s="30">
        <f t="shared" si="7"/>
        <v>0</v>
      </c>
      <c r="AQ55" s="74">
        <f t="shared" si="8"/>
        <v>0</v>
      </c>
    </row>
    <row r="56" spans="2:43" x14ac:dyDescent="0.2">
      <c r="B56" s="49" t="s">
        <v>47</v>
      </c>
      <c r="C56" s="21"/>
      <c r="D56" s="22"/>
      <c r="E56" s="23"/>
      <c r="F56" s="72">
        <v>0.122</v>
      </c>
      <c r="G56" s="77">
        <f>0.18*$F$18</f>
        <v>22995</v>
      </c>
      <c r="H56" s="73">
        <f t="shared" si="42"/>
        <v>2805.39</v>
      </c>
      <c r="I56" s="27"/>
      <c r="J56" s="72">
        <v>0.122</v>
      </c>
      <c r="K56" s="77">
        <f>$G$56</f>
        <v>22995</v>
      </c>
      <c r="L56" s="73">
        <f t="shared" si="43"/>
        <v>2805.39</v>
      </c>
      <c r="M56" s="27"/>
      <c r="N56" s="30">
        <f t="shared" si="41"/>
        <v>0</v>
      </c>
      <c r="O56" s="74">
        <f t="shared" si="26"/>
        <v>0</v>
      </c>
      <c r="Q56" s="72">
        <v>0.122</v>
      </c>
      <c r="R56" s="77">
        <f>$G$56</f>
        <v>22995</v>
      </c>
      <c r="S56" s="73">
        <f t="shared" si="44"/>
        <v>2805.39</v>
      </c>
      <c r="T56" s="27"/>
      <c r="U56" s="30">
        <f t="shared" si="1"/>
        <v>0</v>
      </c>
      <c r="V56" s="74">
        <f t="shared" si="2"/>
        <v>0</v>
      </c>
      <c r="X56" s="72">
        <v>0.122</v>
      </c>
      <c r="Y56" s="77">
        <f>$G$56</f>
        <v>22995</v>
      </c>
      <c r="Z56" s="73">
        <f t="shared" si="45"/>
        <v>2805.39</v>
      </c>
      <c r="AA56" s="27"/>
      <c r="AB56" s="30">
        <f t="shared" si="3"/>
        <v>0</v>
      </c>
      <c r="AC56" s="74">
        <f t="shared" si="4"/>
        <v>0</v>
      </c>
      <c r="AE56" s="72">
        <v>0.122</v>
      </c>
      <c r="AF56" s="77">
        <f>$G$56</f>
        <v>22995</v>
      </c>
      <c r="AG56" s="73">
        <f t="shared" si="46"/>
        <v>2805.39</v>
      </c>
      <c r="AH56" s="27"/>
      <c r="AI56" s="30">
        <f t="shared" si="5"/>
        <v>0</v>
      </c>
      <c r="AJ56" s="74">
        <f t="shared" si="6"/>
        <v>0</v>
      </c>
      <c r="AL56" s="72">
        <v>0.122</v>
      </c>
      <c r="AM56" s="77">
        <f>$G$56</f>
        <v>22995</v>
      </c>
      <c r="AN56" s="73">
        <f t="shared" si="47"/>
        <v>2805.39</v>
      </c>
      <c r="AO56" s="27"/>
      <c r="AP56" s="30">
        <f t="shared" si="7"/>
        <v>0</v>
      </c>
      <c r="AQ56" s="74">
        <f t="shared" si="8"/>
        <v>0</v>
      </c>
    </row>
    <row r="57" spans="2:43" x14ac:dyDescent="0.2">
      <c r="B57" s="11" t="s">
        <v>48</v>
      </c>
      <c r="C57" s="21"/>
      <c r="D57" s="22"/>
      <c r="E57" s="23"/>
      <c r="F57" s="72">
        <v>0.161</v>
      </c>
      <c r="G57" s="77">
        <f>0.18*$F$18</f>
        <v>22995</v>
      </c>
      <c r="H57" s="73">
        <f t="shared" si="42"/>
        <v>3702.1950000000002</v>
      </c>
      <c r="I57" s="27"/>
      <c r="J57" s="72">
        <v>0.161</v>
      </c>
      <c r="K57" s="77">
        <f>$G$57</f>
        <v>22995</v>
      </c>
      <c r="L57" s="73">
        <f t="shared" si="43"/>
        <v>3702.1950000000002</v>
      </c>
      <c r="M57" s="27"/>
      <c r="N57" s="30">
        <f t="shared" si="41"/>
        <v>0</v>
      </c>
      <c r="O57" s="74">
        <f t="shared" si="26"/>
        <v>0</v>
      </c>
      <c r="Q57" s="72">
        <v>0.161</v>
      </c>
      <c r="R57" s="77">
        <f>$G$57</f>
        <v>22995</v>
      </c>
      <c r="S57" s="73">
        <f t="shared" si="44"/>
        <v>3702.1950000000002</v>
      </c>
      <c r="T57" s="27"/>
      <c r="U57" s="30">
        <f t="shared" si="1"/>
        <v>0</v>
      </c>
      <c r="V57" s="74">
        <f t="shared" si="2"/>
        <v>0</v>
      </c>
      <c r="X57" s="72">
        <v>0.161</v>
      </c>
      <c r="Y57" s="77">
        <f>$G$57</f>
        <v>22995</v>
      </c>
      <c r="Z57" s="73">
        <f t="shared" si="45"/>
        <v>3702.1950000000002</v>
      </c>
      <c r="AA57" s="27"/>
      <c r="AB57" s="30">
        <f t="shared" si="3"/>
        <v>0</v>
      </c>
      <c r="AC57" s="74">
        <f t="shared" si="4"/>
        <v>0</v>
      </c>
      <c r="AE57" s="72">
        <v>0.161</v>
      </c>
      <c r="AF57" s="77">
        <f>$G$57</f>
        <v>22995</v>
      </c>
      <c r="AG57" s="73">
        <f t="shared" si="46"/>
        <v>3702.1950000000002</v>
      </c>
      <c r="AH57" s="27"/>
      <c r="AI57" s="30">
        <f t="shared" si="5"/>
        <v>0</v>
      </c>
      <c r="AJ57" s="74">
        <f t="shared" si="6"/>
        <v>0</v>
      </c>
      <c r="AL57" s="72">
        <v>0.161</v>
      </c>
      <c r="AM57" s="77">
        <f>$G$57</f>
        <v>22995</v>
      </c>
      <c r="AN57" s="73">
        <f t="shared" si="47"/>
        <v>3702.1950000000002</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127000</v>
      </c>
      <c r="H59" s="73">
        <f>G59*F59</f>
        <v>13970</v>
      </c>
      <c r="I59" s="83"/>
      <c r="J59" s="72">
        <v>0.11</v>
      </c>
      <c r="K59" s="82">
        <f>$G$59</f>
        <v>127000</v>
      </c>
      <c r="L59" s="73">
        <f>K59*J59</f>
        <v>13970</v>
      </c>
      <c r="M59" s="83"/>
      <c r="N59" s="84">
        <f t="shared" si="41"/>
        <v>0</v>
      </c>
      <c r="O59" s="74">
        <f t="shared" si="26"/>
        <v>0</v>
      </c>
      <c r="Q59" s="72">
        <v>0.11</v>
      </c>
      <c r="R59" s="82">
        <f>$G$59</f>
        <v>127000</v>
      </c>
      <c r="S59" s="73">
        <f>R59*Q59</f>
        <v>13970</v>
      </c>
      <c r="T59" s="83"/>
      <c r="U59" s="84">
        <f t="shared" si="1"/>
        <v>0</v>
      </c>
      <c r="V59" s="74">
        <f t="shared" si="2"/>
        <v>0</v>
      </c>
      <c r="X59" s="72">
        <v>0.11</v>
      </c>
      <c r="Y59" s="82">
        <f>$G$59</f>
        <v>127000</v>
      </c>
      <c r="Z59" s="73">
        <f>Y59*X59</f>
        <v>13970</v>
      </c>
      <c r="AA59" s="83"/>
      <c r="AB59" s="84">
        <f t="shared" si="3"/>
        <v>0</v>
      </c>
      <c r="AC59" s="74">
        <f t="shared" si="4"/>
        <v>0</v>
      </c>
      <c r="AE59" s="72">
        <v>0.11</v>
      </c>
      <c r="AF59" s="82">
        <f>$G$59</f>
        <v>127000</v>
      </c>
      <c r="AG59" s="73">
        <f>AF59*AE59</f>
        <v>13970</v>
      </c>
      <c r="AH59" s="83"/>
      <c r="AI59" s="84">
        <f t="shared" si="5"/>
        <v>0</v>
      </c>
      <c r="AJ59" s="74">
        <f t="shared" si="6"/>
        <v>0</v>
      </c>
      <c r="AL59" s="72">
        <v>0.11</v>
      </c>
      <c r="AM59" s="82">
        <f>$G$59</f>
        <v>127000</v>
      </c>
      <c r="AN59" s="73">
        <f>AM59*AL59</f>
        <v>13970</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17448.175847999999</v>
      </c>
      <c r="I61" s="100"/>
      <c r="J61" s="101"/>
      <c r="K61" s="101"/>
      <c r="L61" s="99">
        <f>SUM(L51:L57,L50)</f>
        <v>17957.603478000001</v>
      </c>
      <c r="M61" s="102"/>
      <c r="N61" s="103">
        <f t="shared" ref="N61" si="48">L61-H61</f>
        <v>509.42763000000195</v>
      </c>
      <c r="O61" s="104">
        <f t="shared" ref="O61" si="49">IF((H61)=0,"",(N61/H61))</f>
        <v>2.9196612553534944E-2</v>
      </c>
      <c r="Q61" s="101"/>
      <c r="R61" s="101"/>
      <c r="S61" s="99">
        <f>SUM(S51:S57,S50)</f>
        <v>17599.290228000002</v>
      </c>
      <c r="T61" s="102"/>
      <c r="U61" s="103">
        <f t="shared" si="1"/>
        <v>-358.31324999999924</v>
      </c>
      <c r="V61" s="104">
        <f>IF((L61)=0,"",(U61/L61))</f>
        <v>-1.9953288891748366E-2</v>
      </c>
      <c r="X61" s="101"/>
      <c r="Y61" s="101"/>
      <c r="Z61" s="99">
        <f>SUM(Z51:Z57,Z50)</f>
        <v>17644.655228</v>
      </c>
      <c r="AA61" s="102"/>
      <c r="AB61" s="103">
        <f t="shared" si="3"/>
        <v>45.364999999997963</v>
      </c>
      <c r="AC61" s="104">
        <f>IF((S61)=0,"",(AB61/S61))</f>
        <v>2.577660769968067E-3</v>
      </c>
      <c r="AE61" s="101"/>
      <c r="AF61" s="101"/>
      <c r="AG61" s="99">
        <f>SUM(AG51:AG57,AG50)</f>
        <v>17676.410228000001</v>
      </c>
      <c r="AH61" s="102"/>
      <c r="AI61" s="103">
        <f t="shared" ref="AI61:AI65" si="50">AG61-Z61</f>
        <v>31.755000000001019</v>
      </c>
      <c r="AJ61" s="104">
        <f>IF((Z61)=0,"",(AI61/Z61))</f>
        <v>1.7996951252189704E-3</v>
      </c>
      <c r="AL61" s="101"/>
      <c r="AM61" s="101"/>
      <c r="AN61" s="99">
        <f>SUM(AN51:AN57,AN50)</f>
        <v>17685.762728000002</v>
      </c>
      <c r="AO61" s="102"/>
      <c r="AP61" s="103">
        <f t="shared" ref="AP61:AP65" si="51">AN61-AG61</f>
        <v>9.3525000000008731</v>
      </c>
      <c r="AQ61" s="104">
        <f>IF((AG61)=0,"",(AP61/AG61))</f>
        <v>5.2909498474900817E-4</v>
      </c>
    </row>
    <row r="62" spans="2:43" x14ac:dyDescent="0.2">
      <c r="B62" s="105" t="s">
        <v>52</v>
      </c>
      <c r="C62" s="21"/>
      <c r="D62" s="21"/>
      <c r="E62" s="21"/>
      <c r="F62" s="106">
        <v>0.13</v>
      </c>
      <c r="G62" s="107"/>
      <c r="H62" s="108">
        <f>H61*F62</f>
        <v>2268.26286024</v>
      </c>
      <c r="I62" s="109"/>
      <c r="J62" s="110">
        <v>0.13</v>
      </c>
      <c r="K62" s="109"/>
      <c r="L62" s="111">
        <f>L61*J62</f>
        <v>2334.4884521400004</v>
      </c>
      <c r="M62" s="112"/>
      <c r="N62" s="113">
        <f t="shared" si="41"/>
        <v>66.225591900000381</v>
      </c>
      <c r="O62" s="114">
        <f t="shared" si="26"/>
        <v>2.9196612553534996E-2</v>
      </c>
      <c r="Q62" s="110">
        <v>0.13</v>
      </c>
      <c r="R62" s="109"/>
      <c r="S62" s="111">
        <f>S61*Q62</f>
        <v>2287.9077296400001</v>
      </c>
      <c r="T62" s="112"/>
      <c r="U62" s="113">
        <f t="shared" si="1"/>
        <v>-46.58072250000032</v>
      </c>
      <c r="V62" s="114">
        <f t="shared" ref="V62:V71" si="52">IF((L62)=0,"",(U62/L62))</f>
        <v>-1.9953288891748543E-2</v>
      </c>
      <c r="X62" s="110">
        <v>0.13</v>
      </c>
      <c r="Y62" s="109"/>
      <c r="Z62" s="111">
        <f>Z61*X62</f>
        <v>2293.80517964</v>
      </c>
      <c r="AA62" s="112"/>
      <c r="AB62" s="113">
        <f t="shared" si="3"/>
        <v>5.8974499999999352</v>
      </c>
      <c r="AC62" s="114">
        <f t="shared" ref="AC62:AC71" si="53">IF((S62)=0,"",(AB62/S62))</f>
        <v>2.5776607699681546E-3</v>
      </c>
      <c r="AE62" s="110">
        <v>0.13</v>
      </c>
      <c r="AF62" s="109"/>
      <c r="AG62" s="111">
        <f>AG61*AE62</f>
        <v>2297.93332964</v>
      </c>
      <c r="AH62" s="112"/>
      <c r="AI62" s="113">
        <f t="shared" si="50"/>
        <v>4.1281500000000051</v>
      </c>
      <c r="AJ62" s="114">
        <f t="shared" ref="AJ62:AJ71" si="54">IF((Z62)=0,"",(AI62/Z62))</f>
        <v>1.7996951252189147E-3</v>
      </c>
      <c r="AL62" s="110">
        <v>0.13</v>
      </c>
      <c r="AM62" s="109"/>
      <c r="AN62" s="111">
        <f>AN61*AL62</f>
        <v>2299.1491546400002</v>
      </c>
      <c r="AO62" s="112"/>
      <c r="AP62" s="113">
        <f t="shared" si="51"/>
        <v>1.2158250000002226</v>
      </c>
      <c r="AQ62" s="114">
        <f t="shared" ref="AQ62:AQ71" si="55">IF((AG62)=0,"",(AP62/AG62))</f>
        <v>5.2909498474905576E-4</v>
      </c>
    </row>
    <row r="63" spans="2:43" x14ac:dyDescent="0.2">
      <c r="B63" s="115" t="s">
        <v>53</v>
      </c>
      <c r="C63" s="21"/>
      <c r="D63" s="21"/>
      <c r="E63" s="21"/>
      <c r="F63" s="116"/>
      <c r="G63" s="107"/>
      <c r="H63" s="108">
        <f>H61+H62</f>
        <v>19716.438708239999</v>
      </c>
      <c r="I63" s="109"/>
      <c r="J63" s="109"/>
      <c r="K63" s="109"/>
      <c r="L63" s="111">
        <f>L61+L62</f>
        <v>20292.091930140003</v>
      </c>
      <c r="M63" s="112"/>
      <c r="N63" s="113">
        <f t="shared" si="41"/>
        <v>575.6532219000037</v>
      </c>
      <c r="O63" s="114">
        <f t="shared" si="26"/>
        <v>2.9196612553535017E-2</v>
      </c>
      <c r="Q63" s="109"/>
      <c r="R63" s="109"/>
      <c r="S63" s="111">
        <f>S61+S62</f>
        <v>19887.197957640001</v>
      </c>
      <c r="T63" s="112"/>
      <c r="U63" s="113">
        <f t="shared" si="1"/>
        <v>-404.89397250000184</v>
      </c>
      <c r="V63" s="114">
        <f t="shared" si="52"/>
        <v>-1.9953288891748498E-2</v>
      </c>
      <c r="X63" s="109"/>
      <c r="Y63" s="109"/>
      <c r="Z63" s="111">
        <f>Z61+Z62</f>
        <v>19938.460407639999</v>
      </c>
      <c r="AA63" s="112"/>
      <c r="AB63" s="113">
        <f t="shared" si="3"/>
        <v>51.262449999998353</v>
      </c>
      <c r="AC63" s="114">
        <f t="shared" si="53"/>
        <v>2.5776607699681E-3</v>
      </c>
      <c r="AE63" s="109"/>
      <c r="AF63" s="109"/>
      <c r="AG63" s="111">
        <f>AG61+AG62</f>
        <v>19974.343557640001</v>
      </c>
      <c r="AH63" s="112"/>
      <c r="AI63" s="113">
        <f t="shared" si="50"/>
        <v>35.883150000001478</v>
      </c>
      <c r="AJ63" s="114">
        <f t="shared" si="54"/>
        <v>1.7996951252189867E-3</v>
      </c>
      <c r="AL63" s="109"/>
      <c r="AM63" s="109"/>
      <c r="AN63" s="111">
        <f>AN61+AN62</f>
        <v>19984.911882640001</v>
      </c>
      <c r="AO63" s="112"/>
      <c r="AP63" s="113">
        <f t="shared" si="51"/>
        <v>10.568325000000186</v>
      </c>
      <c r="AQ63" s="114">
        <f t="shared" si="55"/>
        <v>5.2909498474896816E-4</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0" t="s">
        <v>55</v>
      </c>
      <c r="C65" s="260"/>
      <c r="D65" s="260"/>
      <c r="E65" s="120"/>
      <c r="F65" s="121"/>
      <c r="G65" s="122"/>
      <c r="H65" s="123">
        <f>H63+H64</f>
        <v>19716.438708239999</v>
      </c>
      <c r="I65" s="124"/>
      <c r="J65" s="124"/>
      <c r="K65" s="124"/>
      <c r="L65" s="125">
        <f>L63+L64</f>
        <v>20292.091930140003</v>
      </c>
      <c r="M65" s="126"/>
      <c r="N65" s="127">
        <f t="shared" si="41"/>
        <v>575.6532219000037</v>
      </c>
      <c r="O65" s="128">
        <f t="shared" si="26"/>
        <v>2.9196612553535017E-2</v>
      </c>
      <c r="Q65" s="124"/>
      <c r="R65" s="124"/>
      <c r="S65" s="125">
        <f>S63+S64</f>
        <v>19887.197957640001</v>
      </c>
      <c r="T65" s="126"/>
      <c r="U65" s="127">
        <f t="shared" si="1"/>
        <v>-404.89397250000184</v>
      </c>
      <c r="V65" s="128">
        <f t="shared" si="52"/>
        <v>-1.9953288891748498E-2</v>
      </c>
      <c r="X65" s="124"/>
      <c r="Y65" s="124"/>
      <c r="Z65" s="125">
        <f>Z63+Z64</f>
        <v>19938.460407639999</v>
      </c>
      <c r="AA65" s="126"/>
      <c r="AB65" s="127">
        <f t="shared" si="3"/>
        <v>51.262449999998353</v>
      </c>
      <c r="AC65" s="128">
        <f t="shared" si="53"/>
        <v>2.5776607699681E-3</v>
      </c>
      <c r="AE65" s="124"/>
      <c r="AF65" s="124"/>
      <c r="AG65" s="125">
        <f>AG63+AG64</f>
        <v>19974.343557640001</v>
      </c>
      <c r="AH65" s="126"/>
      <c r="AI65" s="127">
        <f t="shared" si="50"/>
        <v>35.883150000001478</v>
      </c>
      <c r="AJ65" s="128">
        <f t="shared" si="54"/>
        <v>1.7996951252189867E-3</v>
      </c>
      <c r="AL65" s="124"/>
      <c r="AM65" s="124"/>
      <c r="AN65" s="125">
        <f>AN63+AN64</f>
        <v>19984.911882640001</v>
      </c>
      <c r="AO65" s="126"/>
      <c r="AP65" s="127">
        <f t="shared" si="51"/>
        <v>10.568325000000186</v>
      </c>
      <c r="AQ65" s="128">
        <f t="shared" si="55"/>
        <v>5.2909498474896816E-4</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18440.290848000004</v>
      </c>
      <c r="I67" s="140"/>
      <c r="J67" s="141"/>
      <c r="K67" s="141"/>
      <c r="L67" s="139">
        <f>SUM(L58:L59,L50,L51:L54)</f>
        <v>18949.718477999999</v>
      </c>
      <c r="M67" s="142"/>
      <c r="N67" s="143">
        <f t="shared" ref="N67:N71" si="56">L67-H67</f>
        <v>509.42762999999468</v>
      </c>
      <c r="O67" s="104">
        <f t="shared" ref="O67:O71" si="57">IF((H67)=0,"",(N67/H67))</f>
        <v>2.7625791490986495E-2</v>
      </c>
      <c r="Q67" s="141"/>
      <c r="R67" s="141"/>
      <c r="S67" s="139">
        <f>SUM(S58:S59,S50,S51:S54)</f>
        <v>18591.405228</v>
      </c>
      <c r="T67" s="142"/>
      <c r="U67" s="143">
        <f t="shared" si="1"/>
        <v>-358.31324999999924</v>
      </c>
      <c r="V67" s="104">
        <f t="shared" si="52"/>
        <v>-1.8908631830915543E-2</v>
      </c>
      <c r="X67" s="141"/>
      <c r="Y67" s="141"/>
      <c r="Z67" s="139">
        <f>SUM(Z58:Z59,Z50,Z51:Z54)</f>
        <v>18636.770227999998</v>
      </c>
      <c r="AA67" s="142"/>
      <c r="AB67" s="143">
        <f t="shared" si="3"/>
        <v>45.364999999997963</v>
      </c>
      <c r="AC67" s="104">
        <f t="shared" si="53"/>
        <v>2.4401060298376476E-3</v>
      </c>
      <c r="AE67" s="141"/>
      <c r="AF67" s="141"/>
      <c r="AG67" s="139">
        <f>SUM(AG58:AG59,AG50,AG51:AG54)</f>
        <v>18668.525227999999</v>
      </c>
      <c r="AH67" s="142"/>
      <c r="AI67" s="143">
        <f t="shared" ref="AI67:AI71" si="58">AG67-Z67</f>
        <v>31.755000000001019</v>
      </c>
      <c r="AJ67" s="104">
        <f t="shared" si="54"/>
        <v>1.7038896553165693E-3</v>
      </c>
      <c r="AL67" s="141"/>
      <c r="AM67" s="141"/>
      <c r="AN67" s="139">
        <f>SUM(AN58:AN59,AN50,AN51:AN54)</f>
        <v>18677.877727999999</v>
      </c>
      <c r="AO67" s="142"/>
      <c r="AP67" s="143">
        <f t="shared" ref="AP67:AP71" si="59">AN67-AG67</f>
        <v>9.3525000000008731</v>
      </c>
      <c r="AQ67" s="104">
        <f t="shared" si="55"/>
        <v>5.0097690555510625E-4</v>
      </c>
    </row>
    <row r="68" spans="2:43" s="85" customFormat="1" x14ac:dyDescent="0.2">
      <c r="B68" s="144" t="s">
        <v>52</v>
      </c>
      <c r="C68" s="79"/>
      <c r="D68" s="79"/>
      <c r="E68" s="79"/>
      <c r="F68" s="145">
        <v>0.13</v>
      </c>
      <c r="G68" s="138"/>
      <c r="H68" s="146">
        <f>H67*F68</f>
        <v>2397.2378102400007</v>
      </c>
      <c r="I68" s="147"/>
      <c r="J68" s="148">
        <v>0.13</v>
      </c>
      <c r="K68" s="149"/>
      <c r="L68" s="150">
        <f>L67*J68</f>
        <v>2463.4634021399997</v>
      </c>
      <c r="M68" s="151"/>
      <c r="N68" s="152">
        <f t="shared" si="56"/>
        <v>66.225591899999017</v>
      </c>
      <c r="O68" s="114">
        <f t="shared" si="57"/>
        <v>2.7625791490986373E-2</v>
      </c>
      <c r="Q68" s="148">
        <v>0.13</v>
      </c>
      <c r="R68" s="149"/>
      <c r="S68" s="150">
        <f>S67*Q68</f>
        <v>2416.8826796399999</v>
      </c>
      <c r="T68" s="151"/>
      <c r="U68" s="152">
        <f t="shared" si="1"/>
        <v>-46.580722499999865</v>
      </c>
      <c r="V68" s="114">
        <f t="shared" si="52"/>
        <v>-1.8908631830915529E-2</v>
      </c>
      <c r="X68" s="148">
        <v>0.13</v>
      </c>
      <c r="Y68" s="149"/>
      <c r="Z68" s="150">
        <f>Z67*X68</f>
        <v>2422.7801296399998</v>
      </c>
      <c r="AA68" s="151"/>
      <c r="AB68" s="152">
        <f t="shared" si="3"/>
        <v>5.8974499999999352</v>
      </c>
      <c r="AC68" s="114">
        <f t="shared" si="53"/>
        <v>2.4401060298377304E-3</v>
      </c>
      <c r="AE68" s="148">
        <v>0.13</v>
      </c>
      <c r="AF68" s="149"/>
      <c r="AG68" s="150">
        <f>AG67*AE68</f>
        <v>2426.9082796399998</v>
      </c>
      <c r="AH68" s="151"/>
      <c r="AI68" s="152">
        <f t="shared" si="58"/>
        <v>4.1281500000000051</v>
      </c>
      <c r="AJ68" s="114">
        <f t="shared" si="54"/>
        <v>1.7038896553165169E-3</v>
      </c>
      <c r="AL68" s="148">
        <v>0.13</v>
      </c>
      <c r="AM68" s="149"/>
      <c r="AN68" s="150">
        <f>AN67*AL68</f>
        <v>2428.12410464</v>
      </c>
      <c r="AO68" s="151"/>
      <c r="AP68" s="152">
        <f t="shared" si="59"/>
        <v>1.2158250000002226</v>
      </c>
      <c r="AQ68" s="114">
        <f t="shared" si="55"/>
        <v>5.0097690555515114E-4</v>
      </c>
    </row>
    <row r="69" spans="2:43" s="85" customFormat="1" x14ac:dyDescent="0.2">
      <c r="B69" s="153" t="s">
        <v>53</v>
      </c>
      <c r="C69" s="79"/>
      <c r="D69" s="79"/>
      <c r="E69" s="79"/>
      <c r="F69" s="154"/>
      <c r="G69" s="155"/>
      <c r="H69" s="146">
        <f>H67+H68</f>
        <v>20837.528658240004</v>
      </c>
      <c r="I69" s="147"/>
      <c r="J69" s="147"/>
      <c r="K69" s="147"/>
      <c r="L69" s="150">
        <f>L67+L68</f>
        <v>21413.18188014</v>
      </c>
      <c r="M69" s="151"/>
      <c r="N69" s="152">
        <f t="shared" si="56"/>
        <v>575.65322189999642</v>
      </c>
      <c r="O69" s="114">
        <f t="shared" si="57"/>
        <v>2.7625791490986613E-2</v>
      </c>
      <c r="Q69" s="147"/>
      <c r="R69" s="147"/>
      <c r="S69" s="150">
        <f>S67+S68</f>
        <v>21008.287907639999</v>
      </c>
      <c r="T69" s="151"/>
      <c r="U69" s="152">
        <f t="shared" si="1"/>
        <v>-404.89397250000184</v>
      </c>
      <c r="V69" s="114">
        <f t="shared" si="52"/>
        <v>-1.8908631830915668E-2</v>
      </c>
      <c r="X69" s="147"/>
      <c r="Y69" s="147"/>
      <c r="Z69" s="150">
        <f>Z67+Z68</f>
        <v>21059.550357639997</v>
      </c>
      <c r="AA69" s="151"/>
      <c r="AB69" s="152">
        <f t="shared" si="3"/>
        <v>51.262449999998353</v>
      </c>
      <c r="AC69" s="114">
        <f t="shared" si="53"/>
        <v>2.4401060298376788E-3</v>
      </c>
      <c r="AE69" s="147"/>
      <c r="AF69" s="147"/>
      <c r="AG69" s="150">
        <f>AG67+AG68</f>
        <v>21095.433507639998</v>
      </c>
      <c r="AH69" s="151"/>
      <c r="AI69" s="152">
        <f t="shared" si="58"/>
        <v>35.883150000001478</v>
      </c>
      <c r="AJ69" s="114">
        <f t="shared" si="54"/>
        <v>1.7038896553165849E-3</v>
      </c>
      <c r="AL69" s="147"/>
      <c r="AM69" s="147"/>
      <c r="AN69" s="150">
        <f>AN67+AN68</f>
        <v>21106.001832639999</v>
      </c>
      <c r="AO69" s="151"/>
      <c r="AP69" s="152">
        <f t="shared" si="59"/>
        <v>10.568325000000186</v>
      </c>
      <c r="AQ69" s="114">
        <f t="shared" si="55"/>
        <v>5.009769055550683E-4</v>
      </c>
    </row>
    <row r="70" spans="2: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54" t="s">
        <v>57</v>
      </c>
      <c r="C71" s="254"/>
      <c r="D71" s="254"/>
      <c r="E71" s="158"/>
      <c r="F71" s="159"/>
      <c r="G71" s="160"/>
      <c r="H71" s="161">
        <f>SUM(H69:H70)</f>
        <v>20837.528658240004</v>
      </c>
      <c r="I71" s="162"/>
      <c r="J71" s="162"/>
      <c r="K71" s="162"/>
      <c r="L71" s="163">
        <f>SUM(L69:L70)</f>
        <v>21413.18188014</v>
      </c>
      <c r="M71" s="164"/>
      <c r="N71" s="165">
        <f t="shared" si="56"/>
        <v>575.65322189999642</v>
      </c>
      <c r="O71" s="166">
        <f t="shared" si="57"/>
        <v>2.7625791490986613E-2</v>
      </c>
      <c r="Q71" s="162"/>
      <c r="R71" s="162"/>
      <c r="S71" s="163">
        <f>SUM(S69:S70)</f>
        <v>21008.287907639999</v>
      </c>
      <c r="T71" s="164"/>
      <c r="U71" s="165">
        <f t="shared" si="1"/>
        <v>-404.89397250000184</v>
      </c>
      <c r="V71" s="166">
        <f t="shared" si="52"/>
        <v>-1.8908631830915668E-2</v>
      </c>
      <c r="X71" s="162"/>
      <c r="Y71" s="162"/>
      <c r="Z71" s="163">
        <f>SUM(Z69:Z70)</f>
        <v>21059.550357639997</v>
      </c>
      <c r="AA71" s="164"/>
      <c r="AB71" s="165">
        <f t="shared" si="3"/>
        <v>51.262449999998353</v>
      </c>
      <c r="AC71" s="166">
        <f t="shared" si="53"/>
        <v>2.4401060298376788E-3</v>
      </c>
      <c r="AE71" s="162"/>
      <c r="AF71" s="162"/>
      <c r="AG71" s="163">
        <f>SUM(AG69:AG70)</f>
        <v>21095.433507639998</v>
      </c>
      <c r="AH71" s="164"/>
      <c r="AI71" s="165">
        <f t="shared" si="58"/>
        <v>35.883150000001478</v>
      </c>
      <c r="AJ71" s="166">
        <f t="shared" si="54"/>
        <v>1.7038896553165849E-3</v>
      </c>
      <c r="AL71" s="162"/>
      <c r="AM71" s="162"/>
      <c r="AN71" s="163">
        <f>SUM(AN69:AN70)</f>
        <v>21106.001832639999</v>
      </c>
      <c r="AO71" s="164"/>
      <c r="AP71" s="165">
        <f t="shared" si="59"/>
        <v>10.568325000000186</v>
      </c>
      <c r="AQ71" s="166">
        <f t="shared" si="55"/>
        <v>5.009769055550683E-4</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17448.175847999999</v>
      </c>
      <c r="I77" s="100"/>
      <c r="J77" s="101"/>
      <c r="K77" s="101"/>
      <c r="L77" s="99">
        <f>+L61-L31-L40-L41-L42</f>
        <v>17545.357728000003</v>
      </c>
      <c r="M77" s="102"/>
      <c r="N77" s="103">
        <f t="shared" ref="N77:N81" si="60">L77-H77</f>
        <v>97.18188000000373</v>
      </c>
      <c r="O77" s="104">
        <f t="shared" ref="O77:O81" si="61">IF((H77)=0,"",(N77/H77))</f>
        <v>5.5697444160699022E-3</v>
      </c>
      <c r="Q77" s="101"/>
      <c r="R77" s="101"/>
      <c r="S77" s="99">
        <f>+S61-S31-S40-S41-S42</f>
        <v>17599.290228000002</v>
      </c>
      <c r="T77" s="102"/>
      <c r="U77" s="103">
        <f t="shared" ref="U77:U81" si="62">S77-L77</f>
        <v>53.932499999998981</v>
      </c>
      <c r="V77" s="104">
        <f>IF((L77)=0,"",(U77/L77))</f>
        <v>3.073890019006569E-3</v>
      </c>
      <c r="X77" s="101"/>
      <c r="Y77" s="101"/>
      <c r="Z77" s="99">
        <f>+Z61-Z31-Z40-Z41-Z42</f>
        <v>17644.655228</v>
      </c>
      <c r="AA77" s="102"/>
      <c r="AB77" s="103">
        <f t="shared" ref="AB77:AB81" si="63">Z77-S77</f>
        <v>45.364999999997963</v>
      </c>
      <c r="AC77" s="104">
        <f>IF((S77)=0,"",(AB77/S77))</f>
        <v>2.577660769968067E-3</v>
      </c>
      <c r="AE77" s="101"/>
      <c r="AF77" s="101"/>
      <c r="AG77" s="99">
        <f>+AG61-AG31-AG40-AG41-AG42</f>
        <v>17676.410228000001</v>
      </c>
      <c r="AH77" s="102"/>
      <c r="AI77" s="103">
        <f t="shared" ref="AI77:AI81" si="64">AG77-Z77</f>
        <v>31.755000000001019</v>
      </c>
      <c r="AJ77" s="104">
        <f>IF((Z77)=0,"",(AI77/Z77))</f>
        <v>1.7996951252189704E-3</v>
      </c>
      <c r="AL77" s="101"/>
      <c r="AM77" s="101"/>
      <c r="AN77" s="99">
        <f>+AN61-AN31-AN40-AN41-AN42</f>
        <v>17685.762728000002</v>
      </c>
      <c r="AO77" s="102"/>
      <c r="AP77" s="103">
        <f t="shared" ref="AP77:AP81" si="65">AN77-AG77</f>
        <v>9.3525000000008731</v>
      </c>
      <c r="AQ77" s="104">
        <f>IF((AG77)=0,"",(AP77/AG77))</f>
        <v>5.2909498474900817E-4</v>
      </c>
    </row>
    <row r="78" spans="2:43" x14ac:dyDescent="0.2">
      <c r="B78" s="105" t="s">
        <v>52</v>
      </c>
      <c r="C78" s="21"/>
      <c r="D78" s="21"/>
      <c r="E78" s="21"/>
      <c r="F78" s="106">
        <v>0.13</v>
      </c>
      <c r="G78" s="107"/>
      <c r="H78" s="108">
        <f>H77*F78</f>
        <v>2268.26286024</v>
      </c>
      <c r="I78" s="109"/>
      <c r="J78" s="110">
        <v>0.13</v>
      </c>
      <c r="K78" s="109"/>
      <c r="L78" s="111">
        <f>L77*J78</f>
        <v>2280.8965046400003</v>
      </c>
      <c r="M78" s="112"/>
      <c r="N78" s="113">
        <f t="shared" si="60"/>
        <v>12.633644400000321</v>
      </c>
      <c r="O78" s="114">
        <f t="shared" si="61"/>
        <v>5.5697444160698302E-3</v>
      </c>
      <c r="Q78" s="110">
        <v>0.13</v>
      </c>
      <c r="R78" s="109"/>
      <c r="S78" s="111">
        <f>S77*Q78</f>
        <v>2287.9077296400001</v>
      </c>
      <c r="T78" s="112"/>
      <c r="U78" s="113">
        <f t="shared" si="62"/>
        <v>7.0112249999997402</v>
      </c>
      <c r="V78" s="114">
        <f t="shared" ref="V78:V81" si="66">IF((L78)=0,"",(U78/L78))</f>
        <v>3.0738900190065131E-3</v>
      </c>
      <c r="X78" s="110">
        <v>0.13</v>
      </c>
      <c r="Y78" s="109"/>
      <c r="Z78" s="111">
        <f>Z77*X78</f>
        <v>2293.80517964</v>
      </c>
      <c r="AA78" s="112"/>
      <c r="AB78" s="113">
        <f t="shared" si="63"/>
        <v>5.8974499999999352</v>
      </c>
      <c r="AC78" s="114">
        <f t="shared" ref="AC78:AC81" si="67">IF((S78)=0,"",(AB78/S78))</f>
        <v>2.5776607699681546E-3</v>
      </c>
      <c r="AE78" s="110">
        <v>0.13</v>
      </c>
      <c r="AF78" s="109"/>
      <c r="AG78" s="111">
        <f>AG77*AE78</f>
        <v>2297.93332964</v>
      </c>
      <c r="AH78" s="112"/>
      <c r="AI78" s="113">
        <f t="shared" si="64"/>
        <v>4.1281500000000051</v>
      </c>
      <c r="AJ78" s="114">
        <f t="shared" ref="AJ78:AJ81" si="68">IF((Z78)=0,"",(AI78/Z78))</f>
        <v>1.7996951252189147E-3</v>
      </c>
      <c r="AL78" s="110">
        <v>0.13</v>
      </c>
      <c r="AM78" s="109"/>
      <c r="AN78" s="111">
        <f>AN77*AL78</f>
        <v>2299.1491546400002</v>
      </c>
      <c r="AO78" s="112"/>
      <c r="AP78" s="113">
        <f t="shared" si="65"/>
        <v>1.2158250000002226</v>
      </c>
      <c r="AQ78" s="114">
        <f t="shared" ref="AQ78:AQ81" si="69">IF((AG78)=0,"",(AP78/AG78))</f>
        <v>5.2909498474905576E-4</v>
      </c>
    </row>
    <row r="79" spans="2:43" x14ac:dyDescent="0.2">
      <c r="B79" s="115" t="s">
        <v>53</v>
      </c>
      <c r="C79" s="21"/>
      <c r="D79" s="21"/>
      <c r="E79" s="21"/>
      <c r="F79" s="116"/>
      <c r="G79" s="107"/>
      <c r="H79" s="108">
        <f>H77+H78</f>
        <v>19716.438708239999</v>
      </c>
      <c r="I79" s="109"/>
      <c r="J79" s="109"/>
      <c r="K79" s="109"/>
      <c r="L79" s="111">
        <f>L77+L78</f>
        <v>19826.254232640003</v>
      </c>
      <c r="M79" s="112"/>
      <c r="N79" s="113">
        <f t="shared" si="60"/>
        <v>109.81552440000451</v>
      </c>
      <c r="O79" s="114">
        <f t="shared" si="61"/>
        <v>5.569744416069917E-3</v>
      </c>
      <c r="Q79" s="109"/>
      <c r="R79" s="109"/>
      <c r="S79" s="111">
        <f>S77+S78</f>
        <v>19887.197957640001</v>
      </c>
      <c r="T79" s="112"/>
      <c r="U79" s="113">
        <f t="shared" si="62"/>
        <v>60.943724999997357</v>
      </c>
      <c r="V79" s="114">
        <f t="shared" si="66"/>
        <v>3.0738900190064936E-3</v>
      </c>
      <c r="X79" s="109"/>
      <c r="Y79" s="109"/>
      <c r="Z79" s="111">
        <f>Z77+Z78</f>
        <v>19938.460407639999</v>
      </c>
      <c r="AA79" s="112"/>
      <c r="AB79" s="113">
        <f t="shared" si="63"/>
        <v>51.262449999998353</v>
      </c>
      <c r="AC79" s="114">
        <f t="shared" si="67"/>
        <v>2.5776607699681E-3</v>
      </c>
      <c r="AE79" s="109"/>
      <c r="AF79" s="109"/>
      <c r="AG79" s="111">
        <f>AG77+AG78</f>
        <v>19974.343557640001</v>
      </c>
      <c r="AH79" s="112"/>
      <c r="AI79" s="113">
        <f t="shared" si="64"/>
        <v>35.883150000001478</v>
      </c>
      <c r="AJ79" s="114">
        <f t="shared" si="68"/>
        <v>1.7996951252189867E-3</v>
      </c>
      <c r="AL79" s="109"/>
      <c r="AM79" s="109"/>
      <c r="AN79" s="111">
        <f>AN77+AN78</f>
        <v>19984.911882640001</v>
      </c>
      <c r="AO79" s="112"/>
      <c r="AP79" s="113">
        <f t="shared" si="65"/>
        <v>10.568325000000186</v>
      </c>
      <c r="AQ79" s="114">
        <f t="shared" si="69"/>
        <v>5.2909498474896816E-4</v>
      </c>
    </row>
    <row r="80" spans="2:43" ht="15.75" customHeight="1" x14ac:dyDescent="0.2">
      <c r="B80" s="259" t="s">
        <v>54</v>
      </c>
      <c r="C80" s="259"/>
      <c r="D80" s="259"/>
      <c r="E80" s="21"/>
      <c r="F80" s="116"/>
      <c r="G80" s="107"/>
      <c r="H80" s="117">
        <f>ROUND(-H79*10%,2)</f>
        <v>-1971.64</v>
      </c>
      <c r="I80" s="109"/>
      <c r="J80" s="109"/>
      <c r="K80" s="109"/>
      <c r="L80" s="118">
        <f>ROUND(-L79*10%,2)</f>
        <v>-1982.63</v>
      </c>
      <c r="M80" s="112"/>
      <c r="N80" s="118">
        <f t="shared" si="60"/>
        <v>-10.990000000000009</v>
      </c>
      <c r="O80" s="119">
        <f t="shared" si="61"/>
        <v>5.5740398855774935E-3</v>
      </c>
      <c r="Q80" s="109"/>
      <c r="R80" s="109"/>
      <c r="S80" s="118">
        <f>ROUND(-S79*10%,2)</f>
        <v>-1988.72</v>
      </c>
      <c r="T80" s="112"/>
      <c r="U80" s="118">
        <f t="shared" si="62"/>
        <v>-6.0899999999999181</v>
      </c>
      <c r="V80" s="119">
        <f t="shared" si="66"/>
        <v>3.0716775192546858E-3</v>
      </c>
      <c r="X80" s="109"/>
      <c r="Y80" s="109"/>
      <c r="Z80" s="118">
        <f>ROUND(-Z79*10%,2)</f>
        <v>-1993.85</v>
      </c>
      <c r="AA80" s="112"/>
      <c r="AB80" s="118">
        <f t="shared" si="63"/>
        <v>-5.1299999999998818</v>
      </c>
      <c r="AC80" s="119">
        <f t="shared" si="67"/>
        <v>2.5795486544108177E-3</v>
      </c>
      <c r="AE80" s="109"/>
      <c r="AF80" s="109"/>
      <c r="AG80" s="118">
        <f>ROUND(-AG79*10%,2)</f>
        <v>-1997.43</v>
      </c>
      <c r="AH80" s="112"/>
      <c r="AI80" s="118">
        <f t="shared" si="64"/>
        <v>-3.5800000000001546</v>
      </c>
      <c r="AJ80" s="119">
        <f t="shared" si="68"/>
        <v>1.7955212277754871E-3</v>
      </c>
      <c r="AL80" s="109"/>
      <c r="AM80" s="109"/>
      <c r="AN80" s="118">
        <f>ROUND(-AN79*10%,2)</f>
        <v>-1998.49</v>
      </c>
      <c r="AO80" s="112"/>
      <c r="AP80" s="118">
        <f t="shared" si="65"/>
        <v>-1.0599999999999454</v>
      </c>
      <c r="AQ80" s="119">
        <f t="shared" si="69"/>
        <v>5.3068192627523639E-4</v>
      </c>
    </row>
    <row r="81" spans="1:43" x14ac:dyDescent="0.2">
      <c r="B81" s="260" t="s">
        <v>55</v>
      </c>
      <c r="C81" s="260"/>
      <c r="D81" s="260"/>
      <c r="E81" s="120"/>
      <c r="F81" s="121"/>
      <c r="G81" s="122"/>
      <c r="H81" s="123">
        <f>H79+H80</f>
        <v>17744.79870824</v>
      </c>
      <c r="I81" s="124"/>
      <c r="J81" s="124"/>
      <c r="K81" s="124"/>
      <c r="L81" s="125">
        <f>L79+L80</f>
        <v>17843.624232640002</v>
      </c>
      <c r="M81" s="126"/>
      <c r="N81" s="127">
        <f t="shared" si="60"/>
        <v>98.825524400002905</v>
      </c>
      <c r="O81" s="218">
        <f t="shared" si="61"/>
        <v>5.5692671427212161E-3</v>
      </c>
      <c r="Q81" s="124"/>
      <c r="R81" s="124"/>
      <c r="S81" s="125">
        <f>S79+S80</f>
        <v>17898.47795764</v>
      </c>
      <c r="T81" s="126"/>
      <c r="U81" s="127">
        <f t="shared" si="62"/>
        <v>54.853724999997212</v>
      </c>
      <c r="V81" s="128">
        <f t="shared" si="66"/>
        <v>3.0741358529427789E-3</v>
      </c>
      <c r="X81" s="124"/>
      <c r="Y81" s="124"/>
      <c r="Z81" s="125">
        <f>Z79+Z80</f>
        <v>17944.610407640001</v>
      </c>
      <c r="AA81" s="126"/>
      <c r="AB81" s="127">
        <f t="shared" si="63"/>
        <v>46.132450000000972</v>
      </c>
      <c r="AC81" s="128">
        <f t="shared" si="67"/>
        <v>2.5774510050062243E-3</v>
      </c>
      <c r="AE81" s="124"/>
      <c r="AF81" s="124"/>
      <c r="AG81" s="125">
        <f>AG79+AG80</f>
        <v>17976.91355764</v>
      </c>
      <c r="AH81" s="126"/>
      <c r="AI81" s="127">
        <f t="shared" si="64"/>
        <v>32.303149999999732</v>
      </c>
      <c r="AJ81" s="128">
        <f t="shared" si="68"/>
        <v>1.800158892624747E-3</v>
      </c>
      <c r="AL81" s="124"/>
      <c r="AM81" s="124"/>
      <c r="AN81" s="125">
        <f>AN79+AN80</f>
        <v>17986.421882639999</v>
      </c>
      <c r="AO81" s="126"/>
      <c r="AP81" s="127">
        <f t="shared" si="65"/>
        <v>9.5083249999988766</v>
      </c>
      <c r="AQ81" s="128">
        <f t="shared" si="69"/>
        <v>5.2891865833987607E-4</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B80:D80"/>
    <mergeCell ref="B81:D81"/>
    <mergeCell ref="A3:K3"/>
    <mergeCell ref="D14:O14"/>
    <mergeCell ref="F20:H20"/>
    <mergeCell ref="J20:L20"/>
    <mergeCell ref="N20:O20"/>
    <mergeCell ref="B71:D71"/>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J21:AJ22"/>
    <mergeCell ref="AP21:AP22"/>
    <mergeCell ref="AQ21:AQ22"/>
    <mergeCell ref="B64:D64"/>
    <mergeCell ref="B65:D65"/>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361950</xdr:colOff>
                    <xdr:row>16</xdr:row>
                    <xdr:rowOff>114300</xdr:rowOff>
                  </from>
                  <to>
                    <xdr:col>14</xdr:col>
                    <xdr:colOff>647700</xdr:colOff>
                    <xdr:row>18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2"/>
  <sheetViews>
    <sheetView showGridLines="0" view="pageBreakPreview" topLeftCell="A4" zoomScale="60" zoomScaleNormal="85" workbookViewId="0">
      <selection activeCell="G41" sqref="G4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2.7109375"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1.85546875"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72</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500</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+'&gt;50 (100)'!F23</f>
        <v>260.82</v>
      </c>
      <c r="G23" s="25">
        <v>1</v>
      </c>
      <c r="H23" s="26">
        <f>G23*F23</f>
        <v>260.82</v>
      </c>
      <c r="I23" s="27"/>
      <c r="J23" s="24">
        <f>+'&gt;50 (100)'!J23</f>
        <v>290</v>
      </c>
      <c r="K23" s="29">
        <v>1</v>
      </c>
      <c r="L23" s="26">
        <f>K23*J23</f>
        <v>290</v>
      </c>
      <c r="M23" s="27"/>
      <c r="N23" s="30">
        <f>L23-H23</f>
        <v>29.180000000000007</v>
      </c>
      <c r="O23" s="31">
        <f>IF((H23)=0,"",(N23/H23))</f>
        <v>0.1118779234721264</v>
      </c>
      <c r="Q23" s="24">
        <f>+'&gt;50 (100)'!Q23</f>
        <v>350</v>
      </c>
      <c r="R23" s="29">
        <v>1</v>
      </c>
      <c r="S23" s="26">
        <f>R23*Q23</f>
        <v>350</v>
      </c>
      <c r="T23" s="27"/>
      <c r="U23" s="30">
        <f>S23-L23</f>
        <v>60</v>
      </c>
      <c r="V23" s="31">
        <f>IF((L23)=0,"",(U23/L23))</f>
        <v>0.20689655172413793</v>
      </c>
      <c r="X23" s="24">
        <f>+'&gt;50 (100)'!X23</f>
        <v>420</v>
      </c>
      <c r="Y23" s="29">
        <v>1</v>
      </c>
      <c r="Z23" s="26">
        <f>Y23*X23</f>
        <v>420</v>
      </c>
      <c r="AA23" s="27"/>
      <c r="AB23" s="30">
        <f>Z23-S23</f>
        <v>70</v>
      </c>
      <c r="AC23" s="31">
        <f>IF((S23)=0,"",(AB23/S23))</f>
        <v>0.2</v>
      </c>
      <c r="AE23" s="24">
        <f>+'&gt;50 (100)'!AE23</f>
        <v>490</v>
      </c>
      <c r="AF23" s="29">
        <v>1</v>
      </c>
      <c r="AG23" s="26">
        <f>AF23*AE23</f>
        <v>490</v>
      </c>
      <c r="AH23" s="27"/>
      <c r="AI23" s="30">
        <f>AG23-Z23</f>
        <v>70</v>
      </c>
      <c r="AJ23" s="31">
        <f>IF((Z23)=0,"",(AI23/Z23))</f>
        <v>0.16666666666666666</v>
      </c>
      <c r="AL23" s="24">
        <f>+'&gt;50 (100)'!AL23</f>
        <v>550</v>
      </c>
      <c r="AM23" s="29">
        <v>1</v>
      </c>
      <c r="AN23" s="26">
        <f>AM23*AL23</f>
        <v>550</v>
      </c>
      <c r="AO23" s="27"/>
      <c r="AP23" s="30">
        <f>AN23-AG23</f>
        <v>60</v>
      </c>
      <c r="AQ23" s="31">
        <f>IF((AG23)=0,"",(AP23/AG23))</f>
        <v>0.12244897959183673</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+'&gt;50 (100)'!F29</f>
        <v>3.5691000000000002</v>
      </c>
      <c r="G29" s="51">
        <f>+$F$19</f>
        <v>500</v>
      </c>
      <c r="H29" s="26">
        <f t="shared" si="0"/>
        <v>1784.5500000000002</v>
      </c>
      <c r="I29" s="27"/>
      <c r="J29" s="24">
        <f>+'&gt;50 (100)'!J29</f>
        <v>3.9496000000000002</v>
      </c>
      <c r="K29" s="51">
        <f>+$F$19</f>
        <v>500</v>
      </c>
      <c r="L29" s="26">
        <f t="shared" si="9"/>
        <v>1974.8000000000002</v>
      </c>
      <c r="M29" s="27"/>
      <c r="N29" s="30">
        <f t="shared" si="10"/>
        <v>190.25</v>
      </c>
      <c r="O29" s="31">
        <f t="shared" si="11"/>
        <v>0.10660950940012888</v>
      </c>
      <c r="Q29" s="24">
        <f>+'&gt;50 (100)'!Q29</f>
        <v>3.9251</v>
      </c>
      <c r="R29" s="51">
        <f>+$F$19</f>
        <v>500</v>
      </c>
      <c r="S29" s="26">
        <f t="shared" si="12"/>
        <v>1962.55</v>
      </c>
      <c r="T29" s="27"/>
      <c r="U29" s="30">
        <f t="shared" si="1"/>
        <v>-12.250000000000227</v>
      </c>
      <c r="V29" s="31">
        <f t="shared" si="2"/>
        <v>-6.2031598136521298E-3</v>
      </c>
      <c r="X29" s="24">
        <f>+'&gt;50 (100)'!X29</f>
        <v>3.8264999999999998</v>
      </c>
      <c r="Y29" s="51">
        <f>+$F$19</f>
        <v>500</v>
      </c>
      <c r="Z29" s="26">
        <f t="shared" si="13"/>
        <v>1913.25</v>
      </c>
      <c r="AA29" s="27"/>
      <c r="AB29" s="30">
        <f t="shared" si="3"/>
        <v>-49.299999999999955</v>
      </c>
      <c r="AC29" s="31">
        <f t="shared" si="4"/>
        <v>-2.5120379098621668E-2</v>
      </c>
      <c r="AE29" s="24">
        <f>+'&gt;50 (100)'!AE29</f>
        <v>3.6735000000000002</v>
      </c>
      <c r="AF29" s="51">
        <f>+$F$19</f>
        <v>500</v>
      </c>
      <c r="AG29" s="26">
        <f t="shared" si="14"/>
        <v>1836.75</v>
      </c>
      <c r="AH29" s="27"/>
      <c r="AI29" s="30">
        <f t="shared" si="5"/>
        <v>-76.5</v>
      </c>
      <c r="AJ29" s="31">
        <f t="shared" si="6"/>
        <v>-3.9984319874558999E-2</v>
      </c>
      <c r="AL29" s="24">
        <f>+'&gt;50 (100)'!AL29</f>
        <v>3.4708999999999999</v>
      </c>
      <c r="AM29" s="51">
        <f>+$F$19</f>
        <v>500</v>
      </c>
      <c r="AN29" s="26">
        <f t="shared" si="15"/>
        <v>1735.45</v>
      </c>
      <c r="AO29" s="27"/>
      <c r="AP29" s="30">
        <f t="shared" si="7"/>
        <v>-101.29999999999995</v>
      </c>
      <c r="AQ29" s="31">
        <f t="shared" si="8"/>
        <v>-5.515176262420033E-2</v>
      </c>
    </row>
    <row r="30" spans="2:43" x14ac:dyDescent="0.2">
      <c r="B30" s="21" t="s">
        <v>31</v>
      </c>
      <c r="C30" s="21"/>
      <c r="D30" s="22"/>
      <c r="E30" s="23"/>
      <c r="F30" s="24"/>
      <c r="G30" s="25">
        <f t="shared" ref="G30" si="16">$F$18</f>
        <v>255500</v>
      </c>
      <c r="H30" s="26">
        <f t="shared" si="0"/>
        <v>0</v>
      </c>
      <c r="I30" s="27"/>
      <c r="J30" s="24"/>
      <c r="K30" s="25">
        <f t="shared" ref="K30:K38" si="17">$F$18</f>
        <v>255500</v>
      </c>
      <c r="L30" s="26">
        <f t="shared" si="9"/>
        <v>0</v>
      </c>
      <c r="M30" s="27"/>
      <c r="N30" s="30">
        <f t="shared" si="10"/>
        <v>0</v>
      </c>
      <c r="O30" s="31" t="str">
        <f t="shared" si="11"/>
        <v/>
      </c>
      <c r="Q30" s="24"/>
      <c r="R30" s="25">
        <f t="shared" ref="R30:R38" si="18">$F$18</f>
        <v>255500</v>
      </c>
      <c r="S30" s="26">
        <f t="shared" si="12"/>
        <v>0</v>
      </c>
      <c r="T30" s="27"/>
      <c r="U30" s="30">
        <f t="shared" si="1"/>
        <v>0</v>
      </c>
      <c r="V30" s="31" t="str">
        <f t="shared" si="2"/>
        <v/>
      </c>
      <c r="X30" s="24"/>
      <c r="Y30" s="25">
        <f t="shared" ref="Y30:Y38" si="19">$F$18</f>
        <v>255500</v>
      </c>
      <c r="Z30" s="26">
        <f t="shared" si="13"/>
        <v>0</v>
      </c>
      <c r="AA30" s="27"/>
      <c r="AB30" s="30">
        <f t="shared" si="3"/>
        <v>0</v>
      </c>
      <c r="AC30" s="31" t="str">
        <f t="shared" si="4"/>
        <v/>
      </c>
      <c r="AE30" s="24"/>
      <c r="AF30" s="25">
        <f t="shared" ref="AF30:AF38" si="20">$F$18</f>
        <v>255500</v>
      </c>
      <c r="AG30" s="26">
        <f t="shared" si="14"/>
        <v>0</v>
      </c>
      <c r="AH30" s="27"/>
      <c r="AI30" s="30">
        <f t="shared" si="5"/>
        <v>0</v>
      </c>
      <c r="AJ30" s="31" t="str">
        <f t="shared" si="6"/>
        <v/>
      </c>
      <c r="AL30" s="24"/>
      <c r="AM30" s="25">
        <f t="shared" ref="AM30:AM38" si="21">$F$18</f>
        <v>255500</v>
      </c>
      <c r="AN30" s="26">
        <f t="shared" si="15"/>
        <v>0</v>
      </c>
      <c r="AO30" s="27"/>
      <c r="AP30" s="30">
        <f t="shared" si="7"/>
        <v>0</v>
      </c>
      <c r="AQ30" s="31" t="str">
        <f t="shared" si="8"/>
        <v/>
      </c>
    </row>
    <row r="31" spans="2:43" x14ac:dyDescent="0.2">
      <c r="B31" s="21" t="s">
        <v>32</v>
      </c>
      <c r="C31" s="21"/>
      <c r="D31" s="22" t="s">
        <v>74</v>
      </c>
      <c r="E31" s="23"/>
      <c r="F31" s="24">
        <f>+'&gt;50 (100)'!F31</f>
        <v>0</v>
      </c>
      <c r="G31" s="51">
        <f>+$F$19</f>
        <v>500</v>
      </c>
      <c r="H31" s="26">
        <f t="shared" si="0"/>
        <v>0</v>
      </c>
      <c r="I31" s="27"/>
      <c r="J31" s="24">
        <f>+'&gt;50 (100)'!J31</f>
        <v>-7.7109999999999998E-2</v>
      </c>
      <c r="K31" s="51">
        <f>+$F$19</f>
        <v>500</v>
      </c>
      <c r="L31" s="26">
        <f t="shared" si="9"/>
        <v>-38.555</v>
      </c>
      <c r="M31" s="27"/>
      <c r="N31" s="30">
        <f t="shared" si="10"/>
        <v>-38.555</v>
      </c>
      <c r="O31" s="31" t="str">
        <f t="shared" si="11"/>
        <v/>
      </c>
      <c r="Q31" s="24">
        <f>+'&gt;50 (100)'!Q31</f>
        <v>0</v>
      </c>
      <c r="R31" s="51">
        <f>+$F$19</f>
        <v>500</v>
      </c>
      <c r="S31" s="26">
        <f t="shared" si="12"/>
        <v>0</v>
      </c>
      <c r="T31" s="27"/>
      <c r="U31" s="30">
        <f t="shared" si="1"/>
        <v>38.555</v>
      </c>
      <c r="V31" s="31">
        <f t="shared" si="2"/>
        <v>-1</v>
      </c>
      <c r="X31" s="24">
        <f>+'&gt;50 (100)'!X31</f>
        <v>0</v>
      </c>
      <c r="Y31" s="51">
        <f>+$F$19</f>
        <v>500</v>
      </c>
      <c r="Z31" s="26">
        <f t="shared" si="13"/>
        <v>0</v>
      </c>
      <c r="AA31" s="27"/>
      <c r="AB31" s="30">
        <f t="shared" si="3"/>
        <v>0</v>
      </c>
      <c r="AC31" s="31" t="str">
        <f t="shared" si="4"/>
        <v/>
      </c>
      <c r="AE31" s="24">
        <f>+'&gt;50 (100)'!AE31</f>
        <v>0</v>
      </c>
      <c r="AF31" s="51">
        <f>+$F$19</f>
        <v>500</v>
      </c>
      <c r="AG31" s="26">
        <f t="shared" si="14"/>
        <v>0</v>
      </c>
      <c r="AH31" s="27"/>
      <c r="AI31" s="30">
        <f t="shared" si="5"/>
        <v>0</v>
      </c>
      <c r="AJ31" s="31" t="str">
        <f t="shared" si="6"/>
        <v/>
      </c>
      <c r="AL31" s="24">
        <f>+'&gt;50 (100)'!AL31</f>
        <v>0</v>
      </c>
      <c r="AM31" s="51">
        <f>+$F$19</f>
        <v>500</v>
      </c>
      <c r="AN31" s="26">
        <f t="shared" si="15"/>
        <v>0</v>
      </c>
      <c r="AO31" s="27"/>
      <c r="AP31" s="30">
        <f t="shared" si="7"/>
        <v>0</v>
      </c>
      <c r="AQ31" s="31" t="str">
        <f t="shared" si="8"/>
        <v/>
      </c>
    </row>
    <row r="32" spans="2:43" x14ac:dyDescent="0.2">
      <c r="B32" s="33"/>
      <c r="C32" s="21"/>
      <c r="D32" s="22"/>
      <c r="E32" s="23"/>
      <c r="F32" s="24"/>
      <c r="G32" s="25">
        <f t="shared" ref="G32:G38" si="22">$F$18</f>
        <v>255500</v>
      </c>
      <c r="H32" s="26">
        <f t="shared" si="0"/>
        <v>0</v>
      </c>
      <c r="I32" s="27"/>
      <c r="J32" s="28"/>
      <c r="K32" s="25">
        <f t="shared" si="17"/>
        <v>255500</v>
      </c>
      <c r="L32" s="26">
        <f t="shared" si="9"/>
        <v>0</v>
      </c>
      <c r="M32" s="27"/>
      <c r="N32" s="30">
        <f t="shared" si="10"/>
        <v>0</v>
      </c>
      <c r="O32" s="31" t="str">
        <f t="shared" si="11"/>
        <v/>
      </c>
      <c r="Q32" s="28"/>
      <c r="R32" s="25">
        <f t="shared" si="18"/>
        <v>255500</v>
      </c>
      <c r="S32" s="26">
        <f t="shared" si="12"/>
        <v>0</v>
      </c>
      <c r="T32" s="27"/>
      <c r="U32" s="30">
        <f t="shared" si="1"/>
        <v>0</v>
      </c>
      <c r="V32" s="31" t="str">
        <f t="shared" si="2"/>
        <v/>
      </c>
      <c r="X32" s="28"/>
      <c r="Y32" s="25">
        <f t="shared" si="19"/>
        <v>255500</v>
      </c>
      <c r="Z32" s="26">
        <f t="shared" si="13"/>
        <v>0</v>
      </c>
      <c r="AA32" s="27"/>
      <c r="AB32" s="30">
        <f t="shared" si="3"/>
        <v>0</v>
      </c>
      <c r="AC32" s="31" t="str">
        <f t="shared" si="4"/>
        <v/>
      </c>
      <c r="AE32" s="28"/>
      <c r="AF32" s="25">
        <f t="shared" si="20"/>
        <v>255500</v>
      </c>
      <c r="AG32" s="26">
        <f t="shared" si="14"/>
        <v>0</v>
      </c>
      <c r="AH32" s="27"/>
      <c r="AI32" s="30">
        <f t="shared" si="5"/>
        <v>0</v>
      </c>
      <c r="AJ32" s="31" t="str">
        <f t="shared" si="6"/>
        <v/>
      </c>
      <c r="AL32" s="28"/>
      <c r="AM32" s="25">
        <f t="shared" si="21"/>
        <v>255500</v>
      </c>
      <c r="AN32" s="26">
        <f t="shared" si="15"/>
        <v>0</v>
      </c>
      <c r="AO32" s="27"/>
      <c r="AP32" s="30">
        <f t="shared" si="7"/>
        <v>0</v>
      </c>
      <c r="AQ32" s="31" t="str">
        <f t="shared" si="8"/>
        <v/>
      </c>
    </row>
    <row r="33" spans="2:43" x14ac:dyDescent="0.2">
      <c r="B33" s="33"/>
      <c r="C33" s="21"/>
      <c r="D33" s="22"/>
      <c r="E33" s="23"/>
      <c r="F33" s="24"/>
      <c r="G33" s="25">
        <f t="shared" si="22"/>
        <v>255500</v>
      </c>
      <c r="H33" s="26">
        <f t="shared" si="0"/>
        <v>0</v>
      </c>
      <c r="I33" s="27"/>
      <c r="J33" s="28"/>
      <c r="K33" s="25">
        <f t="shared" si="17"/>
        <v>255500</v>
      </c>
      <c r="L33" s="26">
        <f t="shared" si="9"/>
        <v>0</v>
      </c>
      <c r="M33" s="27"/>
      <c r="N33" s="30">
        <f t="shared" si="10"/>
        <v>0</v>
      </c>
      <c r="O33" s="31" t="str">
        <f t="shared" si="11"/>
        <v/>
      </c>
      <c r="Q33" s="28"/>
      <c r="R33" s="25">
        <f t="shared" si="18"/>
        <v>255500</v>
      </c>
      <c r="S33" s="26">
        <f t="shared" si="12"/>
        <v>0</v>
      </c>
      <c r="T33" s="27"/>
      <c r="U33" s="30">
        <f t="shared" si="1"/>
        <v>0</v>
      </c>
      <c r="V33" s="31" t="str">
        <f t="shared" si="2"/>
        <v/>
      </c>
      <c r="X33" s="28"/>
      <c r="Y33" s="25">
        <f t="shared" si="19"/>
        <v>255500</v>
      </c>
      <c r="Z33" s="26">
        <f t="shared" si="13"/>
        <v>0</v>
      </c>
      <c r="AA33" s="27"/>
      <c r="AB33" s="30">
        <f t="shared" si="3"/>
        <v>0</v>
      </c>
      <c r="AC33" s="31" t="str">
        <f t="shared" si="4"/>
        <v/>
      </c>
      <c r="AE33" s="28"/>
      <c r="AF33" s="25">
        <f t="shared" si="20"/>
        <v>255500</v>
      </c>
      <c r="AG33" s="26">
        <f t="shared" si="14"/>
        <v>0</v>
      </c>
      <c r="AH33" s="27"/>
      <c r="AI33" s="30">
        <f t="shared" si="5"/>
        <v>0</v>
      </c>
      <c r="AJ33" s="31" t="str">
        <f t="shared" si="6"/>
        <v/>
      </c>
      <c r="AL33" s="28"/>
      <c r="AM33" s="25">
        <f t="shared" si="21"/>
        <v>255500</v>
      </c>
      <c r="AN33" s="26">
        <f t="shared" si="15"/>
        <v>0</v>
      </c>
      <c r="AO33" s="27"/>
      <c r="AP33" s="30">
        <f t="shared" si="7"/>
        <v>0</v>
      </c>
      <c r="AQ33" s="31" t="str">
        <f t="shared" si="8"/>
        <v/>
      </c>
    </row>
    <row r="34" spans="2:43" x14ac:dyDescent="0.2">
      <c r="B34" s="33"/>
      <c r="C34" s="21"/>
      <c r="D34" s="22"/>
      <c r="E34" s="23"/>
      <c r="F34" s="24"/>
      <c r="G34" s="25">
        <f t="shared" si="22"/>
        <v>255500</v>
      </c>
      <c r="H34" s="26">
        <f t="shared" si="0"/>
        <v>0</v>
      </c>
      <c r="I34" s="27"/>
      <c r="J34" s="28"/>
      <c r="K34" s="25">
        <f t="shared" si="17"/>
        <v>255500</v>
      </c>
      <c r="L34" s="26">
        <f t="shared" si="9"/>
        <v>0</v>
      </c>
      <c r="M34" s="27"/>
      <c r="N34" s="30">
        <f t="shared" si="10"/>
        <v>0</v>
      </c>
      <c r="O34" s="31" t="str">
        <f t="shared" si="11"/>
        <v/>
      </c>
      <c r="Q34" s="28"/>
      <c r="R34" s="25">
        <f t="shared" si="18"/>
        <v>255500</v>
      </c>
      <c r="S34" s="26">
        <f t="shared" si="12"/>
        <v>0</v>
      </c>
      <c r="T34" s="27"/>
      <c r="U34" s="30">
        <f t="shared" si="1"/>
        <v>0</v>
      </c>
      <c r="V34" s="31" t="str">
        <f t="shared" si="2"/>
        <v/>
      </c>
      <c r="X34" s="28"/>
      <c r="Y34" s="25">
        <f t="shared" si="19"/>
        <v>255500</v>
      </c>
      <c r="Z34" s="26">
        <f t="shared" si="13"/>
        <v>0</v>
      </c>
      <c r="AA34" s="27"/>
      <c r="AB34" s="30">
        <f t="shared" si="3"/>
        <v>0</v>
      </c>
      <c r="AC34" s="31" t="str">
        <f t="shared" si="4"/>
        <v/>
      </c>
      <c r="AE34" s="28"/>
      <c r="AF34" s="25">
        <f t="shared" si="20"/>
        <v>255500</v>
      </c>
      <c r="AG34" s="26">
        <f t="shared" si="14"/>
        <v>0</v>
      </c>
      <c r="AH34" s="27"/>
      <c r="AI34" s="30">
        <f t="shared" si="5"/>
        <v>0</v>
      </c>
      <c r="AJ34" s="31" t="str">
        <f t="shared" si="6"/>
        <v/>
      </c>
      <c r="AL34" s="28"/>
      <c r="AM34" s="25">
        <f t="shared" si="21"/>
        <v>255500</v>
      </c>
      <c r="AN34" s="26">
        <f t="shared" si="15"/>
        <v>0</v>
      </c>
      <c r="AO34" s="27"/>
      <c r="AP34" s="30">
        <f t="shared" si="7"/>
        <v>0</v>
      </c>
      <c r="AQ34" s="31" t="str">
        <f t="shared" si="8"/>
        <v/>
      </c>
    </row>
    <row r="35" spans="2:43" x14ac:dyDescent="0.2">
      <c r="B35" s="33"/>
      <c r="C35" s="21"/>
      <c r="D35" s="22"/>
      <c r="E35" s="23"/>
      <c r="F35" s="24"/>
      <c r="G35" s="25">
        <f t="shared" si="22"/>
        <v>255500</v>
      </c>
      <c r="H35" s="26">
        <f t="shared" si="0"/>
        <v>0</v>
      </c>
      <c r="I35" s="27"/>
      <c r="J35" s="28"/>
      <c r="K35" s="25">
        <f t="shared" si="17"/>
        <v>255500</v>
      </c>
      <c r="L35" s="26">
        <f t="shared" si="9"/>
        <v>0</v>
      </c>
      <c r="M35" s="27"/>
      <c r="N35" s="30">
        <f t="shared" si="10"/>
        <v>0</v>
      </c>
      <c r="O35" s="31" t="str">
        <f t="shared" si="11"/>
        <v/>
      </c>
      <c r="Q35" s="28"/>
      <c r="R35" s="25">
        <f t="shared" si="18"/>
        <v>255500</v>
      </c>
      <c r="S35" s="26">
        <f t="shared" si="12"/>
        <v>0</v>
      </c>
      <c r="T35" s="27"/>
      <c r="U35" s="30">
        <f t="shared" si="1"/>
        <v>0</v>
      </c>
      <c r="V35" s="31" t="str">
        <f t="shared" si="2"/>
        <v/>
      </c>
      <c r="X35" s="28"/>
      <c r="Y35" s="25">
        <f t="shared" si="19"/>
        <v>255500</v>
      </c>
      <c r="Z35" s="26">
        <f t="shared" si="13"/>
        <v>0</v>
      </c>
      <c r="AA35" s="27"/>
      <c r="AB35" s="30">
        <f t="shared" si="3"/>
        <v>0</v>
      </c>
      <c r="AC35" s="31" t="str">
        <f t="shared" si="4"/>
        <v/>
      </c>
      <c r="AE35" s="28"/>
      <c r="AF35" s="25">
        <f t="shared" si="20"/>
        <v>255500</v>
      </c>
      <c r="AG35" s="26">
        <f t="shared" si="14"/>
        <v>0</v>
      </c>
      <c r="AH35" s="27"/>
      <c r="AI35" s="30">
        <f t="shared" si="5"/>
        <v>0</v>
      </c>
      <c r="AJ35" s="31" t="str">
        <f t="shared" si="6"/>
        <v/>
      </c>
      <c r="AL35" s="28"/>
      <c r="AM35" s="25">
        <f t="shared" si="21"/>
        <v>255500</v>
      </c>
      <c r="AN35" s="26">
        <f t="shared" si="15"/>
        <v>0</v>
      </c>
      <c r="AO35" s="27"/>
      <c r="AP35" s="30">
        <f t="shared" si="7"/>
        <v>0</v>
      </c>
      <c r="AQ35" s="31" t="str">
        <f t="shared" si="8"/>
        <v/>
      </c>
    </row>
    <row r="36" spans="2:43" x14ac:dyDescent="0.2">
      <c r="B36" s="33"/>
      <c r="C36" s="21"/>
      <c r="D36" s="22"/>
      <c r="E36" s="23"/>
      <c r="F36" s="24"/>
      <c r="G36" s="25">
        <f t="shared" si="22"/>
        <v>255500</v>
      </c>
      <c r="H36" s="26">
        <f t="shared" si="0"/>
        <v>0</v>
      </c>
      <c r="I36" s="27"/>
      <c r="J36" s="28"/>
      <c r="K36" s="25">
        <f t="shared" si="17"/>
        <v>255500</v>
      </c>
      <c r="L36" s="26">
        <f t="shared" si="9"/>
        <v>0</v>
      </c>
      <c r="M36" s="27"/>
      <c r="N36" s="30">
        <f t="shared" si="10"/>
        <v>0</v>
      </c>
      <c r="O36" s="31" t="str">
        <f t="shared" si="11"/>
        <v/>
      </c>
      <c r="Q36" s="28"/>
      <c r="R36" s="25">
        <f t="shared" si="18"/>
        <v>255500</v>
      </c>
      <c r="S36" s="26">
        <f t="shared" si="12"/>
        <v>0</v>
      </c>
      <c r="T36" s="27"/>
      <c r="U36" s="30">
        <f t="shared" si="1"/>
        <v>0</v>
      </c>
      <c r="V36" s="31" t="str">
        <f t="shared" si="2"/>
        <v/>
      </c>
      <c r="X36" s="28"/>
      <c r="Y36" s="25">
        <f t="shared" si="19"/>
        <v>255500</v>
      </c>
      <c r="Z36" s="26">
        <f t="shared" si="13"/>
        <v>0</v>
      </c>
      <c r="AA36" s="27"/>
      <c r="AB36" s="30">
        <f t="shared" si="3"/>
        <v>0</v>
      </c>
      <c r="AC36" s="31" t="str">
        <f t="shared" si="4"/>
        <v/>
      </c>
      <c r="AE36" s="28"/>
      <c r="AF36" s="25">
        <f t="shared" si="20"/>
        <v>255500</v>
      </c>
      <c r="AG36" s="26">
        <f t="shared" si="14"/>
        <v>0</v>
      </c>
      <c r="AH36" s="27"/>
      <c r="AI36" s="30">
        <f t="shared" si="5"/>
        <v>0</v>
      </c>
      <c r="AJ36" s="31" t="str">
        <f t="shared" si="6"/>
        <v/>
      </c>
      <c r="AL36" s="28"/>
      <c r="AM36" s="25">
        <f t="shared" si="21"/>
        <v>255500</v>
      </c>
      <c r="AN36" s="26">
        <f t="shared" si="15"/>
        <v>0</v>
      </c>
      <c r="AO36" s="27"/>
      <c r="AP36" s="30">
        <f t="shared" si="7"/>
        <v>0</v>
      </c>
      <c r="AQ36" s="31" t="str">
        <f t="shared" si="8"/>
        <v/>
      </c>
    </row>
    <row r="37" spans="2:43" x14ac:dyDescent="0.2">
      <c r="B37" s="33"/>
      <c r="C37" s="21"/>
      <c r="D37" s="22"/>
      <c r="E37" s="23"/>
      <c r="F37" s="24"/>
      <c r="G37" s="25">
        <f t="shared" si="22"/>
        <v>255500</v>
      </c>
      <c r="H37" s="26">
        <f t="shared" si="0"/>
        <v>0</v>
      </c>
      <c r="I37" s="27"/>
      <c r="J37" s="28"/>
      <c r="K37" s="25">
        <f t="shared" si="17"/>
        <v>255500</v>
      </c>
      <c r="L37" s="26">
        <f t="shared" si="9"/>
        <v>0</v>
      </c>
      <c r="M37" s="27"/>
      <c r="N37" s="30">
        <f t="shared" si="10"/>
        <v>0</v>
      </c>
      <c r="O37" s="31" t="str">
        <f t="shared" si="11"/>
        <v/>
      </c>
      <c r="Q37" s="28"/>
      <c r="R37" s="25">
        <f t="shared" si="18"/>
        <v>255500</v>
      </c>
      <c r="S37" s="26">
        <f t="shared" si="12"/>
        <v>0</v>
      </c>
      <c r="T37" s="27"/>
      <c r="U37" s="30">
        <f t="shared" si="1"/>
        <v>0</v>
      </c>
      <c r="V37" s="31" t="str">
        <f t="shared" si="2"/>
        <v/>
      </c>
      <c r="X37" s="28"/>
      <c r="Y37" s="25">
        <f t="shared" si="19"/>
        <v>255500</v>
      </c>
      <c r="Z37" s="26">
        <f t="shared" si="13"/>
        <v>0</v>
      </c>
      <c r="AA37" s="27"/>
      <c r="AB37" s="30">
        <f t="shared" si="3"/>
        <v>0</v>
      </c>
      <c r="AC37" s="31" t="str">
        <f t="shared" si="4"/>
        <v/>
      </c>
      <c r="AE37" s="28"/>
      <c r="AF37" s="25">
        <f t="shared" si="20"/>
        <v>255500</v>
      </c>
      <c r="AG37" s="26">
        <f t="shared" si="14"/>
        <v>0</v>
      </c>
      <c r="AH37" s="27"/>
      <c r="AI37" s="30">
        <f t="shared" si="5"/>
        <v>0</v>
      </c>
      <c r="AJ37" s="31" t="str">
        <f t="shared" si="6"/>
        <v/>
      </c>
      <c r="AL37" s="28"/>
      <c r="AM37" s="25">
        <f t="shared" si="21"/>
        <v>255500</v>
      </c>
      <c r="AN37" s="26">
        <f t="shared" si="15"/>
        <v>0</v>
      </c>
      <c r="AO37" s="27"/>
      <c r="AP37" s="30">
        <f t="shared" si="7"/>
        <v>0</v>
      </c>
      <c r="AQ37" s="31" t="str">
        <f t="shared" si="8"/>
        <v/>
      </c>
    </row>
    <row r="38" spans="2:43" x14ac:dyDescent="0.2">
      <c r="B38" s="33"/>
      <c r="C38" s="21"/>
      <c r="D38" s="22"/>
      <c r="E38" s="23"/>
      <c r="F38" s="24"/>
      <c r="G38" s="25">
        <f t="shared" si="22"/>
        <v>255500</v>
      </c>
      <c r="H38" s="26">
        <f t="shared" si="0"/>
        <v>0</v>
      </c>
      <c r="I38" s="27"/>
      <c r="J38" s="28"/>
      <c r="K38" s="25">
        <f t="shared" si="17"/>
        <v>255500</v>
      </c>
      <c r="L38" s="26">
        <f t="shared" si="9"/>
        <v>0</v>
      </c>
      <c r="M38" s="27"/>
      <c r="N38" s="30">
        <f t="shared" si="10"/>
        <v>0</v>
      </c>
      <c r="O38" s="31" t="str">
        <f t="shared" si="11"/>
        <v/>
      </c>
      <c r="Q38" s="28"/>
      <c r="R38" s="25">
        <f t="shared" si="18"/>
        <v>255500</v>
      </c>
      <c r="S38" s="26">
        <f t="shared" si="12"/>
        <v>0</v>
      </c>
      <c r="T38" s="27"/>
      <c r="U38" s="30">
        <f t="shared" si="1"/>
        <v>0</v>
      </c>
      <c r="V38" s="31" t="str">
        <f t="shared" si="2"/>
        <v/>
      </c>
      <c r="X38" s="28"/>
      <c r="Y38" s="25">
        <f t="shared" si="19"/>
        <v>255500</v>
      </c>
      <c r="Z38" s="26">
        <f t="shared" si="13"/>
        <v>0</v>
      </c>
      <c r="AA38" s="27"/>
      <c r="AB38" s="30">
        <f t="shared" si="3"/>
        <v>0</v>
      </c>
      <c r="AC38" s="31" t="str">
        <f t="shared" si="4"/>
        <v/>
      </c>
      <c r="AE38" s="28"/>
      <c r="AF38" s="25">
        <f t="shared" si="20"/>
        <v>255500</v>
      </c>
      <c r="AG38" s="26">
        <f t="shared" si="14"/>
        <v>0</v>
      </c>
      <c r="AH38" s="27"/>
      <c r="AI38" s="30">
        <f t="shared" si="5"/>
        <v>0</v>
      </c>
      <c r="AJ38" s="31" t="str">
        <f t="shared" si="6"/>
        <v/>
      </c>
      <c r="AL38" s="28"/>
      <c r="AM38" s="25">
        <f t="shared" si="21"/>
        <v>255500</v>
      </c>
      <c r="AN38" s="26">
        <f t="shared" si="15"/>
        <v>0</v>
      </c>
      <c r="AO38" s="27"/>
      <c r="AP38" s="30">
        <f t="shared" si="7"/>
        <v>0</v>
      </c>
      <c r="AQ38" s="31" t="str">
        <f t="shared" si="8"/>
        <v/>
      </c>
    </row>
    <row r="39" spans="2:43" s="45" customFormat="1" x14ac:dyDescent="0.2">
      <c r="B39" s="34" t="s">
        <v>33</v>
      </c>
      <c r="C39" s="35"/>
      <c r="D39" s="36"/>
      <c r="E39" s="35"/>
      <c r="F39" s="37"/>
      <c r="G39" s="38"/>
      <c r="H39" s="39">
        <f>SUM(H23:H38)</f>
        <v>2045.3700000000001</v>
      </c>
      <c r="I39" s="40"/>
      <c r="J39" s="41"/>
      <c r="K39" s="42"/>
      <c r="L39" s="39">
        <f>SUM(L23:L38)</f>
        <v>2226.2450000000003</v>
      </c>
      <c r="M39" s="40"/>
      <c r="N39" s="43">
        <f t="shared" si="10"/>
        <v>180.87500000000023</v>
      </c>
      <c r="O39" s="44">
        <f t="shared" si="11"/>
        <v>8.8431432943672894E-2</v>
      </c>
      <c r="Q39" s="41"/>
      <c r="R39" s="42"/>
      <c r="S39" s="39">
        <f>SUM(S23:S38)</f>
        <v>2312.5500000000002</v>
      </c>
      <c r="T39" s="40"/>
      <c r="U39" s="43">
        <f t="shared" si="1"/>
        <v>86.304999999999836</v>
      </c>
      <c r="V39" s="44">
        <f t="shared" si="2"/>
        <v>3.8767071908078321E-2</v>
      </c>
      <c r="X39" s="41"/>
      <c r="Y39" s="42"/>
      <c r="Z39" s="39">
        <f>SUM(Z23:Z38)</f>
        <v>2333.25</v>
      </c>
      <c r="AA39" s="40"/>
      <c r="AB39" s="43">
        <f t="shared" si="3"/>
        <v>20.699999999999818</v>
      </c>
      <c r="AC39" s="44">
        <f t="shared" si="4"/>
        <v>8.9511578128039677E-3</v>
      </c>
      <c r="AE39" s="41"/>
      <c r="AF39" s="42"/>
      <c r="AG39" s="39">
        <f>SUM(AG23:AG38)</f>
        <v>2326.75</v>
      </c>
      <c r="AH39" s="40"/>
      <c r="AI39" s="43">
        <f t="shared" si="5"/>
        <v>-6.5</v>
      </c>
      <c r="AJ39" s="44">
        <f t="shared" si="6"/>
        <v>-2.7858137790635379E-3</v>
      </c>
      <c r="AL39" s="41"/>
      <c r="AM39" s="42"/>
      <c r="AN39" s="39">
        <f>SUM(AN23:AN38)</f>
        <v>2285.4499999999998</v>
      </c>
      <c r="AO39" s="40"/>
      <c r="AP39" s="43">
        <f t="shared" si="7"/>
        <v>-41.300000000000182</v>
      </c>
      <c r="AQ39" s="44">
        <f t="shared" si="8"/>
        <v>-1.7750080584506365E-2</v>
      </c>
    </row>
    <row r="40" spans="2:43" ht="25.5" x14ac:dyDescent="0.2">
      <c r="B40" s="46" t="s">
        <v>34</v>
      </c>
      <c r="C40" s="21"/>
      <c r="D40" s="22" t="s">
        <v>74</v>
      </c>
      <c r="E40" s="23"/>
      <c r="F40" s="24">
        <f>+'&gt;50 (100)'!F40</f>
        <v>0</v>
      </c>
      <c r="G40" s="51">
        <f>+$F$19</f>
        <v>500</v>
      </c>
      <c r="H40" s="26">
        <f>G40*F40</f>
        <v>0</v>
      </c>
      <c r="I40" s="27"/>
      <c r="J40" s="24">
        <f>+'&gt;50 (100)'!J40</f>
        <v>-0.25140699999999999</v>
      </c>
      <c r="K40" s="51">
        <f>+$F$19</f>
        <v>500</v>
      </c>
      <c r="L40" s="26">
        <f>K40*J40</f>
        <v>-125.70349999999999</v>
      </c>
      <c r="M40" s="27"/>
      <c r="N40" s="30">
        <f>L40-H40</f>
        <v>-125.70349999999999</v>
      </c>
      <c r="O40" s="31" t="str">
        <f>IF((H40)=0,"",(N40/H40))</f>
        <v/>
      </c>
      <c r="Q40" s="24">
        <f>+'&gt;50 (100)'!Q40</f>
        <v>0</v>
      </c>
      <c r="R40" s="51">
        <f>+$F$19</f>
        <v>500</v>
      </c>
      <c r="S40" s="26">
        <f>R40*Q40</f>
        <v>0</v>
      </c>
      <c r="T40" s="27"/>
      <c r="U40" s="30">
        <f t="shared" si="1"/>
        <v>125.70349999999999</v>
      </c>
      <c r="V40" s="31">
        <f t="shared" si="2"/>
        <v>-1</v>
      </c>
      <c r="X40" s="24">
        <f>+'&gt;50 (100)'!X40</f>
        <v>0</v>
      </c>
      <c r="Y40" s="51">
        <f>+$F$19</f>
        <v>500</v>
      </c>
      <c r="Z40" s="26">
        <f>Y40*X40</f>
        <v>0</v>
      </c>
      <c r="AA40" s="27"/>
      <c r="AB40" s="30">
        <f t="shared" si="3"/>
        <v>0</v>
      </c>
      <c r="AC40" s="31" t="str">
        <f t="shared" si="4"/>
        <v/>
      </c>
      <c r="AE40" s="24">
        <f>+'&gt;50 (100)'!AE40</f>
        <v>0</v>
      </c>
      <c r="AF40" s="51">
        <f>+$F$19</f>
        <v>500</v>
      </c>
      <c r="AG40" s="26">
        <f>AF40*AE40</f>
        <v>0</v>
      </c>
      <c r="AH40" s="27"/>
      <c r="AI40" s="30">
        <f t="shared" si="5"/>
        <v>0</v>
      </c>
      <c r="AJ40" s="31" t="str">
        <f t="shared" si="6"/>
        <v/>
      </c>
      <c r="AL40" s="24">
        <f>+'&gt;50 (100)'!AL40</f>
        <v>0</v>
      </c>
      <c r="AM40" s="51">
        <f>+$F$19</f>
        <v>500</v>
      </c>
      <c r="AN40" s="26">
        <f>AM40*AL40</f>
        <v>0</v>
      </c>
      <c r="AO40" s="27"/>
      <c r="AP40" s="30">
        <f t="shared" si="7"/>
        <v>0</v>
      </c>
      <c r="AQ40" s="31" t="str">
        <f t="shared" si="8"/>
        <v/>
      </c>
    </row>
    <row r="41" spans="2:43" ht="38.25" x14ac:dyDescent="0.2">
      <c r="B41" s="178" t="s">
        <v>75</v>
      </c>
      <c r="C41" s="21"/>
      <c r="D41" s="22" t="s">
        <v>30</v>
      </c>
      <c r="E41" s="23"/>
      <c r="F41" s="24">
        <f>+'&gt;50 (100)'!F41</f>
        <v>0</v>
      </c>
      <c r="G41" s="51">
        <f>+F19</f>
        <v>500</v>
      </c>
      <c r="H41" s="26">
        <f t="shared" ref="H41:H45" si="23">G41*F41</f>
        <v>0</v>
      </c>
      <c r="I41" s="47"/>
      <c r="J41" s="24">
        <f>+'&gt;50 (100)'!J41</f>
        <v>0.54159000000000002</v>
      </c>
      <c r="K41" s="25">
        <f>+$G$41</f>
        <v>500</v>
      </c>
      <c r="L41" s="26">
        <f t="shared" ref="L41:L45" si="24">K41*J41</f>
        <v>270.79500000000002</v>
      </c>
      <c r="M41" s="48"/>
      <c r="N41" s="30">
        <f t="shared" ref="N41:N45" si="25">L41-H41</f>
        <v>270.79500000000002</v>
      </c>
      <c r="O41" s="31" t="str">
        <f t="shared" ref="O41:O65" si="26">IF((H41)=0,"",(N41/H41))</f>
        <v/>
      </c>
      <c r="Q41" s="24">
        <f>+'&gt;50 (100)'!Q41</f>
        <v>0</v>
      </c>
      <c r="R41" s="25">
        <f>+$G$41</f>
        <v>500</v>
      </c>
      <c r="S41" s="26">
        <f t="shared" ref="S41:S43" si="27">R41*Q41</f>
        <v>0</v>
      </c>
      <c r="T41" s="48"/>
      <c r="U41" s="30">
        <f t="shared" si="1"/>
        <v>-270.79500000000002</v>
      </c>
      <c r="V41" s="31">
        <f t="shared" si="2"/>
        <v>-1</v>
      </c>
      <c r="X41" s="24">
        <f>+'&gt;50 (100)'!X41</f>
        <v>0</v>
      </c>
      <c r="Y41" s="25">
        <f>+$G$41</f>
        <v>500</v>
      </c>
      <c r="Z41" s="26">
        <f t="shared" ref="Z41:Z43" si="28">Y41*X41</f>
        <v>0</v>
      </c>
      <c r="AA41" s="48"/>
      <c r="AB41" s="30">
        <f t="shared" si="3"/>
        <v>0</v>
      </c>
      <c r="AC41" s="31" t="str">
        <f t="shared" si="4"/>
        <v/>
      </c>
      <c r="AE41" s="24">
        <f>+'&gt;50 (100)'!AE41</f>
        <v>0</v>
      </c>
      <c r="AF41" s="51">
        <f>$F$19</f>
        <v>500</v>
      </c>
      <c r="AG41" s="26">
        <f t="shared" ref="AG41:AG43" si="29">AF41*AE41</f>
        <v>0</v>
      </c>
      <c r="AH41" s="48"/>
      <c r="AI41" s="30">
        <f t="shared" si="5"/>
        <v>0</v>
      </c>
      <c r="AJ41" s="31" t="str">
        <f t="shared" si="6"/>
        <v/>
      </c>
      <c r="AL41" s="24">
        <f>+'&gt;50 (100)'!AL41</f>
        <v>0</v>
      </c>
      <c r="AM41" s="25">
        <f>+$G$41</f>
        <v>500</v>
      </c>
      <c r="AN41" s="26">
        <f t="shared" ref="AN41:AN43" si="30">AM41*AL41</f>
        <v>0</v>
      </c>
      <c r="AO41" s="48"/>
      <c r="AP41" s="30">
        <f t="shared" si="7"/>
        <v>0</v>
      </c>
      <c r="AQ41" s="31" t="str">
        <f t="shared" si="8"/>
        <v/>
      </c>
    </row>
    <row r="42" spans="2:43" x14ac:dyDescent="0.2">
      <c r="B42" s="46"/>
      <c r="C42" s="21"/>
      <c r="D42" s="22"/>
      <c r="E42" s="23"/>
      <c r="F42" s="24"/>
      <c r="G42" s="25">
        <f t="shared" ref="G42:G43" si="31">$F$18</f>
        <v>255500</v>
      </c>
      <c r="H42" s="26">
        <f t="shared" si="23"/>
        <v>0</v>
      </c>
      <c r="I42" s="47"/>
      <c r="J42" s="28"/>
      <c r="K42" s="25">
        <f t="shared" ref="K42:K43" si="32">$F$18</f>
        <v>255500</v>
      </c>
      <c r="L42" s="26">
        <f t="shared" si="24"/>
        <v>0</v>
      </c>
      <c r="M42" s="48"/>
      <c r="N42" s="30">
        <f t="shared" si="25"/>
        <v>0</v>
      </c>
      <c r="O42" s="31" t="str">
        <f t="shared" si="26"/>
        <v/>
      </c>
      <c r="Q42" s="28"/>
      <c r="R42" s="25">
        <f t="shared" ref="R42:R43" si="33">$F$18</f>
        <v>255500</v>
      </c>
      <c r="S42" s="26">
        <f t="shared" si="27"/>
        <v>0</v>
      </c>
      <c r="T42" s="48"/>
      <c r="U42" s="30">
        <f t="shared" si="1"/>
        <v>0</v>
      </c>
      <c r="V42" s="31" t="str">
        <f t="shared" si="2"/>
        <v/>
      </c>
      <c r="X42" s="28"/>
      <c r="Y42" s="25">
        <f t="shared" ref="Y42:Y43" si="34">$F$18</f>
        <v>255500</v>
      </c>
      <c r="Z42" s="26">
        <f t="shared" si="28"/>
        <v>0</v>
      </c>
      <c r="AA42" s="48"/>
      <c r="AB42" s="30">
        <f t="shared" si="3"/>
        <v>0</v>
      </c>
      <c r="AC42" s="31" t="str">
        <f t="shared" si="4"/>
        <v/>
      </c>
      <c r="AE42" s="28"/>
      <c r="AF42" s="25">
        <f t="shared" ref="AF42:AF43" si="35">$F$18</f>
        <v>255500</v>
      </c>
      <c r="AG42" s="26">
        <f t="shared" si="29"/>
        <v>0</v>
      </c>
      <c r="AH42" s="48"/>
      <c r="AI42" s="30">
        <f t="shared" si="5"/>
        <v>0</v>
      </c>
      <c r="AJ42" s="31" t="str">
        <f t="shared" si="6"/>
        <v/>
      </c>
      <c r="AL42" s="28"/>
      <c r="AM42" s="25">
        <f t="shared" ref="AM42:AM43" si="36">$F$18</f>
        <v>255500</v>
      </c>
      <c r="AN42" s="26">
        <f t="shared" si="30"/>
        <v>0</v>
      </c>
      <c r="AO42" s="48"/>
      <c r="AP42" s="30">
        <f t="shared" si="7"/>
        <v>0</v>
      </c>
      <c r="AQ42" s="31" t="str">
        <f t="shared" si="8"/>
        <v/>
      </c>
    </row>
    <row r="43" spans="2:43" x14ac:dyDescent="0.2">
      <c r="B43" s="46"/>
      <c r="C43" s="21"/>
      <c r="D43" s="22"/>
      <c r="E43" s="23"/>
      <c r="F43" s="24"/>
      <c r="G43" s="25">
        <f t="shared" si="31"/>
        <v>255500</v>
      </c>
      <c r="H43" s="26">
        <f t="shared" si="23"/>
        <v>0</v>
      </c>
      <c r="I43" s="47"/>
      <c r="J43" s="28"/>
      <c r="K43" s="25">
        <f t="shared" si="32"/>
        <v>255500</v>
      </c>
      <c r="L43" s="26">
        <f t="shared" si="24"/>
        <v>0</v>
      </c>
      <c r="M43" s="48"/>
      <c r="N43" s="30">
        <f t="shared" si="25"/>
        <v>0</v>
      </c>
      <c r="O43" s="31" t="str">
        <f t="shared" si="26"/>
        <v/>
      </c>
      <c r="Q43" s="28"/>
      <c r="R43" s="25">
        <f t="shared" si="33"/>
        <v>255500</v>
      </c>
      <c r="S43" s="26">
        <f t="shared" si="27"/>
        <v>0</v>
      </c>
      <c r="T43" s="48"/>
      <c r="U43" s="30">
        <f t="shared" si="1"/>
        <v>0</v>
      </c>
      <c r="V43" s="31" t="str">
        <f t="shared" si="2"/>
        <v/>
      </c>
      <c r="X43" s="28"/>
      <c r="Y43" s="25">
        <f t="shared" si="34"/>
        <v>255500</v>
      </c>
      <c r="Z43" s="26">
        <f t="shared" si="28"/>
        <v>0</v>
      </c>
      <c r="AA43" s="48"/>
      <c r="AB43" s="30">
        <f t="shared" si="3"/>
        <v>0</v>
      </c>
      <c r="AC43" s="31" t="str">
        <f t="shared" si="4"/>
        <v/>
      </c>
      <c r="AE43" s="28"/>
      <c r="AF43" s="25">
        <f t="shared" si="35"/>
        <v>255500</v>
      </c>
      <c r="AG43" s="26">
        <f t="shared" si="29"/>
        <v>0</v>
      </c>
      <c r="AH43" s="48"/>
      <c r="AI43" s="30">
        <f t="shared" si="5"/>
        <v>0</v>
      </c>
      <c r="AJ43" s="31" t="str">
        <f t="shared" si="6"/>
        <v/>
      </c>
      <c r="AL43" s="28"/>
      <c r="AM43" s="25">
        <f t="shared" si="36"/>
        <v>255500</v>
      </c>
      <c r="AN43" s="26">
        <f t="shared" si="30"/>
        <v>0</v>
      </c>
      <c r="AO43" s="48"/>
      <c r="AP43" s="30">
        <f t="shared" si="7"/>
        <v>0</v>
      </c>
      <c r="AQ43" s="31" t="str">
        <f t="shared" si="8"/>
        <v/>
      </c>
    </row>
    <row r="44" spans="2:43" x14ac:dyDescent="0.2">
      <c r="B44" s="49" t="s">
        <v>35</v>
      </c>
      <c r="C44" s="21"/>
      <c r="D44" s="22" t="s">
        <v>74</v>
      </c>
      <c r="E44" s="23"/>
      <c r="F44" s="50">
        <v>2.3539999999999998E-2</v>
      </c>
      <c r="G44" s="51">
        <f>+$F$19</f>
        <v>500</v>
      </c>
      <c r="H44" s="26">
        <f>G44*F44</f>
        <v>11.77</v>
      </c>
      <c r="I44" s="27"/>
      <c r="J44" s="52">
        <v>2.5260000000000001E-2</v>
      </c>
      <c r="K44" s="51">
        <f>+$F$19</f>
        <v>500</v>
      </c>
      <c r="L44" s="26">
        <f>K44*J44</f>
        <v>12.63</v>
      </c>
      <c r="M44" s="27"/>
      <c r="N44" s="30">
        <f>L44-H44</f>
        <v>0.86000000000000121</v>
      </c>
      <c r="O44" s="31">
        <f>IF((H44)=0,"",(N44/H44))</f>
        <v>7.3067119796091859E-2</v>
      </c>
      <c r="Q44" s="52">
        <v>2.5489999999999999E-2</v>
      </c>
      <c r="R44" s="51">
        <f>+$F$19</f>
        <v>500</v>
      </c>
      <c r="S44" s="26">
        <f>R44*Q44</f>
        <v>12.744999999999999</v>
      </c>
      <c r="T44" s="27"/>
      <c r="U44" s="30">
        <f t="shared" si="1"/>
        <v>0.11499999999999844</v>
      </c>
      <c r="V44" s="31">
        <f t="shared" si="2"/>
        <v>9.1053048297702645E-3</v>
      </c>
      <c r="X44" s="52">
        <v>2.555E-2</v>
      </c>
      <c r="Y44" s="51">
        <f>+$F$19</f>
        <v>500</v>
      </c>
      <c r="Z44" s="26">
        <f>Y44*X44</f>
        <v>12.775</v>
      </c>
      <c r="AA44" s="27"/>
      <c r="AB44" s="30">
        <f t="shared" si="3"/>
        <v>3.0000000000001137E-2</v>
      </c>
      <c r="AC44" s="31">
        <f t="shared" si="4"/>
        <v>2.353864260494401E-3</v>
      </c>
      <c r="AE44" s="52">
        <v>2.5569999999999999E-2</v>
      </c>
      <c r="AF44" s="51">
        <f>+$F$19</f>
        <v>500</v>
      </c>
      <c r="AG44" s="26">
        <f>AF44*AE44</f>
        <v>12.785</v>
      </c>
      <c r="AH44" s="27"/>
      <c r="AI44" s="30">
        <f t="shared" si="5"/>
        <v>9.9999999999997868E-3</v>
      </c>
      <c r="AJ44" s="31">
        <f t="shared" si="6"/>
        <v>7.8277886497062912E-4</v>
      </c>
      <c r="AL44" s="52">
        <v>2.5579999999999999E-2</v>
      </c>
      <c r="AM44" s="51">
        <f>+$F$19</f>
        <v>500</v>
      </c>
      <c r="AN44" s="26">
        <f>AM44*AL44</f>
        <v>12.79</v>
      </c>
      <c r="AO44" s="27"/>
      <c r="AP44" s="30">
        <f t="shared" si="7"/>
        <v>4.9999999999990052E-3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9146.9000000000233</v>
      </c>
      <c r="H45" s="26">
        <f t="shared" si="23"/>
        <v>934.2643660000025</v>
      </c>
      <c r="I45" s="27"/>
      <c r="J45" s="55">
        <f>0.64*$J$55+0.18*$J$56+0.18*$J$57</f>
        <v>0.10214000000000001</v>
      </c>
      <c r="K45" s="54">
        <f>$F$18*(1+$J$74)-$F$18</f>
        <v>8635.9000000000233</v>
      </c>
      <c r="L45" s="26">
        <f t="shared" si="24"/>
        <v>882.0708260000024</v>
      </c>
      <c r="M45" s="27"/>
      <c r="N45" s="30">
        <f t="shared" si="25"/>
        <v>-52.193540000000098</v>
      </c>
      <c r="O45" s="31">
        <f t="shared" si="26"/>
        <v>-5.5865921787709452E-2</v>
      </c>
      <c r="Q45" s="55">
        <f>0.64*$Q$55+0.18*$Q$56+0.18*$Q$57</f>
        <v>0.10214000000000001</v>
      </c>
      <c r="R45" s="54">
        <f>$F$18*(1+Q74)-$F$18</f>
        <v>8635.9000000000233</v>
      </c>
      <c r="S45" s="26">
        <f t="shared" ref="S45" si="37">R45*Q45</f>
        <v>882.0708260000024</v>
      </c>
      <c r="T45" s="27"/>
      <c r="U45" s="30">
        <f t="shared" si="1"/>
        <v>0</v>
      </c>
      <c r="V45" s="31">
        <f t="shared" si="2"/>
        <v>0</v>
      </c>
      <c r="X45" s="55">
        <f>0.64*$X$55+0.18*$X$56+0.18*$X$57</f>
        <v>0.10214000000000001</v>
      </c>
      <c r="Y45" s="54">
        <f>$F$18*(1+X74)-$F$18</f>
        <v>8635.9000000000233</v>
      </c>
      <c r="Z45" s="26">
        <f t="shared" ref="Z45" si="38">Y45*X45</f>
        <v>882.0708260000024</v>
      </c>
      <c r="AA45" s="27"/>
      <c r="AB45" s="30">
        <f t="shared" si="3"/>
        <v>0</v>
      </c>
      <c r="AC45" s="31">
        <f t="shared" si="4"/>
        <v>0</v>
      </c>
      <c r="AE45" s="55">
        <f>0.64*$AE$55+0.18*$AE$56+0.18*$AE$57</f>
        <v>0.10214000000000001</v>
      </c>
      <c r="AF45" s="54">
        <f>$F$18*(1+AE74)-$F$18</f>
        <v>8635.9000000000233</v>
      </c>
      <c r="AG45" s="26">
        <f t="shared" ref="AG45" si="39">AF45*AE45</f>
        <v>882.0708260000024</v>
      </c>
      <c r="AH45" s="27"/>
      <c r="AI45" s="30">
        <f t="shared" si="5"/>
        <v>0</v>
      </c>
      <c r="AJ45" s="31">
        <f t="shared" si="6"/>
        <v>0</v>
      </c>
      <c r="AL45" s="55">
        <f>0.64*$AL$55+0.18*$AL$56+0.18*$AL$57</f>
        <v>0.10214000000000001</v>
      </c>
      <c r="AM45" s="54">
        <f>$F$18*(1+AL74)-$F$18</f>
        <v>8635.9000000000233</v>
      </c>
      <c r="AN45" s="26">
        <f t="shared" ref="AN45" si="40">AM45*AL45</f>
        <v>882.0708260000024</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2991.4043660000025</v>
      </c>
      <c r="I47" s="40"/>
      <c r="J47" s="59"/>
      <c r="K47" s="61"/>
      <c r="L47" s="60">
        <f>SUM(L40:L46)+L39</f>
        <v>3266.0373260000028</v>
      </c>
      <c r="M47" s="40"/>
      <c r="N47" s="43">
        <f t="shared" ref="N47:N65" si="41">L47-H47</f>
        <v>274.63296000000037</v>
      </c>
      <c r="O47" s="44">
        <f t="shared" si="26"/>
        <v>9.1807367509872839E-2</v>
      </c>
      <c r="Q47" s="59"/>
      <c r="R47" s="61"/>
      <c r="S47" s="60">
        <f>SUM(S40:S46)+S39</f>
        <v>3207.3658260000025</v>
      </c>
      <c r="T47" s="40"/>
      <c r="U47" s="43">
        <f t="shared" si="1"/>
        <v>-58.671500000000378</v>
      </c>
      <c r="V47" s="44">
        <f t="shared" si="2"/>
        <v>-1.7964124149143397E-2</v>
      </c>
      <c r="X47" s="59"/>
      <c r="Y47" s="61"/>
      <c r="Z47" s="60">
        <f>SUM(Z40:Z46)+Z39</f>
        <v>3228.0958260000025</v>
      </c>
      <c r="AA47" s="40"/>
      <c r="AB47" s="43">
        <f t="shared" si="3"/>
        <v>20.730000000000018</v>
      </c>
      <c r="AC47" s="44">
        <f t="shared" si="4"/>
        <v>6.4632477629946545E-3</v>
      </c>
      <c r="AE47" s="59"/>
      <c r="AF47" s="61"/>
      <c r="AG47" s="60">
        <f>SUM(AG40:AG46)+AG39</f>
        <v>3221.6058260000023</v>
      </c>
      <c r="AH47" s="40"/>
      <c r="AI47" s="43">
        <f t="shared" si="5"/>
        <v>-6.4900000000002365</v>
      </c>
      <c r="AJ47" s="44">
        <f t="shared" si="6"/>
        <v>-2.0104731550184877E-3</v>
      </c>
      <c r="AL47" s="59"/>
      <c r="AM47" s="61"/>
      <c r="AN47" s="60">
        <f>SUM(AN40:AN46)+AN39</f>
        <v>3180.3108260000022</v>
      </c>
      <c r="AO47" s="40"/>
      <c r="AP47" s="43">
        <f t="shared" si="7"/>
        <v>-41.295000000000073</v>
      </c>
      <c r="AQ47" s="44">
        <f t="shared" si="8"/>
        <v>-1.2818141706452216E-2</v>
      </c>
    </row>
    <row r="48" spans="2:43" x14ac:dyDescent="0.2">
      <c r="B48" s="27" t="s">
        <v>39</v>
      </c>
      <c r="C48" s="27"/>
      <c r="D48" s="62" t="s">
        <v>74</v>
      </c>
      <c r="E48" s="63"/>
      <c r="F48" s="28">
        <v>2.9072</v>
      </c>
      <c r="G48" s="64">
        <f>+$F$19</f>
        <v>500</v>
      </c>
      <c r="H48" s="26">
        <f>G48*F48</f>
        <v>1453.6</v>
      </c>
      <c r="I48" s="27"/>
      <c r="J48" s="28">
        <f>+F48</f>
        <v>2.9072</v>
      </c>
      <c r="K48" s="64">
        <f>+$F$19</f>
        <v>500</v>
      </c>
      <c r="L48" s="26">
        <f>K48*J48</f>
        <v>1453.6</v>
      </c>
      <c r="M48" s="27"/>
      <c r="N48" s="30">
        <f t="shared" si="41"/>
        <v>0</v>
      </c>
      <c r="O48" s="31">
        <f t="shared" si="26"/>
        <v>0</v>
      </c>
      <c r="Q48" s="28">
        <f>+$J48</f>
        <v>2.9072</v>
      </c>
      <c r="R48" s="64">
        <f>+$F$19</f>
        <v>500</v>
      </c>
      <c r="S48" s="26">
        <f>R48*Q48</f>
        <v>1453.6</v>
      </c>
      <c r="T48" s="27"/>
      <c r="U48" s="30">
        <f t="shared" si="1"/>
        <v>0</v>
      </c>
      <c r="V48" s="31">
        <f t="shared" si="2"/>
        <v>0</v>
      </c>
      <c r="X48" s="28">
        <f>+$J48</f>
        <v>2.9072</v>
      </c>
      <c r="Y48" s="64">
        <f>+$F$19</f>
        <v>500</v>
      </c>
      <c r="Z48" s="26">
        <f>Y48*X48</f>
        <v>1453.6</v>
      </c>
      <c r="AA48" s="27"/>
      <c r="AB48" s="30">
        <f t="shared" si="3"/>
        <v>0</v>
      </c>
      <c r="AC48" s="31">
        <f t="shared" si="4"/>
        <v>0</v>
      </c>
      <c r="AE48" s="28">
        <f>+$J48</f>
        <v>2.9072</v>
      </c>
      <c r="AF48" s="64">
        <f>+$F$19</f>
        <v>500</v>
      </c>
      <c r="AG48" s="26">
        <f>AF48*AE48</f>
        <v>1453.6</v>
      </c>
      <c r="AH48" s="27"/>
      <c r="AI48" s="30">
        <f t="shared" si="5"/>
        <v>0</v>
      </c>
      <c r="AJ48" s="31">
        <f t="shared" si="6"/>
        <v>0</v>
      </c>
      <c r="AL48" s="28">
        <f>+$J48</f>
        <v>2.9072</v>
      </c>
      <c r="AM48" s="64">
        <f>+$F$19</f>
        <v>500</v>
      </c>
      <c r="AN48" s="26">
        <f>AM48*AL48</f>
        <v>1453.6</v>
      </c>
      <c r="AO48" s="27"/>
      <c r="AP48" s="30">
        <f t="shared" si="7"/>
        <v>0</v>
      </c>
      <c r="AQ48" s="31">
        <f t="shared" si="8"/>
        <v>0</v>
      </c>
    </row>
    <row r="49" spans="2:43" ht="25.5" x14ac:dyDescent="0.2">
      <c r="B49" s="66" t="s">
        <v>40</v>
      </c>
      <c r="C49" s="27"/>
      <c r="D49" s="62" t="s">
        <v>74</v>
      </c>
      <c r="E49" s="63"/>
      <c r="F49" s="28">
        <v>1.6232</v>
      </c>
      <c r="G49" s="64">
        <f>G48</f>
        <v>500</v>
      </c>
      <c r="H49" s="26">
        <f>G49*F49</f>
        <v>811.6</v>
      </c>
      <c r="I49" s="27"/>
      <c r="J49" s="28">
        <f>+F49</f>
        <v>1.6232</v>
      </c>
      <c r="K49" s="64">
        <f>K48</f>
        <v>500</v>
      </c>
      <c r="L49" s="26">
        <f>K49*J49</f>
        <v>811.6</v>
      </c>
      <c r="M49" s="27"/>
      <c r="N49" s="30">
        <f t="shared" si="41"/>
        <v>0</v>
      </c>
      <c r="O49" s="31">
        <f t="shared" si="26"/>
        <v>0</v>
      </c>
      <c r="Q49" s="28">
        <f>+$J49</f>
        <v>1.6232</v>
      </c>
      <c r="R49" s="64">
        <f>R48</f>
        <v>500</v>
      </c>
      <c r="S49" s="26">
        <f>R49*Q49</f>
        <v>811.6</v>
      </c>
      <c r="T49" s="27"/>
      <c r="U49" s="30">
        <f t="shared" si="1"/>
        <v>0</v>
      </c>
      <c r="V49" s="31">
        <f t="shared" si="2"/>
        <v>0</v>
      </c>
      <c r="X49" s="28">
        <f>+$J49</f>
        <v>1.6232</v>
      </c>
      <c r="Y49" s="64">
        <f>Y48</f>
        <v>500</v>
      </c>
      <c r="Z49" s="26">
        <f>Y49*X49</f>
        <v>811.6</v>
      </c>
      <c r="AA49" s="27"/>
      <c r="AB49" s="30">
        <f t="shared" si="3"/>
        <v>0</v>
      </c>
      <c r="AC49" s="31">
        <f t="shared" si="4"/>
        <v>0</v>
      </c>
      <c r="AE49" s="28">
        <f>+$J49</f>
        <v>1.6232</v>
      </c>
      <c r="AF49" s="64">
        <f>AF48</f>
        <v>500</v>
      </c>
      <c r="AG49" s="26">
        <f>AF49*AE49</f>
        <v>811.6</v>
      </c>
      <c r="AH49" s="27"/>
      <c r="AI49" s="30">
        <f t="shared" si="5"/>
        <v>0</v>
      </c>
      <c r="AJ49" s="31">
        <f t="shared" si="6"/>
        <v>0</v>
      </c>
      <c r="AL49" s="28">
        <f>+$J49</f>
        <v>1.6232</v>
      </c>
      <c r="AM49" s="64">
        <f>AM48</f>
        <v>500</v>
      </c>
      <c r="AN49" s="26">
        <f>AM49*AL49</f>
        <v>811.6</v>
      </c>
      <c r="AO49" s="27"/>
      <c r="AP49" s="30">
        <f t="shared" si="7"/>
        <v>0</v>
      </c>
      <c r="AQ49" s="31">
        <f t="shared" si="8"/>
        <v>0</v>
      </c>
    </row>
    <row r="50" spans="2:43" ht="25.5" x14ac:dyDescent="0.2">
      <c r="B50" s="56" t="s">
        <v>41</v>
      </c>
      <c r="C50" s="35"/>
      <c r="D50" s="35"/>
      <c r="E50" s="35"/>
      <c r="F50" s="67"/>
      <c r="G50" s="59"/>
      <c r="H50" s="60">
        <f>SUM(H47:H49)</f>
        <v>5256.6043660000032</v>
      </c>
      <c r="I50" s="68"/>
      <c r="J50" s="69"/>
      <c r="K50" s="59"/>
      <c r="L50" s="60">
        <f>SUM(L47:L49)</f>
        <v>5531.2373260000031</v>
      </c>
      <c r="M50" s="68"/>
      <c r="N50" s="43">
        <f t="shared" si="41"/>
        <v>274.63295999999991</v>
      </c>
      <c r="O50" s="44">
        <f t="shared" si="26"/>
        <v>5.2245316725059339E-2</v>
      </c>
      <c r="Q50" s="69"/>
      <c r="R50" s="59"/>
      <c r="S50" s="60">
        <f>SUM(S47:S49)</f>
        <v>5472.5658260000027</v>
      </c>
      <c r="T50" s="68"/>
      <c r="U50" s="43">
        <f t="shared" si="1"/>
        <v>-58.671500000000378</v>
      </c>
      <c r="V50" s="44">
        <f t="shared" si="2"/>
        <v>-1.0607301141140793E-2</v>
      </c>
      <c r="X50" s="69"/>
      <c r="Y50" s="59"/>
      <c r="Z50" s="60">
        <f>SUM(Z47:Z49)</f>
        <v>5493.2958260000032</v>
      </c>
      <c r="AA50" s="68"/>
      <c r="AB50" s="43">
        <f t="shared" si="3"/>
        <v>20.730000000000473</v>
      </c>
      <c r="AC50" s="44">
        <f t="shared" si="4"/>
        <v>3.7879855006061032E-3</v>
      </c>
      <c r="AE50" s="69"/>
      <c r="AF50" s="59"/>
      <c r="AG50" s="60">
        <f>SUM(AG47:AG49)</f>
        <v>5486.8058260000025</v>
      </c>
      <c r="AH50" s="68"/>
      <c r="AI50" s="43">
        <f t="shared" si="5"/>
        <v>-6.4900000000006912</v>
      </c>
      <c r="AJ50" s="44">
        <f t="shared" si="6"/>
        <v>-1.1814401054615054E-3</v>
      </c>
      <c r="AL50" s="69"/>
      <c r="AM50" s="59"/>
      <c r="AN50" s="60">
        <f>SUM(AN47:AN49)</f>
        <v>5445.5108260000025</v>
      </c>
      <c r="AO50" s="68"/>
      <c r="AP50" s="43">
        <f t="shared" si="7"/>
        <v>-41.295000000000073</v>
      </c>
      <c r="AQ50" s="44">
        <f t="shared" si="8"/>
        <v>-7.5262368141985085E-3</v>
      </c>
    </row>
    <row r="51" spans="2:43" ht="25.5" x14ac:dyDescent="0.2">
      <c r="B51" s="71" t="s">
        <v>42</v>
      </c>
      <c r="C51" s="21"/>
      <c r="D51" s="22" t="s">
        <v>30</v>
      </c>
      <c r="E51" s="23"/>
      <c r="F51" s="72">
        <v>4.4000000000000003E-3</v>
      </c>
      <c r="G51" s="64">
        <f>+$F$18+G45</f>
        <v>264646.90000000002</v>
      </c>
      <c r="H51" s="73">
        <f t="shared" ref="H51:H57" si="42">G51*F51</f>
        <v>1164.4463600000001</v>
      </c>
      <c r="I51" s="27"/>
      <c r="J51" s="72">
        <v>4.4000000000000003E-3</v>
      </c>
      <c r="K51" s="64">
        <f>+$F$18+K45</f>
        <v>264135.90000000002</v>
      </c>
      <c r="L51" s="73">
        <f t="shared" ref="L51:L57" si="43">K51*J51</f>
        <v>1162.1979600000002</v>
      </c>
      <c r="M51" s="27"/>
      <c r="N51" s="30">
        <f t="shared" si="41"/>
        <v>-2.2483999999999469</v>
      </c>
      <c r="O51" s="74">
        <f t="shared" si="26"/>
        <v>-1.9308746862328177E-3</v>
      </c>
      <c r="Q51" s="72">
        <f>+J51</f>
        <v>4.4000000000000003E-3</v>
      </c>
      <c r="R51" s="64">
        <f>+$F$18+R45</f>
        <v>264135.90000000002</v>
      </c>
      <c r="S51" s="73">
        <f t="shared" ref="S51:S57" si="44">R51*Q51</f>
        <v>1162.1979600000002</v>
      </c>
      <c r="T51" s="27"/>
      <c r="U51" s="30">
        <f t="shared" si="1"/>
        <v>0</v>
      </c>
      <c r="V51" s="74">
        <f t="shared" si="2"/>
        <v>0</v>
      </c>
      <c r="X51" s="72">
        <f>+Q51</f>
        <v>4.4000000000000003E-3</v>
      </c>
      <c r="Y51" s="64">
        <f>+$F$18+Y45</f>
        <v>264135.90000000002</v>
      </c>
      <c r="Z51" s="73">
        <f t="shared" ref="Z51:Z57" si="45">Y51*X51</f>
        <v>1162.1979600000002</v>
      </c>
      <c r="AA51" s="27"/>
      <c r="AB51" s="30">
        <f t="shared" si="3"/>
        <v>0</v>
      </c>
      <c r="AC51" s="74">
        <f t="shared" si="4"/>
        <v>0</v>
      </c>
      <c r="AE51" s="72">
        <f>+X51</f>
        <v>4.4000000000000003E-3</v>
      </c>
      <c r="AF51" s="64">
        <f>+$F$18+AF45</f>
        <v>264135.90000000002</v>
      </c>
      <c r="AG51" s="73">
        <f t="shared" ref="AG51:AG57" si="46">AF51*AE51</f>
        <v>1162.1979600000002</v>
      </c>
      <c r="AH51" s="27"/>
      <c r="AI51" s="30">
        <f t="shared" si="5"/>
        <v>0</v>
      </c>
      <c r="AJ51" s="74">
        <f t="shared" si="6"/>
        <v>0</v>
      </c>
      <c r="AL51" s="72">
        <f>+AE51</f>
        <v>4.4000000000000003E-3</v>
      </c>
      <c r="AM51" s="64">
        <f>+$F$18+AM45</f>
        <v>264135.90000000002</v>
      </c>
      <c r="AN51" s="73">
        <f t="shared" ref="AN51:AN57" si="47">AM51*AL51</f>
        <v>1162.1979600000002</v>
      </c>
      <c r="AO51" s="27"/>
      <c r="AP51" s="30">
        <f t="shared" si="7"/>
        <v>0</v>
      </c>
      <c r="AQ51" s="74">
        <f t="shared" si="8"/>
        <v>0</v>
      </c>
    </row>
    <row r="52" spans="2:43" ht="25.5" x14ac:dyDescent="0.2">
      <c r="B52" s="71" t="s">
        <v>43</v>
      </c>
      <c r="C52" s="21"/>
      <c r="D52" s="22" t="s">
        <v>30</v>
      </c>
      <c r="E52" s="23"/>
      <c r="F52" s="72">
        <v>1.2999999999999999E-3</v>
      </c>
      <c r="G52" s="64">
        <f>G51</f>
        <v>264646.90000000002</v>
      </c>
      <c r="H52" s="73">
        <f t="shared" si="42"/>
        <v>344.04097000000002</v>
      </c>
      <c r="I52" s="27"/>
      <c r="J52" s="72">
        <v>1.2999999999999999E-3</v>
      </c>
      <c r="K52" s="64">
        <f>K51</f>
        <v>264135.90000000002</v>
      </c>
      <c r="L52" s="73">
        <f t="shared" si="43"/>
        <v>343.37666999999999</v>
      </c>
      <c r="M52" s="27"/>
      <c r="N52" s="30">
        <f t="shared" si="41"/>
        <v>-0.66430000000002565</v>
      </c>
      <c r="O52" s="74">
        <f t="shared" si="26"/>
        <v>-1.9308746862329381E-3</v>
      </c>
      <c r="Q52" s="72">
        <f>+J52</f>
        <v>1.2999999999999999E-3</v>
      </c>
      <c r="R52" s="64">
        <f>R51</f>
        <v>264135.90000000002</v>
      </c>
      <c r="S52" s="73">
        <f t="shared" si="44"/>
        <v>343.37666999999999</v>
      </c>
      <c r="T52" s="27"/>
      <c r="U52" s="30">
        <f t="shared" si="1"/>
        <v>0</v>
      </c>
      <c r="V52" s="74">
        <f t="shared" si="2"/>
        <v>0</v>
      </c>
      <c r="X52" s="72">
        <f>+Q52</f>
        <v>1.2999999999999999E-3</v>
      </c>
      <c r="Y52" s="64">
        <f>Y51</f>
        <v>264135.90000000002</v>
      </c>
      <c r="Z52" s="73">
        <f t="shared" si="45"/>
        <v>343.37666999999999</v>
      </c>
      <c r="AA52" s="27"/>
      <c r="AB52" s="30">
        <f t="shared" si="3"/>
        <v>0</v>
      </c>
      <c r="AC52" s="74">
        <f t="shared" si="4"/>
        <v>0</v>
      </c>
      <c r="AE52" s="72">
        <f>+X52</f>
        <v>1.2999999999999999E-3</v>
      </c>
      <c r="AF52" s="64">
        <f>AF51</f>
        <v>264135.90000000002</v>
      </c>
      <c r="AG52" s="73">
        <f t="shared" si="46"/>
        <v>343.37666999999999</v>
      </c>
      <c r="AH52" s="27"/>
      <c r="AI52" s="30">
        <f t="shared" si="5"/>
        <v>0</v>
      </c>
      <c r="AJ52" s="74">
        <f t="shared" si="6"/>
        <v>0</v>
      </c>
      <c r="AL52" s="72">
        <f>+AE52</f>
        <v>1.2999999999999999E-3</v>
      </c>
      <c r="AM52" s="64">
        <f>AM51</f>
        <v>264135.90000000002</v>
      </c>
      <c r="AN52" s="73">
        <f t="shared" si="47"/>
        <v>343.37666999999999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255500</v>
      </c>
      <c r="H54" s="73">
        <f t="shared" si="42"/>
        <v>1773.17</v>
      </c>
      <c r="I54" s="27"/>
      <c r="J54" s="72">
        <f>+F54</f>
        <v>6.94E-3</v>
      </c>
      <c r="K54" s="76">
        <f>$F$18</f>
        <v>255500</v>
      </c>
      <c r="L54" s="73">
        <f t="shared" si="43"/>
        <v>1773.17</v>
      </c>
      <c r="M54" s="27"/>
      <c r="N54" s="30">
        <f t="shared" si="41"/>
        <v>0</v>
      </c>
      <c r="O54" s="74">
        <f t="shared" si="26"/>
        <v>0</v>
      </c>
      <c r="Q54" s="72">
        <f>+J54</f>
        <v>6.94E-3</v>
      </c>
      <c r="R54" s="76">
        <f>$F$18</f>
        <v>255500</v>
      </c>
      <c r="S54" s="73">
        <f t="shared" si="44"/>
        <v>1773.17</v>
      </c>
      <c r="T54" s="27"/>
      <c r="U54" s="30">
        <f t="shared" si="1"/>
        <v>0</v>
      </c>
      <c r="V54" s="74">
        <f t="shared" si="2"/>
        <v>0</v>
      </c>
      <c r="X54" s="72">
        <f>+Q54</f>
        <v>6.94E-3</v>
      </c>
      <c r="Y54" s="76">
        <f>$F$18</f>
        <v>255500</v>
      </c>
      <c r="Z54" s="73">
        <f t="shared" si="45"/>
        <v>1773.17</v>
      </c>
      <c r="AA54" s="27"/>
      <c r="AB54" s="30">
        <f t="shared" si="3"/>
        <v>0</v>
      </c>
      <c r="AC54" s="74">
        <f t="shared" si="4"/>
        <v>0</v>
      </c>
      <c r="AE54" s="72">
        <f>+X54</f>
        <v>6.94E-3</v>
      </c>
      <c r="AF54" s="76">
        <f>$F$18</f>
        <v>255500</v>
      </c>
      <c r="AG54" s="73">
        <f t="shared" si="46"/>
        <v>1773.17</v>
      </c>
      <c r="AH54" s="27"/>
      <c r="AI54" s="30">
        <f t="shared" si="5"/>
        <v>0</v>
      </c>
      <c r="AJ54" s="74">
        <f t="shared" si="6"/>
        <v>0</v>
      </c>
      <c r="AL54" s="72">
        <f>+AE54</f>
        <v>6.94E-3</v>
      </c>
      <c r="AM54" s="76">
        <f>$F$18</f>
        <v>255500</v>
      </c>
      <c r="AN54" s="73">
        <f t="shared" si="47"/>
        <v>1773.17</v>
      </c>
      <c r="AO54" s="27"/>
      <c r="AP54" s="30">
        <f t="shared" si="7"/>
        <v>0</v>
      </c>
      <c r="AQ54" s="74">
        <f t="shared" si="8"/>
        <v>0</v>
      </c>
    </row>
    <row r="55" spans="2:43" x14ac:dyDescent="0.2">
      <c r="B55" s="49" t="s">
        <v>46</v>
      </c>
      <c r="C55" s="21"/>
      <c r="D55" s="22"/>
      <c r="E55" s="23"/>
      <c r="F55" s="72">
        <v>0.08</v>
      </c>
      <c r="G55" s="77">
        <f>0.64*$F$18</f>
        <v>163520</v>
      </c>
      <c r="H55" s="73">
        <f t="shared" si="42"/>
        <v>13081.6</v>
      </c>
      <c r="I55" s="27"/>
      <c r="J55" s="72">
        <v>0.08</v>
      </c>
      <c r="K55" s="77">
        <f>$G$55</f>
        <v>163520</v>
      </c>
      <c r="L55" s="73">
        <f t="shared" si="43"/>
        <v>13081.6</v>
      </c>
      <c r="M55" s="27"/>
      <c r="N55" s="30">
        <f t="shared" si="41"/>
        <v>0</v>
      </c>
      <c r="O55" s="74">
        <f t="shared" si="26"/>
        <v>0</v>
      </c>
      <c r="Q55" s="72">
        <v>0.08</v>
      </c>
      <c r="R55" s="77">
        <f>$G$55</f>
        <v>163520</v>
      </c>
      <c r="S55" s="73">
        <f t="shared" si="44"/>
        <v>13081.6</v>
      </c>
      <c r="T55" s="27"/>
      <c r="U55" s="30">
        <f t="shared" si="1"/>
        <v>0</v>
      </c>
      <c r="V55" s="74">
        <f t="shared" si="2"/>
        <v>0</v>
      </c>
      <c r="X55" s="72">
        <v>0.08</v>
      </c>
      <c r="Y55" s="77">
        <f>$G$55</f>
        <v>163520</v>
      </c>
      <c r="Z55" s="73">
        <f t="shared" si="45"/>
        <v>13081.6</v>
      </c>
      <c r="AA55" s="27"/>
      <c r="AB55" s="30">
        <f t="shared" si="3"/>
        <v>0</v>
      </c>
      <c r="AC55" s="74">
        <f t="shared" si="4"/>
        <v>0</v>
      </c>
      <c r="AE55" s="72">
        <v>0.08</v>
      </c>
      <c r="AF55" s="77">
        <f>$G$55</f>
        <v>163520</v>
      </c>
      <c r="AG55" s="73">
        <f t="shared" si="46"/>
        <v>13081.6</v>
      </c>
      <c r="AH55" s="27"/>
      <c r="AI55" s="30">
        <f t="shared" si="5"/>
        <v>0</v>
      </c>
      <c r="AJ55" s="74">
        <f t="shared" si="6"/>
        <v>0</v>
      </c>
      <c r="AL55" s="72">
        <v>0.08</v>
      </c>
      <c r="AM55" s="77">
        <f>$G$55</f>
        <v>163520</v>
      </c>
      <c r="AN55" s="73">
        <f t="shared" si="47"/>
        <v>13081.6</v>
      </c>
      <c r="AO55" s="27"/>
      <c r="AP55" s="30">
        <f t="shared" si="7"/>
        <v>0</v>
      </c>
      <c r="AQ55" s="74">
        <f t="shared" si="8"/>
        <v>0</v>
      </c>
    </row>
    <row r="56" spans="2:43" x14ac:dyDescent="0.2">
      <c r="B56" s="49" t="s">
        <v>47</v>
      </c>
      <c r="C56" s="21"/>
      <c r="D56" s="22"/>
      <c r="E56" s="23"/>
      <c r="F56" s="72">
        <v>0.122</v>
      </c>
      <c r="G56" s="77">
        <f>0.18*$F$18</f>
        <v>45990</v>
      </c>
      <c r="H56" s="73">
        <f t="shared" si="42"/>
        <v>5610.78</v>
      </c>
      <c r="I56" s="27"/>
      <c r="J56" s="72">
        <v>0.122</v>
      </c>
      <c r="K56" s="77">
        <f>$G$56</f>
        <v>45990</v>
      </c>
      <c r="L56" s="73">
        <f t="shared" si="43"/>
        <v>5610.78</v>
      </c>
      <c r="M56" s="27"/>
      <c r="N56" s="30">
        <f t="shared" si="41"/>
        <v>0</v>
      </c>
      <c r="O56" s="74">
        <f t="shared" si="26"/>
        <v>0</v>
      </c>
      <c r="Q56" s="72">
        <v>0.122</v>
      </c>
      <c r="R56" s="77">
        <f>$G$56</f>
        <v>45990</v>
      </c>
      <c r="S56" s="73">
        <f t="shared" si="44"/>
        <v>5610.78</v>
      </c>
      <c r="T56" s="27"/>
      <c r="U56" s="30">
        <f t="shared" si="1"/>
        <v>0</v>
      </c>
      <c r="V56" s="74">
        <f t="shared" si="2"/>
        <v>0</v>
      </c>
      <c r="X56" s="72">
        <v>0.122</v>
      </c>
      <c r="Y56" s="77">
        <f>$G$56</f>
        <v>45990</v>
      </c>
      <c r="Z56" s="73">
        <f t="shared" si="45"/>
        <v>5610.78</v>
      </c>
      <c r="AA56" s="27"/>
      <c r="AB56" s="30">
        <f t="shared" si="3"/>
        <v>0</v>
      </c>
      <c r="AC56" s="74">
        <f t="shared" si="4"/>
        <v>0</v>
      </c>
      <c r="AE56" s="72">
        <v>0.122</v>
      </c>
      <c r="AF56" s="77">
        <f>$G$56</f>
        <v>45990</v>
      </c>
      <c r="AG56" s="73">
        <f t="shared" si="46"/>
        <v>5610.78</v>
      </c>
      <c r="AH56" s="27"/>
      <c r="AI56" s="30">
        <f t="shared" si="5"/>
        <v>0</v>
      </c>
      <c r="AJ56" s="74">
        <f t="shared" si="6"/>
        <v>0</v>
      </c>
      <c r="AL56" s="72">
        <v>0.122</v>
      </c>
      <c r="AM56" s="77">
        <f>$G$56</f>
        <v>45990</v>
      </c>
      <c r="AN56" s="73">
        <f t="shared" si="47"/>
        <v>5610.78</v>
      </c>
      <c r="AO56" s="27"/>
      <c r="AP56" s="30">
        <f t="shared" si="7"/>
        <v>0</v>
      </c>
      <c r="AQ56" s="74">
        <f t="shared" si="8"/>
        <v>0</v>
      </c>
    </row>
    <row r="57" spans="2:43" x14ac:dyDescent="0.2">
      <c r="B57" s="11" t="s">
        <v>48</v>
      </c>
      <c r="C57" s="21"/>
      <c r="D57" s="22"/>
      <c r="E57" s="23"/>
      <c r="F57" s="72">
        <v>0.161</v>
      </c>
      <c r="G57" s="77">
        <f>0.18*$F$18</f>
        <v>45990</v>
      </c>
      <c r="H57" s="73">
        <f t="shared" si="42"/>
        <v>7404.39</v>
      </c>
      <c r="I57" s="27"/>
      <c r="J57" s="72">
        <v>0.161</v>
      </c>
      <c r="K57" s="77">
        <f>$G$57</f>
        <v>45990</v>
      </c>
      <c r="L57" s="73">
        <f t="shared" si="43"/>
        <v>7404.39</v>
      </c>
      <c r="M57" s="27"/>
      <c r="N57" s="30">
        <f t="shared" si="41"/>
        <v>0</v>
      </c>
      <c r="O57" s="74">
        <f t="shared" si="26"/>
        <v>0</v>
      </c>
      <c r="Q57" s="72">
        <v>0.161</v>
      </c>
      <c r="R57" s="77">
        <f>$G$57</f>
        <v>45990</v>
      </c>
      <c r="S57" s="73">
        <f t="shared" si="44"/>
        <v>7404.39</v>
      </c>
      <c r="T57" s="27"/>
      <c r="U57" s="30">
        <f t="shared" si="1"/>
        <v>0</v>
      </c>
      <c r="V57" s="74">
        <f t="shared" si="2"/>
        <v>0</v>
      </c>
      <c r="X57" s="72">
        <v>0.161</v>
      </c>
      <c r="Y57" s="77">
        <f>$G$57</f>
        <v>45990</v>
      </c>
      <c r="Z57" s="73">
        <f t="shared" si="45"/>
        <v>7404.39</v>
      </c>
      <c r="AA57" s="27"/>
      <c r="AB57" s="30">
        <f t="shared" si="3"/>
        <v>0</v>
      </c>
      <c r="AC57" s="74">
        <f t="shared" si="4"/>
        <v>0</v>
      </c>
      <c r="AE57" s="72">
        <v>0.161</v>
      </c>
      <c r="AF57" s="77">
        <f>$G$57</f>
        <v>45990</v>
      </c>
      <c r="AG57" s="73">
        <f t="shared" si="46"/>
        <v>7404.39</v>
      </c>
      <c r="AH57" s="27"/>
      <c r="AI57" s="30">
        <f t="shared" si="5"/>
        <v>0</v>
      </c>
      <c r="AJ57" s="74">
        <f t="shared" si="6"/>
        <v>0</v>
      </c>
      <c r="AL57" s="72">
        <v>0.161</v>
      </c>
      <c r="AM57" s="77">
        <f>$G$57</f>
        <v>45990</v>
      </c>
      <c r="AN57" s="73">
        <f t="shared" si="47"/>
        <v>7404.39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254750</v>
      </c>
      <c r="H59" s="73">
        <f>G59*F59</f>
        <v>28022.5</v>
      </c>
      <c r="I59" s="83"/>
      <c r="J59" s="72">
        <v>0.11</v>
      </c>
      <c r="K59" s="82">
        <f>$G$59</f>
        <v>254750</v>
      </c>
      <c r="L59" s="73">
        <f>K59*J59</f>
        <v>28022.5</v>
      </c>
      <c r="M59" s="83"/>
      <c r="N59" s="84">
        <f t="shared" si="41"/>
        <v>0</v>
      </c>
      <c r="O59" s="74">
        <f t="shared" si="26"/>
        <v>0</v>
      </c>
      <c r="Q59" s="72">
        <v>0.11</v>
      </c>
      <c r="R59" s="82">
        <f>$G$59</f>
        <v>254750</v>
      </c>
      <c r="S59" s="73">
        <f>R59*Q59</f>
        <v>28022.5</v>
      </c>
      <c r="T59" s="83"/>
      <c r="U59" s="84">
        <f t="shared" si="1"/>
        <v>0</v>
      </c>
      <c r="V59" s="74">
        <f t="shared" si="2"/>
        <v>0</v>
      </c>
      <c r="X59" s="72">
        <v>0.11</v>
      </c>
      <c r="Y59" s="82">
        <f>$G$59</f>
        <v>254750</v>
      </c>
      <c r="Z59" s="73">
        <f>Y59*X59</f>
        <v>28022.5</v>
      </c>
      <c r="AA59" s="83"/>
      <c r="AB59" s="84">
        <f t="shared" si="3"/>
        <v>0</v>
      </c>
      <c r="AC59" s="74">
        <f t="shared" si="4"/>
        <v>0</v>
      </c>
      <c r="AE59" s="72">
        <v>0.11</v>
      </c>
      <c r="AF59" s="82">
        <f>$G$59</f>
        <v>254750</v>
      </c>
      <c r="AG59" s="73">
        <f>AF59*AE59</f>
        <v>28022.5</v>
      </c>
      <c r="AH59" s="83"/>
      <c r="AI59" s="84">
        <f t="shared" si="5"/>
        <v>0</v>
      </c>
      <c r="AJ59" s="74">
        <f t="shared" si="6"/>
        <v>0</v>
      </c>
      <c r="AL59" s="72">
        <v>0.11</v>
      </c>
      <c r="AM59" s="82">
        <f>$G$59</f>
        <v>254750</v>
      </c>
      <c r="AN59" s="73">
        <f>AM59*AL59</f>
        <v>28022.5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34635.281696000005</v>
      </c>
      <c r="I61" s="100"/>
      <c r="J61" s="101"/>
      <c r="K61" s="101"/>
      <c r="L61" s="99">
        <f>SUM(L51:L57,L50)</f>
        <v>34907.001956</v>
      </c>
      <c r="M61" s="102"/>
      <c r="N61" s="103">
        <f t="shared" ref="N61" si="48">L61-H61</f>
        <v>271.7202599999946</v>
      </c>
      <c r="O61" s="104">
        <f t="shared" ref="O61" si="49">IF((H61)=0,"",(N61/H61))</f>
        <v>7.8451869508361846E-3</v>
      </c>
      <c r="Q61" s="101"/>
      <c r="R61" s="101"/>
      <c r="S61" s="99">
        <f>SUM(S51:S57,S50)</f>
        <v>34848.330456000003</v>
      </c>
      <c r="T61" s="102"/>
      <c r="U61" s="103">
        <f t="shared" si="1"/>
        <v>-58.67149999999674</v>
      </c>
      <c r="V61" s="104">
        <f>IF((L61)=0,"",(U61/L61))</f>
        <v>-1.6807945888321118E-3</v>
      </c>
      <c r="X61" s="101"/>
      <c r="Y61" s="101"/>
      <c r="Z61" s="99">
        <f>SUM(Z51:Z57,Z50)</f>
        <v>34869.060455999999</v>
      </c>
      <c r="AA61" s="102"/>
      <c r="AB61" s="103">
        <f t="shared" si="3"/>
        <v>20.729999999995925</v>
      </c>
      <c r="AC61" s="104">
        <f>IF((S61)=0,"",(AB61/S61))</f>
        <v>5.94863505044235E-4</v>
      </c>
      <c r="AE61" s="101"/>
      <c r="AF61" s="101"/>
      <c r="AG61" s="99">
        <f>SUM(AG51:AG57,AG50)</f>
        <v>34862.570456000001</v>
      </c>
      <c r="AH61" s="102"/>
      <c r="AI61" s="103">
        <f t="shared" ref="AI61:AI65" si="50">AG61-Z61</f>
        <v>-6.4899999999979627</v>
      </c>
      <c r="AJ61" s="104">
        <f>IF((Z61)=0,"",(AI61/Z61))</f>
        <v>-1.8612488880184936E-4</v>
      </c>
      <c r="AL61" s="101"/>
      <c r="AM61" s="101"/>
      <c r="AN61" s="99">
        <f>SUM(AN51:AN57,AN50)</f>
        <v>34821.275456000003</v>
      </c>
      <c r="AO61" s="102"/>
      <c r="AP61" s="103">
        <f t="shared" ref="AP61:AP65" si="51">AN61-AG61</f>
        <v>-41.294999999998254</v>
      </c>
      <c r="AQ61" s="104">
        <f>IF((AG61)=0,"",(AP61/AG61))</f>
        <v>-1.184508183414548E-3</v>
      </c>
    </row>
    <row r="62" spans="2:43" x14ac:dyDescent="0.2">
      <c r="B62" s="105" t="s">
        <v>52</v>
      </c>
      <c r="C62" s="21"/>
      <c r="D62" s="21"/>
      <c r="E62" s="21"/>
      <c r="F62" s="106">
        <v>0.13</v>
      </c>
      <c r="G62" s="107"/>
      <c r="H62" s="108">
        <f>H61*F62</f>
        <v>4502.5866204800004</v>
      </c>
      <c r="I62" s="109"/>
      <c r="J62" s="110">
        <v>0.13</v>
      </c>
      <c r="K62" s="109"/>
      <c r="L62" s="111">
        <f>L61*J62</f>
        <v>4537.9102542800001</v>
      </c>
      <c r="M62" s="112"/>
      <c r="N62" s="113">
        <f t="shared" si="41"/>
        <v>35.323633799999698</v>
      </c>
      <c r="O62" s="114">
        <f t="shared" si="26"/>
        <v>7.8451869508362731E-3</v>
      </c>
      <c r="Q62" s="110">
        <v>0.13</v>
      </c>
      <c r="R62" s="109"/>
      <c r="S62" s="111">
        <f>S61*Q62</f>
        <v>4530.2829592800008</v>
      </c>
      <c r="T62" s="112"/>
      <c r="U62" s="113">
        <f t="shared" si="1"/>
        <v>-7.6272949999993216</v>
      </c>
      <c r="V62" s="114">
        <f t="shared" ref="V62:V71" si="52">IF((L62)=0,"",(U62/L62))</f>
        <v>-1.6807945888320556E-3</v>
      </c>
      <c r="X62" s="110">
        <v>0.13</v>
      </c>
      <c r="Y62" s="109"/>
      <c r="Z62" s="111">
        <f>Z61*X62</f>
        <v>4532.9778592800003</v>
      </c>
      <c r="AA62" s="112"/>
      <c r="AB62" s="113">
        <f t="shared" si="3"/>
        <v>2.6948999999995067</v>
      </c>
      <c r="AC62" s="114">
        <f t="shared" ref="AC62:AC71" si="53">IF((S62)=0,"",(AB62/S62))</f>
        <v>5.9486350504424292E-4</v>
      </c>
      <c r="AE62" s="110">
        <v>0.13</v>
      </c>
      <c r="AF62" s="109"/>
      <c r="AG62" s="111">
        <f>AG61*AE62</f>
        <v>4532.1341592799999</v>
      </c>
      <c r="AH62" s="112"/>
      <c r="AI62" s="113">
        <f t="shared" si="50"/>
        <v>-0.84370000000035361</v>
      </c>
      <c r="AJ62" s="114">
        <f t="shared" ref="AJ62:AJ71" si="54">IF((Z62)=0,"",(AI62/Z62))</f>
        <v>-1.8612488880198578E-4</v>
      </c>
      <c r="AL62" s="110">
        <v>0.13</v>
      </c>
      <c r="AM62" s="109"/>
      <c r="AN62" s="111">
        <f>AN61*AL62</f>
        <v>4526.7658092800002</v>
      </c>
      <c r="AO62" s="112"/>
      <c r="AP62" s="113">
        <f t="shared" si="51"/>
        <v>-5.3683499999997366</v>
      </c>
      <c r="AQ62" s="114">
        <f t="shared" ref="AQ62:AQ71" si="55">IF((AG62)=0,"",(AP62/AG62))</f>
        <v>-1.18450818341454E-3</v>
      </c>
    </row>
    <row r="63" spans="2:43" x14ac:dyDescent="0.2">
      <c r="B63" s="115" t="s">
        <v>53</v>
      </c>
      <c r="C63" s="21"/>
      <c r="D63" s="21"/>
      <c r="E63" s="21"/>
      <c r="F63" s="116"/>
      <c r="G63" s="107"/>
      <c r="H63" s="108">
        <f>H61+H62</f>
        <v>39137.868316480002</v>
      </c>
      <c r="I63" s="109"/>
      <c r="J63" s="109"/>
      <c r="K63" s="109"/>
      <c r="L63" s="111">
        <f>L61+L62</f>
        <v>39444.912210280003</v>
      </c>
      <c r="M63" s="112"/>
      <c r="N63" s="113">
        <f t="shared" si="41"/>
        <v>307.04389380000066</v>
      </c>
      <c r="O63" s="114">
        <f t="shared" si="26"/>
        <v>7.8451869508363581E-3</v>
      </c>
      <c r="Q63" s="109"/>
      <c r="R63" s="109"/>
      <c r="S63" s="111">
        <f>S61+S62</f>
        <v>39378.613415280008</v>
      </c>
      <c r="T63" s="112"/>
      <c r="U63" s="113">
        <f t="shared" si="1"/>
        <v>-66.298794999995152</v>
      </c>
      <c r="V63" s="114">
        <f t="shared" si="52"/>
        <v>-1.680794588832082E-3</v>
      </c>
      <c r="X63" s="109"/>
      <c r="Y63" s="109"/>
      <c r="Z63" s="111">
        <f>Z61+Z62</f>
        <v>39402.038315279999</v>
      </c>
      <c r="AA63" s="112"/>
      <c r="AB63" s="113">
        <f t="shared" si="3"/>
        <v>23.424899999990885</v>
      </c>
      <c r="AC63" s="114">
        <f t="shared" si="53"/>
        <v>5.948635050441204E-4</v>
      </c>
      <c r="AE63" s="109"/>
      <c r="AF63" s="109"/>
      <c r="AG63" s="111">
        <f>AG61+AG62</f>
        <v>39394.704615280003</v>
      </c>
      <c r="AH63" s="112"/>
      <c r="AI63" s="113">
        <f t="shared" si="50"/>
        <v>-7.3336999999955879</v>
      </c>
      <c r="AJ63" s="114">
        <f t="shared" si="54"/>
        <v>-1.861248888017958E-4</v>
      </c>
      <c r="AL63" s="109"/>
      <c r="AM63" s="109"/>
      <c r="AN63" s="111">
        <f>AN61+AN62</f>
        <v>39348.041265280001</v>
      </c>
      <c r="AO63" s="112"/>
      <c r="AP63" s="113">
        <f t="shared" si="51"/>
        <v>-46.663350000002538</v>
      </c>
      <c r="AQ63" s="114">
        <f t="shared" si="55"/>
        <v>-1.1845081834146625E-3</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0" t="s">
        <v>55</v>
      </c>
      <c r="C65" s="260"/>
      <c r="D65" s="260"/>
      <c r="E65" s="120"/>
      <c r="F65" s="121"/>
      <c r="G65" s="122"/>
      <c r="H65" s="123">
        <f>H63+H64</f>
        <v>39137.868316480002</v>
      </c>
      <c r="I65" s="124"/>
      <c r="J65" s="124"/>
      <c r="K65" s="124"/>
      <c r="L65" s="125">
        <f>L63+L64</f>
        <v>39444.912210280003</v>
      </c>
      <c r="M65" s="126"/>
      <c r="N65" s="127">
        <f t="shared" si="41"/>
        <v>307.04389380000066</v>
      </c>
      <c r="O65" s="128">
        <f t="shared" si="26"/>
        <v>7.8451869508363581E-3</v>
      </c>
      <c r="Q65" s="124"/>
      <c r="R65" s="124"/>
      <c r="S65" s="125">
        <f>S63+S64</f>
        <v>39378.613415280008</v>
      </c>
      <c r="T65" s="126"/>
      <c r="U65" s="127">
        <f t="shared" si="1"/>
        <v>-66.298794999995152</v>
      </c>
      <c r="V65" s="128">
        <f t="shared" si="52"/>
        <v>-1.680794588832082E-3</v>
      </c>
      <c r="X65" s="124"/>
      <c r="Y65" s="124"/>
      <c r="Z65" s="125">
        <f>Z63+Z64</f>
        <v>39402.038315279999</v>
      </c>
      <c r="AA65" s="126"/>
      <c r="AB65" s="127">
        <f t="shared" si="3"/>
        <v>23.424899999990885</v>
      </c>
      <c r="AC65" s="128">
        <f t="shared" si="53"/>
        <v>5.948635050441204E-4</v>
      </c>
      <c r="AE65" s="124"/>
      <c r="AF65" s="124"/>
      <c r="AG65" s="125">
        <f>AG63+AG64</f>
        <v>39394.704615280003</v>
      </c>
      <c r="AH65" s="126"/>
      <c r="AI65" s="127">
        <f t="shared" si="50"/>
        <v>-7.3336999999955879</v>
      </c>
      <c r="AJ65" s="128">
        <f t="shared" si="54"/>
        <v>-1.861248888017958E-4</v>
      </c>
      <c r="AL65" s="124"/>
      <c r="AM65" s="124"/>
      <c r="AN65" s="125">
        <f>AN63+AN64</f>
        <v>39348.041265280001</v>
      </c>
      <c r="AO65" s="126"/>
      <c r="AP65" s="127">
        <f t="shared" si="51"/>
        <v>-46.663350000002538</v>
      </c>
      <c r="AQ65" s="128">
        <f t="shared" si="55"/>
        <v>-1.1845081834146625E-3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36631.511696000001</v>
      </c>
      <c r="I67" s="140"/>
      <c r="J67" s="141"/>
      <c r="K67" s="141"/>
      <c r="L67" s="139">
        <f>SUM(L58:L59,L50,L51:L54)</f>
        <v>36903.231955999996</v>
      </c>
      <c r="M67" s="142"/>
      <c r="N67" s="143">
        <f t="shared" ref="N67:N71" si="56">L67-H67</f>
        <v>271.7202599999946</v>
      </c>
      <c r="O67" s="104">
        <f t="shared" ref="O67:O71" si="57">IF((H67)=0,"",(N67/H67))</f>
        <v>7.4176643938411429E-3</v>
      </c>
      <c r="Q67" s="141"/>
      <c r="R67" s="141"/>
      <c r="S67" s="139">
        <f>SUM(S58:S59,S50,S51:S54)</f>
        <v>36844.560455999999</v>
      </c>
      <c r="T67" s="142"/>
      <c r="U67" s="143">
        <f t="shared" si="1"/>
        <v>-58.67149999999674</v>
      </c>
      <c r="V67" s="104">
        <f t="shared" si="52"/>
        <v>-1.5898742980005442E-3</v>
      </c>
      <c r="X67" s="141"/>
      <c r="Y67" s="141"/>
      <c r="Z67" s="139">
        <f>SUM(Z58:Z59,Z50,Z51:Z54)</f>
        <v>36865.290455999995</v>
      </c>
      <c r="AA67" s="142"/>
      <c r="AB67" s="143">
        <f t="shared" si="3"/>
        <v>20.729999999995925</v>
      </c>
      <c r="AC67" s="104">
        <f t="shared" si="53"/>
        <v>5.6263393411225032E-4</v>
      </c>
      <c r="AE67" s="141"/>
      <c r="AF67" s="141"/>
      <c r="AG67" s="139">
        <f>SUM(AG58:AG59,AG50,AG51:AG54)</f>
        <v>36858.800455999997</v>
      </c>
      <c r="AH67" s="142"/>
      <c r="AI67" s="143">
        <f t="shared" ref="AI67:AI71" si="58">AG67-Z67</f>
        <v>-6.4899999999979627</v>
      </c>
      <c r="AJ67" s="104">
        <f t="shared" si="54"/>
        <v>-1.7604635470711951E-4</v>
      </c>
      <c r="AL67" s="141"/>
      <c r="AM67" s="141"/>
      <c r="AN67" s="139">
        <f>SUM(AN58:AN59,AN50,AN51:AN54)</f>
        <v>36817.505455999999</v>
      </c>
      <c r="AO67" s="142"/>
      <c r="AP67" s="143">
        <f t="shared" ref="AP67:AP71" si="59">AN67-AG67</f>
        <v>-41.294999999998254</v>
      </c>
      <c r="AQ67" s="104">
        <f t="shared" si="55"/>
        <v>-1.1203565902610951E-3</v>
      </c>
    </row>
    <row r="68" spans="1:43" s="85" customFormat="1" x14ac:dyDescent="0.2">
      <c r="B68" s="144" t="s">
        <v>52</v>
      </c>
      <c r="C68" s="79"/>
      <c r="D68" s="79"/>
      <c r="E68" s="79"/>
      <c r="F68" s="145">
        <v>0.13</v>
      </c>
      <c r="G68" s="138"/>
      <c r="H68" s="146">
        <f>H67*F68</f>
        <v>4762.0965204800004</v>
      </c>
      <c r="I68" s="147"/>
      <c r="J68" s="148">
        <v>0.13</v>
      </c>
      <c r="K68" s="149"/>
      <c r="L68" s="150">
        <f>L67*J68</f>
        <v>4797.4201542799992</v>
      </c>
      <c r="M68" s="151"/>
      <c r="N68" s="152">
        <f t="shared" si="56"/>
        <v>35.323633799998788</v>
      </c>
      <c r="O68" s="114">
        <f t="shared" si="57"/>
        <v>7.4176643938410362E-3</v>
      </c>
      <c r="Q68" s="148">
        <v>0.13</v>
      </c>
      <c r="R68" s="149"/>
      <c r="S68" s="150">
        <f>S67*Q68</f>
        <v>4789.7928592799999</v>
      </c>
      <c r="T68" s="151"/>
      <c r="U68" s="152">
        <f t="shared" si="1"/>
        <v>-7.6272949999993216</v>
      </c>
      <c r="V68" s="114">
        <f t="shared" si="52"/>
        <v>-1.5898742980004911E-3</v>
      </c>
      <c r="X68" s="148">
        <v>0.13</v>
      </c>
      <c r="Y68" s="149"/>
      <c r="Z68" s="150">
        <f>Z67*X68</f>
        <v>4792.4877592799994</v>
      </c>
      <c r="AA68" s="151"/>
      <c r="AB68" s="152">
        <f t="shared" si="3"/>
        <v>2.6948999999995067</v>
      </c>
      <c r="AC68" s="114">
        <f t="shared" si="53"/>
        <v>5.6263393411225791E-4</v>
      </c>
      <c r="AE68" s="148">
        <v>0.13</v>
      </c>
      <c r="AF68" s="149"/>
      <c r="AG68" s="150">
        <f>AG67*AE68</f>
        <v>4791.64405928</v>
      </c>
      <c r="AH68" s="151"/>
      <c r="AI68" s="152">
        <f t="shared" si="58"/>
        <v>-0.84369999999944412</v>
      </c>
      <c r="AJ68" s="114">
        <f t="shared" si="54"/>
        <v>-1.7604635470705877E-4</v>
      </c>
      <c r="AL68" s="148">
        <v>0.13</v>
      </c>
      <c r="AM68" s="149"/>
      <c r="AN68" s="150">
        <f>AN67*AL68</f>
        <v>4786.2757092800002</v>
      </c>
      <c r="AO68" s="151"/>
      <c r="AP68" s="152">
        <f t="shared" si="59"/>
        <v>-5.3683499999997366</v>
      </c>
      <c r="AQ68" s="114">
        <f t="shared" si="55"/>
        <v>-1.1203565902610875E-3</v>
      </c>
    </row>
    <row r="69" spans="1:43" s="85" customFormat="1" x14ac:dyDescent="0.2">
      <c r="B69" s="153" t="s">
        <v>53</v>
      </c>
      <c r="C69" s="79"/>
      <c r="D69" s="79"/>
      <c r="E69" s="79"/>
      <c r="F69" s="154"/>
      <c r="G69" s="155"/>
      <c r="H69" s="146">
        <f>H67+H68</f>
        <v>41393.608216480003</v>
      </c>
      <c r="I69" s="147"/>
      <c r="J69" s="147"/>
      <c r="K69" s="147"/>
      <c r="L69" s="150">
        <f>L67+L68</f>
        <v>41700.652110279996</v>
      </c>
      <c r="M69" s="151"/>
      <c r="N69" s="152">
        <f t="shared" si="56"/>
        <v>307.04389379999338</v>
      </c>
      <c r="O69" s="114">
        <f t="shared" si="57"/>
        <v>7.4176643938411307E-3</v>
      </c>
      <c r="Q69" s="147"/>
      <c r="R69" s="147"/>
      <c r="S69" s="150">
        <f>S67+S68</f>
        <v>41634.353315280001</v>
      </c>
      <c r="T69" s="151"/>
      <c r="U69" s="152">
        <f t="shared" si="1"/>
        <v>-66.298794999995152</v>
      </c>
      <c r="V69" s="114">
        <f t="shared" si="52"/>
        <v>-1.5898742980005162E-3</v>
      </c>
      <c r="X69" s="147"/>
      <c r="Y69" s="147"/>
      <c r="Z69" s="150">
        <f>Z67+Z68</f>
        <v>41657.778215279992</v>
      </c>
      <c r="AA69" s="151"/>
      <c r="AB69" s="152">
        <f t="shared" si="3"/>
        <v>23.424899999990885</v>
      </c>
      <c r="AC69" s="114">
        <f t="shared" si="53"/>
        <v>5.626339341121419E-4</v>
      </c>
      <c r="AE69" s="147"/>
      <c r="AF69" s="147"/>
      <c r="AG69" s="150">
        <f>AG67+AG68</f>
        <v>41650.444515279996</v>
      </c>
      <c r="AH69" s="151"/>
      <c r="AI69" s="152">
        <f t="shared" si="58"/>
        <v>-7.3336999999955879</v>
      </c>
      <c r="AJ69" s="114">
        <f t="shared" si="54"/>
        <v>-1.7604635470706888E-4</v>
      </c>
      <c r="AL69" s="147"/>
      <c r="AM69" s="147"/>
      <c r="AN69" s="150">
        <f>AN67+AN68</f>
        <v>41603.781165280001</v>
      </c>
      <c r="AO69" s="151"/>
      <c r="AP69" s="152">
        <f t="shared" si="59"/>
        <v>-46.663349999995262</v>
      </c>
      <c r="AQ69" s="114">
        <f t="shared" si="55"/>
        <v>-1.1203565902610287E-3</v>
      </c>
    </row>
    <row r="70" spans="1: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54" t="s">
        <v>57</v>
      </c>
      <c r="C71" s="254"/>
      <c r="D71" s="254"/>
      <c r="E71" s="158"/>
      <c r="F71" s="159"/>
      <c r="G71" s="160"/>
      <c r="H71" s="161">
        <f>SUM(H69:H70)</f>
        <v>41393.608216480003</v>
      </c>
      <c r="I71" s="162"/>
      <c r="J71" s="162"/>
      <c r="K71" s="162"/>
      <c r="L71" s="163">
        <f>SUM(L69:L70)</f>
        <v>41700.652110279996</v>
      </c>
      <c r="M71" s="164"/>
      <c r="N71" s="165">
        <f t="shared" si="56"/>
        <v>307.04389379999338</v>
      </c>
      <c r="O71" s="166">
        <f t="shared" si="57"/>
        <v>7.4176643938411307E-3</v>
      </c>
      <c r="Q71" s="162"/>
      <c r="R71" s="162"/>
      <c r="S71" s="163">
        <f>SUM(S69:S70)</f>
        <v>41634.353315280001</v>
      </c>
      <c r="T71" s="164"/>
      <c r="U71" s="165">
        <f t="shared" si="1"/>
        <v>-66.298794999995152</v>
      </c>
      <c r="V71" s="166">
        <f t="shared" si="52"/>
        <v>-1.5898742980005162E-3</v>
      </c>
      <c r="X71" s="162"/>
      <c r="Y71" s="162"/>
      <c r="Z71" s="163">
        <f>SUM(Z69:Z70)</f>
        <v>41657.778215279992</v>
      </c>
      <c r="AA71" s="164"/>
      <c r="AB71" s="165">
        <f t="shared" si="3"/>
        <v>23.424899999990885</v>
      </c>
      <c r="AC71" s="166">
        <f t="shared" si="53"/>
        <v>5.626339341121419E-4</v>
      </c>
      <c r="AE71" s="162"/>
      <c r="AF71" s="162"/>
      <c r="AG71" s="163">
        <f>SUM(AG69:AG70)</f>
        <v>41650.444515279996</v>
      </c>
      <c r="AH71" s="164"/>
      <c r="AI71" s="165">
        <f t="shared" si="58"/>
        <v>-7.3336999999955879</v>
      </c>
      <c r="AJ71" s="166">
        <f t="shared" si="54"/>
        <v>-1.7604635470706888E-4</v>
      </c>
      <c r="AL71" s="162"/>
      <c r="AM71" s="162"/>
      <c r="AN71" s="163">
        <f>SUM(AN69:AN70)</f>
        <v>41603.781165280001</v>
      </c>
      <c r="AO71" s="164"/>
      <c r="AP71" s="165">
        <f t="shared" si="59"/>
        <v>-46.663349999995262</v>
      </c>
      <c r="AQ71" s="166">
        <f t="shared" si="55"/>
        <v>-1.1203565902610287E-3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3"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361950</xdr:colOff>
                    <xdr:row>16</xdr:row>
                    <xdr:rowOff>114300</xdr:rowOff>
                  </from>
                  <to>
                    <xdr:col>14</xdr:col>
                    <xdr:colOff>647700</xdr:colOff>
                    <xdr:row>18</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4" zoomScale="60" zoomScaleNormal="85" workbookViewId="0">
      <selection activeCell="G41" sqref="G4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 style="6" bestFit="1" customWidth="1"/>
    <col min="8" max="8" width="16.85546875" style="6" bestFit="1" customWidth="1"/>
    <col min="9" max="9" width="2.85546875" style="6" customWidth="1"/>
    <col min="10" max="10" width="12.7109375" style="6" bestFit="1" customWidth="1"/>
    <col min="11" max="11" width="9.85546875" style="6" bestFit="1" customWidth="1"/>
    <col min="12" max="12" width="16.28515625" style="6" bestFit="1" customWidth="1"/>
    <col min="13" max="13" width="2.85546875" style="6" customWidth="1"/>
    <col min="14" max="14" width="13"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72</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1000</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+'&gt;50 (100)'!F23</f>
        <v>260.82</v>
      </c>
      <c r="G23" s="25">
        <v>1</v>
      </c>
      <c r="H23" s="26">
        <f>G23*F23</f>
        <v>260.82</v>
      </c>
      <c r="I23" s="27"/>
      <c r="J23" s="24">
        <f>+'&gt;50 (100)'!J23</f>
        <v>290</v>
      </c>
      <c r="K23" s="29">
        <v>1</v>
      </c>
      <c r="L23" s="26">
        <f>K23*J23</f>
        <v>290</v>
      </c>
      <c r="M23" s="27"/>
      <c r="N23" s="30">
        <f>L23-H23</f>
        <v>29.180000000000007</v>
      </c>
      <c r="O23" s="31">
        <f>IF((H23)=0,"",(N23/H23))</f>
        <v>0.1118779234721264</v>
      </c>
      <c r="Q23" s="24">
        <f>+'&gt;50 (100)'!Q23</f>
        <v>350</v>
      </c>
      <c r="R23" s="29">
        <v>1</v>
      </c>
      <c r="S23" s="26">
        <f>R23*Q23</f>
        <v>350</v>
      </c>
      <c r="T23" s="27"/>
      <c r="U23" s="30">
        <f>S23-L23</f>
        <v>60</v>
      </c>
      <c r="V23" s="31">
        <f>IF((L23)=0,"",(U23/L23))</f>
        <v>0.20689655172413793</v>
      </c>
      <c r="X23" s="24">
        <f>+'&gt;50 (100)'!X23</f>
        <v>420</v>
      </c>
      <c r="Y23" s="29">
        <v>1</v>
      </c>
      <c r="Z23" s="26">
        <f>Y23*X23</f>
        <v>420</v>
      </c>
      <c r="AA23" s="27"/>
      <c r="AB23" s="30">
        <f>Z23-S23</f>
        <v>70</v>
      </c>
      <c r="AC23" s="31">
        <f>IF((S23)=0,"",(AB23/S23))</f>
        <v>0.2</v>
      </c>
      <c r="AE23" s="24">
        <f>+'&gt;50 (100)'!AE23</f>
        <v>490</v>
      </c>
      <c r="AF23" s="29">
        <v>1</v>
      </c>
      <c r="AG23" s="26">
        <f>AF23*AE23</f>
        <v>490</v>
      </c>
      <c r="AH23" s="27"/>
      <c r="AI23" s="30">
        <f>AG23-Z23</f>
        <v>70</v>
      </c>
      <c r="AJ23" s="31">
        <f>IF((Z23)=0,"",(AI23/Z23))</f>
        <v>0.16666666666666666</v>
      </c>
      <c r="AL23" s="24">
        <f>+'&gt;50 (100)'!AL23</f>
        <v>550</v>
      </c>
      <c r="AM23" s="29">
        <v>1</v>
      </c>
      <c r="AN23" s="26">
        <f>AM23*AL23</f>
        <v>550</v>
      </c>
      <c r="AO23" s="27"/>
      <c r="AP23" s="30">
        <f>AN23-AG23</f>
        <v>60</v>
      </c>
      <c r="AQ23" s="31">
        <f>IF((AG23)=0,"",(AP23/AG23))</f>
        <v>0.12244897959183673</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+'&gt;50 (100)'!F29</f>
        <v>3.5691000000000002</v>
      </c>
      <c r="G29" s="51">
        <f>+$F$19</f>
        <v>1000</v>
      </c>
      <c r="H29" s="26">
        <f t="shared" si="0"/>
        <v>3569.1000000000004</v>
      </c>
      <c r="I29" s="27"/>
      <c r="J29" s="24">
        <f>+'&gt;50 (100)'!J29</f>
        <v>3.9496000000000002</v>
      </c>
      <c r="K29" s="51">
        <f>+$F$19</f>
        <v>1000</v>
      </c>
      <c r="L29" s="26">
        <f t="shared" si="9"/>
        <v>3949.6000000000004</v>
      </c>
      <c r="M29" s="27"/>
      <c r="N29" s="30">
        <f t="shared" si="10"/>
        <v>380.5</v>
      </c>
      <c r="O29" s="31">
        <f t="shared" si="11"/>
        <v>0.10660950940012888</v>
      </c>
      <c r="Q29" s="24">
        <f>+'&gt;50 (100)'!Q29</f>
        <v>3.9251</v>
      </c>
      <c r="R29" s="51">
        <f>+$F$19</f>
        <v>1000</v>
      </c>
      <c r="S29" s="26">
        <f t="shared" si="12"/>
        <v>3925.1</v>
      </c>
      <c r="T29" s="27"/>
      <c r="U29" s="30">
        <f t="shared" si="1"/>
        <v>-24.500000000000455</v>
      </c>
      <c r="V29" s="31">
        <f t="shared" si="2"/>
        <v>-6.2031598136521298E-3</v>
      </c>
      <c r="X29" s="24">
        <f>+'&gt;50 (100)'!X29</f>
        <v>3.8264999999999998</v>
      </c>
      <c r="Y29" s="51">
        <f>+$F$19</f>
        <v>1000</v>
      </c>
      <c r="Z29" s="26">
        <f t="shared" si="13"/>
        <v>3826.5</v>
      </c>
      <c r="AA29" s="27"/>
      <c r="AB29" s="30">
        <f t="shared" si="3"/>
        <v>-98.599999999999909</v>
      </c>
      <c r="AC29" s="31">
        <f t="shared" si="4"/>
        <v>-2.5120379098621668E-2</v>
      </c>
      <c r="AE29" s="24">
        <f>+'&gt;50 (100)'!AE29</f>
        <v>3.6735000000000002</v>
      </c>
      <c r="AF29" s="51">
        <f>+$F$19</f>
        <v>1000</v>
      </c>
      <c r="AG29" s="26">
        <f t="shared" si="14"/>
        <v>3673.5</v>
      </c>
      <c r="AH29" s="27"/>
      <c r="AI29" s="30">
        <f t="shared" si="5"/>
        <v>-153</v>
      </c>
      <c r="AJ29" s="31">
        <f t="shared" si="6"/>
        <v>-3.9984319874558999E-2</v>
      </c>
      <c r="AL29" s="24">
        <f>+'&gt;50 (100)'!AL29</f>
        <v>3.4708999999999999</v>
      </c>
      <c r="AM29" s="51">
        <f>+$F$19</f>
        <v>1000</v>
      </c>
      <c r="AN29" s="26">
        <f t="shared" si="15"/>
        <v>3470.9</v>
      </c>
      <c r="AO29" s="27"/>
      <c r="AP29" s="30">
        <f t="shared" si="7"/>
        <v>-202.59999999999991</v>
      </c>
      <c r="AQ29" s="31">
        <f t="shared" si="8"/>
        <v>-5.515176262420033E-2</v>
      </c>
    </row>
    <row r="30" spans="2:43" x14ac:dyDescent="0.2">
      <c r="B30" s="21" t="s">
        <v>31</v>
      </c>
      <c r="C30" s="21"/>
      <c r="D30" s="22"/>
      <c r="E30" s="23"/>
      <c r="F30" s="24"/>
      <c r="G30" s="25">
        <f t="shared" ref="G30" si="16">$F$18</f>
        <v>255500</v>
      </c>
      <c r="H30" s="26">
        <f t="shared" si="0"/>
        <v>0</v>
      </c>
      <c r="I30" s="27"/>
      <c r="J30" s="24"/>
      <c r="K30" s="25">
        <f t="shared" ref="K30:K38" si="17">$F$18</f>
        <v>255500</v>
      </c>
      <c r="L30" s="26">
        <f t="shared" si="9"/>
        <v>0</v>
      </c>
      <c r="M30" s="27"/>
      <c r="N30" s="30">
        <f t="shared" si="10"/>
        <v>0</v>
      </c>
      <c r="O30" s="31" t="str">
        <f t="shared" si="11"/>
        <v/>
      </c>
      <c r="Q30" s="24"/>
      <c r="R30" s="25">
        <f t="shared" ref="R30:R38" si="18">$F$18</f>
        <v>255500</v>
      </c>
      <c r="S30" s="26">
        <f t="shared" si="12"/>
        <v>0</v>
      </c>
      <c r="T30" s="27"/>
      <c r="U30" s="30">
        <f t="shared" si="1"/>
        <v>0</v>
      </c>
      <c r="V30" s="31" t="str">
        <f t="shared" si="2"/>
        <v/>
      </c>
      <c r="X30" s="24"/>
      <c r="Y30" s="25">
        <f t="shared" ref="Y30:Y38" si="19">$F$18</f>
        <v>255500</v>
      </c>
      <c r="Z30" s="26">
        <f t="shared" si="13"/>
        <v>0</v>
      </c>
      <c r="AA30" s="27"/>
      <c r="AB30" s="30">
        <f t="shared" si="3"/>
        <v>0</v>
      </c>
      <c r="AC30" s="31" t="str">
        <f t="shared" si="4"/>
        <v/>
      </c>
      <c r="AE30" s="24"/>
      <c r="AF30" s="25">
        <f t="shared" ref="AF30:AF38" si="20">$F$18</f>
        <v>255500</v>
      </c>
      <c r="AG30" s="26">
        <f t="shared" si="14"/>
        <v>0</v>
      </c>
      <c r="AH30" s="27"/>
      <c r="AI30" s="30">
        <f t="shared" si="5"/>
        <v>0</v>
      </c>
      <c r="AJ30" s="31" t="str">
        <f t="shared" si="6"/>
        <v/>
      </c>
      <c r="AL30" s="24"/>
      <c r="AM30" s="25">
        <f t="shared" ref="AM30:AM38" si="21">$F$18</f>
        <v>255500</v>
      </c>
      <c r="AN30" s="26">
        <f t="shared" si="15"/>
        <v>0</v>
      </c>
      <c r="AO30" s="27"/>
      <c r="AP30" s="30">
        <f t="shared" si="7"/>
        <v>0</v>
      </c>
      <c r="AQ30" s="31" t="str">
        <f t="shared" si="8"/>
        <v/>
      </c>
    </row>
    <row r="31" spans="2:43" x14ac:dyDescent="0.2">
      <c r="B31" s="21" t="s">
        <v>32</v>
      </c>
      <c r="C31" s="21"/>
      <c r="D31" s="22" t="s">
        <v>74</v>
      </c>
      <c r="E31" s="23"/>
      <c r="F31" s="24">
        <f>+'&gt;50 (100)'!F31</f>
        <v>0</v>
      </c>
      <c r="G31" s="51">
        <f>+$F$19</f>
        <v>1000</v>
      </c>
      <c r="H31" s="26">
        <f t="shared" si="0"/>
        <v>0</v>
      </c>
      <c r="I31" s="27"/>
      <c r="J31" s="24">
        <f>+'&gt;50 (100)'!J31</f>
        <v>-7.7109999999999998E-2</v>
      </c>
      <c r="K31" s="51">
        <f>+$F$19</f>
        <v>1000</v>
      </c>
      <c r="L31" s="26">
        <f t="shared" si="9"/>
        <v>-77.11</v>
      </c>
      <c r="M31" s="27"/>
      <c r="N31" s="30">
        <f t="shared" si="10"/>
        <v>-77.11</v>
      </c>
      <c r="O31" s="31" t="str">
        <f t="shared" si="11"/>
        <v/>
      </c>
      <c r="Q31" s="24">
        <f>+'&gt;50 (100)'!Q31</f>
        <v>0</v>
      </c>
      <c r="R31" s="51">
        <f>+$F$19</f>
        <v>1000</v>
      </c>
      <c r="S31" s="26">
        <f t="shared" si="12"/>
        <v>0</v>
      </c>
      <c r="T31" s="27"/>
      <c r="U31" s="30">
        <f t="shared" si="1"/>
        <v>77.11</v>
      </c>
      <c r="V31" s="31">
        <f t="shared" si="2"/>
        <v>-1</v>
      </c>
      <c r="X31" s="24">
        <f>+'&gt;50 (100)'!X31</f>
        <v>0</v>
      </c>
      <c r="Y31" s="51">
        <f>+$F$19</f>
        <v>1000</v>
      </c>
      <c r="Z31" s="26">
        <f t="shared" si="13"/>
        <v>0</v>
      </c>
      <c r="AA31" s="27"/>
      <c r="AB31" s="30">
        <f t="shared" si="3"/>
        <v>0</v>
      </c>
      <c r="AC31" s="31" t="str">
        <f t="shared" si="4"/>
        <v/>
      </c>
      <c r="AE31" s="24">
        <f>+'&gt;50 (100)'!AE31</f>
        <v>0</v>
      </c>
      <c r="AF31" s="51">
        <f>+$F$19</f>
        <v>1000</v>
      </c>
      <c r="AG31" s="26">
        <f t="shared" si="14"/>
        <v>0</v>
      </c>
      <c r="AH31" s="27"/>
      <c r="AI31" s="30">
        <f t="shared" si="5"/>
        <v>0</v>
      </c>
      <c r="AJ31" s="31" t="str">
        <f t="shared" si="6"/>
        <v/>
      </c>
      <c r="AL31" s="24">
        <f>+'&gt;50 (100)'!AL31</f>
        <v>0</v>
      </c>
      <c r="AM31" s="51">
        <f>+$F$19</f>
        <v>1000</v>
      </c>
      <c r="AN31" s="26">
        <f t="shared" si="15"/>
        <v>0</v>
      </c>
      <c r="AO31" s="27"/>
      <c r="AP31" s="30">
        <f t="shared" si="7"/>
        <v>0</v>
      </c>
      <c r="AQ31" s="31" t="str">
        <f t="shared" si="8"/>
        <v/>
      </c>
    </row>
    <row r="32" spans="2:43" x14ac:dyDescent="0.2">
      <c r="B32" s="33"/>
      <c r="C32" s="21"/>
      <c r="D32" s="22"/>
      <c r="E32" s="23"/>
      <c r="F32" s="24"/>
      <c r="G32" s="25">
        <f t="shared" ref="G32:G38" si="22">$F$18</f>
        <v>255500</v>
      </c>
      <c r="H32" s="26">
        <f t="shared" si="0"/>
        <v>0</v>
      </c>
      <c r="I32" s="27"/>
      <c r="J32" s="28"/>
      <c r="K32" s="25">
        <f t="shared" si="17"/>
        <v>255500</v>
      </c>
      <c r="L32" s="26">
        <f t="shared" si="9"/>
        <v>0</v>
      </c>
      <c r="M32" s="27"/>
      <c r="N32" s="30">
        <f t="shared" si="10"/>
        <v>0</v>
      </c>
      <c r="O32" s="31" t="str">
        <f t="shared" si="11"/>
        <v/>
      </c>
      <c r="Q32" s="28"/>
      <c r="R32" s="25">
        <f t="shared" si="18"/>
        <v>255500</v>
      </c>
      <c r="S32" s="26">
        <f t="shared" si="12"/>
        <v>0</v>
      </c>
      <c r="T32" s="27"/>
      <c r="U32" s="30">
        <f t="shared" si="1"/>
        <v>0</v>
      </c>
      <c r="V32" s="31" t="str">
        <f t="shared" si="2"/>
        <v/>
      </c>
      <c r="X32" s="28"/>
      <c r="Y32" s="25">
        <f t="shared" si="19"/>
        <v>255500</v>
      </c>
      <c r="Z32" s="26">
        <f t="shared" si="13"/>
        <v>0</v>
      </c>
      <c r="AA32" s="27"/>
      <c r="AB32" s="30">
        <f t="shared" si="3"/>
        <v>0</v>
      </c>
      <c r="AC32" s="31" t="str">
        <f t="shared" si="4"/>
        <v/>
      </c>
      <c r="AE32" s="28"/>
      <c r="AF32" s="25">
        <f t="shared" si="20"/>
        <v>255500</v>
      </c>
      <c r="AG32" s="26">
        <f t="shared" si="14"/>
        <v>0</v>
      </c>
      <c r="AH32" s="27"/>
      <c r="AI32" s="30">
        <f t="shared" si="5"/>
        <v>0</v>
      </c>
      <c r="AJ32" s="31" t="str">
        <f t="shared" si="6"/>
        <v/>
      </c>
      <c r="AL32" s="28"/>
      <c r="AM32" s="25">
        <f t="shared" si="21"/>
        <v>255500</v>
      </c>
      <c r="AN32" s="26">
        <f t="shared" si="15"/>
        <v>0</v>
      </c>
      <c r="AO32" s="27"/>
      <c r="AP32" s="30">
        <f t="shared" si="7"/>
        <v>0</v>
      </c>
      <c r="AQ32" s="31" t="str">
        <f t="shared" si="8"/>
        <v/>
      </c>
    </row>
    <row r="33" spans="2:43" x14ac:dyDescent="0.2">
      <c r="B33" s="33"/>
      <c r="C33" s="21"/>
      <c r="D33" s="22"/>
      <c r="E33" s="23"/>
      <c r="F33" s="24"/>
      <c r="G33" s="25">
        <f t="shared" si="22"/>
        <v>255500</v>
      </c>
      <c r="H33" s="26">
        <f t="shared" si="0"/>
        <v>0</v>
      </c>
      <c r="I33" s="27"/>
      <c r="J33" s="28"/>
      <c r="K33" s="25">
        <f t="shared" si="17"/>
        <v>255500</v>
      </c>
      <c r="L33" s="26">
        <f t="shared" si="9"/>
        <v>0</v>
      </c>
      <c r="M33" s="27"/>
      <c r="N33" s="30">
        <f t="shared" si="10"/>
        <v>0</v>
      </c>
      <c r="O33" s="31" t="str">
        <f t="shared" si="11"/>
        <v/>
      </c>
      <c r="Q33" s="28"/>
      <c r="R33" s="25">
        <f t="shared" si="18"/>
        <v>255500</v>
      </c>
      <c r="S33" s="26">
        <f t="shared" si="12"/>
        <v>0</v>
      </c>
      <c r="T33" s="27"/>
      <c r="U33" s="30">
        <f t="shared" si="1"/>
        <v>0</v>
      </c>
      <c r="V33" s="31" t="str">
        <f t="shared" si="2"/>
        <v/>
      </c>
      <c r="X33" s="28"/>
      <c r="Y33" s="25">
        <f t="shared" si="19"/>
        <v>255500</v>
      </c>
      <c r="Z33" s="26">
        <f t="shared" si="13"/>
        <v>0</v>
      </c>
      <c r="AA33" s="27"/>
      <c r="AB33" s="30">
        <f t="shared" si="3"/>
        <v>0</v>
      </c>
      <c r="AC33" s="31" t="str">
        <f t="shared" si="4"/>
        <v/>
      </c>
      <c r="AE33" s="28"/>
      <c r="AF33" s="25">
        <f t="shared" si="20"/>
        <v>255500</v>
      </c>
      <c r="AG33" s="26">
        <f t="shared" si="14"/>
        <v>0</v>
      </c>
      <c r="AH33" s="27"/>
      <c r="AI33" s="30">
        <f t="shared" si="5"/>
        <v>0</v>
      </c>
      <c r="AJ33" s="31" t="str">
        <f t="shared" si="6"/>
        <v/>
      </c>
      <c r="AL33" s="28"/>
      <c r="AM33" s="25">
        <f t="shared" si="21"/>
        <v>255500</v>
      </c>
      <c r="AN33" s="26">
        <f t="shared" si="15"/>
        <v>0</v>
      </c>
      <c r="AO33" s="27"/>
      <c r="AP33" s="30">
        <f t="shared" si="7"/>
        <v>0</v>
      </c>
      <c r="AQ33" s="31" t="str">
        <f t="shared" si="8"/>
        <v/>
      </c>
    </row>
    <row r="34" spans="2:43" x14ac:dyDescent="0.2">
      <c r="B34" s="33"/>
      <c r="C34" s="21"/>
      <c r="D34" s="22"/>
      <c r="E34" s="23"/>
      <c r="F34" s="24"/>
      <c r="G34" s="25">
        <f t="shared" si="22"/>
        <v>255500</v>
      </c>
      <c r="H34" s="26">
        <f t="shared" si="0"/>
        <v>0</v>
      </c>
      <c r="I34" s="27"/>
      <c r="J34" s="28"/>
      <c r="K34" s="25">
        <f t="shared" si="17"/>
        <v>255500</v>
      </c>
      <c r="L34" s="26">
        <f t="shared" si="9"/>
        <v>0</v>
      </c>
      <c r="M34" s="27"/>
      <c r="N34" s="30">
        <f t="shared" si="10"/>
        <v>0</v>
      </c>
      <c r="O34" s="31" t="str">
        <f t="shared" si="11"/>
        <v/>
      </c>
      <c r="Q34" s="28"/>
      <c r="R34" s="25">
        <f t="shared" si="18"/>
        <v>255500</v>
      </c>
      <c r="S34" s="26">
        <f t="shared" si="12"/>
        <v>0</v>
      </c>
      <c r="T34" s="27"/>
      <c r="U34" s="30">
        <f t="shared" si="1"/>
        <v>0</v>
      </c>
      <c r="V34" s="31" t="str">
        <f t="shared" si="2"/>
        <v/>
      </c>
      <c r="X34" s="28"/>
      <c r="Y34" s="25">
        <f t="shared" si="19"/>
        <v>255500</v>
      </c>
      <c r="Z34" s="26">
        <f t="shared" si="13"/>
        <v>0</v>
      </c>
      <c r="AA34" s="27"/>
      <c r="AB34" s="30">
        <f t="shared" si="3"/>
        <v>0</v>
      </c>
      <c r="AC34" s="31" t="str">
        <f t="shared" si="4"/>
        <v/>
      </c>
      <c r="AE34" s="28"/>
      <c r="AF34" s="25">
        <f t="shared" si="20"/>
        <v>255500</v>
      </c>
      <c r="AG34" s="26">
        <f t="shared" si="14"/>
        <v>0</v>
      </c>
      <c r="AH34" s="27"/>
      <c r="AI34" s="30">
        <f t="shared" si="5"/>
        <v>0</v>
      </c>
      <c r="AJ34" s="31" t="str">
        <f t="shared" si="6"/>
        <v/>
      </c>
      <c r="AL34" s="28"/>
      <c r="AM34" s="25">
        <f t="shared" si="21"/>
        <v>255500</v>
      </c>
      <c r="AN34" s="26">
        <f t="shared" si="15"/>
        <v>0</v>
      </c>
      <c r="AO34" s="27"/>
      <c r="AP34" s="30">
        <f t="shared" si="7"/>
        <v>0</v>
      </c>
      <c r="AQ34" s="31" t="str">
        <f t="shared" si="8"/>
        <v/>
      </c>
    </row>
    <row r="35" spans="2:43" x14ac:dyDescent="0.2">
      <c r="B35" s="33"/>
      <c r="C35" s="21"/>
      <c r="D35" s="22"/>
      <c r="E35" s="23"/>
      <c r="F35" s="24"/>
      <c r="G35" s="25">
        <f t="shared" si="22"/>
        <v>255500</v>
      </c>
      <c r="H35" s="26">
        <f t="shared" si="0"/>
        <v>0</v>
      </c>
      <c r="I35" s="27"/>
      <c r="J35" s="28"/>
      <c r="K35" s="25">
        <f t="shared" si="17"/>
        <v>255500</v>
      </c>
      <c r="L35" s="26">
        <f t="shared" si="9"/>
        <v>0</v>
      </c>
      <c r="M35" s="27"/>
      <c r="N35" s="30">
        <f t="shared" si="10"/>
        <v>0</v>
      </c>
      <c r="O35" s="31" t="str">
        <f t="shared" si="11"/>
        <v/>
      </c>
      <c r="Q35" s="28"/>
      <c r="R35" s="25">
        <f t="shared" si="18"/>
        <v>255500</v>
      </c>
      <c r="S35" s="26">
        <f t="shared" si="12"/>
        <v>0</v>
      </c>
      <c r="T35" s="27"/>
      <c r="U35" s="30">
        <f t="shared" si="1"/>
        <v>0</v>
      </c>
      <c r="V35" s="31" t="str">
        <f t="shared" si="2"/>
        <v/>
      </c>
      <c r="X35" s="28"/>
      <c r="Y35" s="25">
        <f t="shared" si="19"/>
        <v>255500</v>
      </c>
      <c r="Z35" s="26">
        <f t="shared" si="13"/>
        <v>0</v>
      </c>
      <c r="AA35" s="27"/>
      <c r="AB35" s="30">
        <f t="shared" si="3"/>
        <v>0</v>
      </c>
      <c r="AC35" s="31" t="str">
        <f t="shared" si="4"/>
        <v/>
      </c>
      <c r="AE35" s="28"/>
      <c r="AF35" s="25">
        <f t="shared" si="20"/>
        <v>255500</v>
      </c>
      <c r="AG35" s="26">
        <f t="shared" si="14"/>
        <v>0</v>
      </c>
      <c r="AH35" s="27"/>
      <c r="AI35" s="30">
        <f t="shared" si="5"/>
        <v>0</v>
      </c>
      <c r="AJ35" s="31" t="str">
        <f t="shared" si="6"/>
        <v/>
      </c>
      <c r="AL35" s="28"/>
      <c r="AM35" s="25">
        <f t="shared" si="21"/>
        <v>255500</v>
      </c>
      <c r="AN35" s="26">
        <f t="shared" si="15"/>
        <v>0</v>
      </c>
      <c r="AO35" s="27"/>
      <c r="AP35" s="30">
        <f t="shared" si="7"/>
        <v>0</v>
      </c>
      <c r="AQ35" s="31" t="str">
        <f t="shared" si="8"/>
        <v/>
      </c>
    </row>
    <row r="36" spans="2:43" x14ac:dyDescent="0.2">
      <c r="B36" s="33"/>
      <c r="C36" s="21"/>
      <c r="D36" s="22"/>
      <c r="E36" s="23"/>
      <c r="F36" s="24"/>
      <c r="G36" s="25">
        <f t="shared" si="22"/>
        <v>255500</v>
      </c>
      <c r="H36" s="26">
        <f t="shared" si="0"/>
        <v>0</v>
      </c>
      <c r="I36" s="27"/>
      <c r="J36" s="28"/>
      <c r="K36" s="25">
        <f t="shared" si="17"/>
        <v>255500</v>
      </c>
      <c r="L36" s="26">
        <f t="shared" si="9"/>
        <v>0</v>
      </c>
      <c r="M36" s="27"/>
      <c r="N36" s="30">
        <f t="shared" si="10"/>
        <v>0</v>
      </c>
      <c r="O36" s="31" t="str">
        <f t="shared" si="11"/>
        <v/>
      </c>
      <c r="Q36" s="28"/>
      <c r="R36" s="25">
        <f t="shared" si="18"/>
        <v>255500</v>
      </c>
      <c r="S36" s="26">
        <f t="shared" si="12"/>
        <v>0</v>
      </c>
      <c r="T36" s="27"/>
      <c r="U36" s="30">
        <f t="shared" si="1"/>
        <v>0</v>
      </c>
      <c r="V36" s="31" t="str">
        <f t="shared" si="2"/>
        <v/>
      </c>
      <c r="X36" s="28"/>
      <c r="Y36" s="25">
        <f t="shared" si="19"/>
        <v>255500</v>
      </c>
      <c r="Z36" s="26">
        <f t="shared" si="13"/>
        <v>0</v>
      </c>
      <c r="AA36" s="27"/>
      <c r="AB36" s="30">
        <f t="shared" si="3"/>
        <v>0</v>
      </c>
      <c r="AC36" s="31" t="str">
        <f t="shared" si="4"/>
        <v/>
      </c>
      <c r="AE36" s="28"/>
      <c r="AF36" s="25">
        <f t="shared" si="20"/>
        <v>255500</v>
      </c>
      <c r="AG36" s="26">
        <f t="shared" si="14"/>
        <v>0</v>
      </c>
      <c r="AH36" s="27"/>
      <c r="AI36" s="30">
        <f t="shared" si="5"/>
        <v>0</v>
      </c>
      <c r="AJ36" s="31" t="str">
        <f t="shared" si="6"/>
        <v/>
      </c>
      <c r="AL36" s="28"/>
      <c r="AM36" s="25">
        <f t="shared" si="21"/>
        <v>255500</v>
      </c>
      <c r="AN36" s="26">
        <f t="shared" si="15"/>
        <v>0</v>
      </c>
      <c r="AO36" s="27"/>
      <c r="AP36" s="30">
        <f t="shared" si="7"/>
        <v>0</v>
      </c>
      <c r="AQ36" s="31" t="str">
        <f t="shared" si="8"/>
        <v/>
      </c>
    </row>
    <row r="37" spans="2:43" x14ac:dyDescent="0.2">
      <c r="B37" s="33"/>
      <c r="C37" s="21"/>
      <c r="D37" s="22"/>
      <c r="E37" s="23"/>
      <c r="F37" s="24"/>
      <c r="G37" s="25">
        <f t="shared" si="22"/>
        <v>255500</v>
      </c>
      <c r="H37" s="26">
        <f t="shared" si="0"/>
        <v>0</v>
      </c>
      <c r="I37" s="27"/>
      <c r="J37" s="28"/>
      <c r="K37" s="25">
        <f t="shared" si="17"/>
        <v>255500</v>
      </c>
      <c r="L37" s="26">
        <f t="shared" si="9"/>
        <v>0</v>
      </c>
      <c r="M37" s="27"/>
      <c r="N37" s="30">
        <f t="shared" si="10"/>
        <v>0</v>
      </c>
      <c r="O37" s="31" t="str">
        <f t="shared" si="11"/>
        <v/>
      </c>
      <c r="Q37" s="28"/>
      <c r="R37" s="25">
        <f t="shared" si="18"/>
        <v>255500</v>
      </c>
      <c r="S37" s="26">
        <f t="shared" si="12"/>
        <v>0</v>
      </c>
      <c r="T37" s="27"/>
      <c r="U37" s="30">
        <f t="shared" si="1"/>
        <v>0</v>
      </c>
      <c r="V37" s="31" t="str">
        <f t="shared" si="2"/>
        <v/>
      </c>
      <c r="X37" s="28"/>
      <c r="Y37" s="25">
        <f t="shared" si="19"/>
        <v>255500</v>
      </c>
      <c r="Z37" s="26">
        <f t="shared" si="13"/>
        <v>0</v>
      </c>
      <c r="AA37" s="27"/>
      <c r="AB37" s="30">
        <f t="shared" si="3"/>
        <v>0</v>
      </c>
      <c r="AC37" s="31" t="str">
        <f t="shared" si="4"/>
        <v/>
      </c>
      <c r="AE37" s="28"/>
      <c r="AF37" s="25">
        <f t="shared" si="20"/>
        <v>255500</v>
      </c>
      <c r="AG37" s="26">
        <f t="shared" si="14"/>
        <v>0</v>
      </c>
      <c r="AH37" s="27"/>
      <c r="AI37" s="30">
        <f t="shared" si="5"/>
        <v>0</v>
      </c>
      <c r="AJ37" s="31" t="str">
        <f t="shared" si="6"/>
        <v/>
      </c>
      <c r="AL37" s="28"/>
      <c r="AM37" s="25">
        <f t="shared" si="21"/>
        <v>255500</v>
      </c>
      <c r="AN37" s="26">
        <f t="shared" si="15"/>
        <v>0</v>
      </c>
      <c r="AO37" s="27"/>
      <c r="AP37" s="30">
        <f t="shared" si="7"/>
        <v>0</v>
      </c>
      <c r="AQ37" s="31" t="str">
        <f t="shared" si="8"/>
        <v/>
      </c>
    </row>
    <row r="38" spans="2:43" x14ac:dyDescent="0.2">
      <c r="B38" s="33"/>
      <c r="C38" s="21"/>
      <c r="D38" s="22"/>
      <c r="E38" s="23"/>
      <c r="F38" s="24"/>
      <c r="G38" s="25">
        <f t="shared" si="22"/>
        <v>255500</v>
      </c>
      <c r="H38" s="26">
        <f t="shared" si="0"/>
        <v>0</v>
      </c>
      <c r="I38" s="27"/>
      <c r="J38" s="28"/>
      <c r="K38" s="25">
        <f t="shared" si="17"/>
        <v>255500</v>
      </c>
      <c r="L38" s="26">
        <f t="shared" si="9"/>
        <v>0</v>
      </c>
      <c r="M38" s="27"/>
      <c r="N38" s="30">
        <f t="shared" si="10"/>
        <v>0</v>
      </c>
      <c r="O38" s="31" t="str">
        <f t="shared" si="11"/>
        <v/>
      </c>
      <c r="Q38" s="28"/>
      <c r="R38" s="25">
        <f t="shared" si="18"/>
        <v>255500</v>
      </c>
      <c r="S38" s="26">
        <f t="shared" si="12"/>
        <v>0</v>
      </c>
      <c r="T38" s="27"/>
      <c r="U38" s="30">
        <f t="shared" si="1"/>
        <v>0</v>
      </c>
      <c r="V38" s="31" t="str">
        <f t="shared" si="2"/>
        <v/>
      </c>
      <c r="X38" s="28"/>
      <c r="Y38" s="25">
        <f t="shared" si="19"/>
        <v>255500</v>
      </c>
      <c r="Z38" s="26">
        <f t="shared" si="13"/>
        <v>0</v>
      </c>
      <c r="AA38" s="27"/>
      <c r="AB38" s="30">
        <f t="shared" si="3"/>
        <v>0</v>
      </c>
      <c r="AC38" s="31" t="str">
        <f t="shared" si="4"/>
        <v/>
      </c>
      <c r="AE38" s="28"/>
      <c r="AF38" s="25">
        <f t="shared" si="20"/>
        <v>255500</v>
      </c>
      <c r="AG38" s="26">
        <f t="shared" si="14"/>
        <v>0</v>
      </c>
      <c r="AH38" s="27"/>
      <c r="AI38" s="30">
        <f t="shared" si="5"/>
        <v>0</v>
      </c>
      <c r="AJ38" s="31" t="str">
        <f t="shared" si="6"/>
        <v/>
      </c>
      <c r="AL38" s="28"/>
      <c r="AM38" s="25">
        <f t="shared" si="21"/>
        <v>255500</v>
      </c>
      <c r="AN38" s="26">
        <f t="shared" si="15"/>
        <v>0</v>
      </c>
      <c r="AO38" s="27"/>
      <c r="AP38" s="30">
        <f t="shared" si="7"/>
        <v>0</v>
      </c>
      <c r="AQ38" s="31" t="str">
        <f t="shared" si="8"/>
        <v/>
      </c>
    </row>
    <row r="39" spans="2:43" s="45" customFormat="1" x14ac:dyDescent="0.2">
      <c r="B39" s="34" t="s">
        <v>33</v>
      </c>
      <c r="C39" s="35"/>
      <c r="D39" s="36"/>
      <c r="E39" s="35"/>
      <c r="F39" s="37"/>
      <c r="G39" s="38"/>
      <c r="H39" s="39">
        <f>SUM(H23:H38)</f>
        <v>3829.9200000000005</v>
      </c>
      <c r="I39" s="40"/>
      <c r="J39" s="41"/>
      <c r="K39" s="42"/>
      <c r="L39" s="39">
        <f>SUM(L23:L38)</f>
        <v>4162.4900000000007</v>
      </c>
      <c r="M39" s="40"/>
      <c r="N39" s="43">
        <f t="shared" si="10"/>
        <v>332.57000000000016</v>
      </c>
      <c r="O39" s="44">
        <f t="shared" si="11"/>
        <v>8.6834711952207905E-2</v>
      </c>
      <c r="Q39" s="41"/>
      <c r="R39" s="42"/>
      <c r="S39" s="39">
        <f>SUM(S23:S38)</f>
        <v>4275.1000000000004</v>
      </c>
      <c r="T39" s="40"/>
      <c r="U39" s="43">
        <f t="shared" si="1"/>
        <v>112.60999999999967</v>
      </c>
      <c r="V39" s="44">
        <f t="shared" si="2"/>
        <v>2.7053518446891082E-2</v>
      </c>
      <c r="X39" s="41"/>
      <c r="Y39" s="42"/>
      <c r="Z39" s="39">
        <f>SUM(Z23:Z38)</f>
        <v>4246.5</v>
      </c>
      <c r="AA39" s="40"/>
      <c r="AB39" s="43">
        <f t="shared" si="3"/>
        <v>-28.600000000000364</v>
      </c>
      <c r="AC39" s="44">
        <f t="shared" si="4"/>
        <v>-6.6899019905967954E-3</v>
      </c>
      <c r="AE39" s="41"/>
      <c r="AF39" s="42"/>
      <c r="AG39" s="39">
        <f>SUM(AG23:AG38)</f>
        <v>4163.5</v>
      </c>
      <c r="AH39" s="40"/>
      <c r="AI39" s="43">
        <f t="shared" si="5"/>
        <v>-83</v>
      </c>
      <c r="AJ39" s="44">
        <f t="shared" si="6"/>
        <v>-1.9545508065465678E-2</v>
      </c>
      <c r="AL39" s="41"/>
      <c r="AM39" s="42"/>
      <c r="AN39" s="39">
        <f>SUM(AN23:AN38)</f>
        <v>4020.9</v>
      </c>
      <c r="AO39" s="40"/>
      <c r="AP39" s="43">
        <f t="shared" si="7"/>
        <v>-142.59999999999991</v>
      </c>
      <c r="AQ39" s="44">
        <f t="shared" si="8"/>
        <v>-3.4250030022817318E-2</v>
      </c>
    </row>
    <row r="40" spans="2:43" ht="25.5" x14ac:dyDescent="0.2">
      <c r="B40" s="46" t="s">
        <v>34</v>
      </c>
      <c r="C40" s="21"/>
      <c r="D40" s="22" t="s">
        <v>74</v>
      </c>
      <c r="E40" s="23"/>
      <c r="F40" s="24">
        <f>+'&gt;50 (100)'!F40</f>
        <v>0</v>
      </c>
      <c r="G40" s="51">
        <f>+$F$19</f>
        <v>1000</v>
      </c>
      <c r="H40" s="26">
        <f>G40*F40</f>
        <v>0</v>
      </c>
      <c r="I40" s="27"/>
      <c r="J40" s="24">
        <f>+'&gt;50 (100)'!J40</f>
        <v>-0.25140699999999999</v>
      </c>
      <c r="K40" s="51">
        <f>+$F$19</f>
        <v>1000</v>
      </c>
      <c r="L40" s="26">
        <f>K40*J40</f>
        <v>-251.40699999999998</v>
      </c>
      <c r="M40" s="27"/>
      <c r="N40" s="30">
        <f>L40-H40</f>
        <v>-251.40699999999998</v>
      </c>
      <c r="O40" s="31" t="str">
        <f>IF((H40)=0,"",(N40/H40))</f>
        <v/>
      </c>
      <c r="Q40" s="24">
        <f>+'&gt;50 (100)'!Q40</f>
        <v>0</v>
      </c>
      <c r="R40" s="51">
        <f>+$F$19</f>
        <v>1000</v>
      </c>
      <c r="S40" s="26">
        <f>R40*Q40</f>
        <v>0</v>
      </c>
      <c r="T40" s="27"/>
      <c r="U40" s="30">
        <f t="shared" si="1"/>
        <v>251.40699999999998</v>
      </c>
      <c r="V40" s="31">
        <f t="shared" si="2"/>
        <v>-1</v>
      </c>
      <c r="X40" s="24">
        <f>+'&gt;50 (100)'!X40</f>
        <v>0</v>
      </c>
      <c r="Y40" s="51">
        <f>+$F$19</f>
        <v>1000</v>
      </c>
      <c r="Z40" s="26">
        <f>Y40*X40</f>
        <v>0</v>
      </c>
      <c r="AA40" s="27"/>
      <c r="AB40" s="30">
        <f t="shared" si="3"/>
        <v>0</v>
      </c>
      <c r="AC40" s="31" t="str">
        <f t="shared" si="4"/>
        <v/>
      </c>
      <c r="AE40" s="24">
        <f>+'&gt;50 (100)'!AE40</f>
        <v>0</v>
      </c>
      <c r="AF40" s="51">
        <f>+$F$19</f>
        <v>1000</v>
      </c>
      <c r="AG40" s="26">
        <f>AF40*AE40</f>
        <v>0</v>
      </c>
      <c r="AH40" s="27"/>
      <c r="AI40" s="30">
        <f t="shared" si="5"/>
        <v>0</v>
      </c>
      <c r="AJ40" s="31" t="str">
        <f t="shared" si="6"/>
        <v/>
      </c>
      <c r="AL40" s="24">
        <f>+'&gt;50 (100)'!AL40</f>
        <v>0</v>
      </c>
      <c r="AM40" s="51">
        <f>+$F$19</f>
        <v>1000</v>
      </c>
      <c r="AN40" s="26">
        <f>AM40*AL40</f>
        <v>0</v>
      </c>
      <c r="AO40" s="27"/>
      <c r="AP40" s="30">
        <f t="shared" si="7"/>
        <v>0</v>
      </c>
      <c r="AQ40" s="31" t="str">
        <f t="shared" si="8"/>
        <v/>
      </c>
    </row>
    <row r="41" spans="2:43" ht="38.25" x14ac:dyDescent="0.2">
      <c r="B41" s="178" t="s">
        <v>75</v>
      </c>
      <c r="C41" s="21"/>
      <c r="D41" s="22" t="s">
        <v>30</v>
      </c>
      <c r="E41" s="23"/>
      <c r="F41" s="24">
        <f>+'&gt;50 (100)'!F41</f>
        <v>0</v>
      </c>
      <c r="G41" s="51">
        <f>+F19</f>
        <v>1000</v>
      </c>
      <c r="H41" s="26">
        <f t="shared" ref="H41:H45" si="23">G41*F41</f>
        <v>0</v>
      </c>
      <c r="I41" s="47"/>
      <c r="J41" s="24">
        <f>+'&gt;50 (100)'!J41</f>
        <v>0.54159000000000002</v>
      </c>
      <c r="K41" s="25">
        <f>+$G$41</f>
        <v>1000</v>
      </c>
      <c r="L41" s="26">
        <f t="shared" ref="L41:L45" si="24">K41*J41</f>
        <v>541.59</v>
      </c>
      <c r="M41" s="48"/>
      <c r="N41" s="30">
        <f t="shared" ref="N41:N45" si="25">L41-H41</f>
        <v>541.59</v>
      </c>
      <c r="O41" s="31" t="str">
        <f t="shared" ref="O41:O65" si="26">IF((H41)=0,"",(N41/H41))</f>
        <v/>
      </c>
      <c r="Q41" s="24">
        <f>+'&gt;50 (100)'!Q41</f>
        <v>0</v>
      </c>
      <c r="R41" s="25">
        <f>+$G$41</f>
        <v>1000</v>
      </c>
      <c r="S41" s="26">
        <f t="shared" ref="S41:S43" si="27">R41*Q41</f>
        <v>0</v>
      </c>
      <c r="T41" s="48"/>
      <c r="U41" s="30">
        <f t="shared" si="1"/>
        <v>-541.59</v>
      </c>
      <c r="V41" s="31">
        <f t="shared" si="2"/>
        <v>-1</v>
      </c>
      <c r="X41" s="24">
        <f>+'&gt;50 (100)'!X41</f>
        <v>0</v>
      </c>
      <c r="Y41" s="25">
        <f>+$G$41</f>
        <v>1000</v>
      </c>
      <c r="Z41" s="26">
        <f t="shared" ref="Z41:Z43" si="28">Y41*X41</f>
        <v>0</v>
      </c>
      <c r="AA41" s="48"/>
      <c r="AB41" s="30">
        <f t="shared" si="3"/>
        <v>0</v>
      </c>
      <c r="AC41" s="31" t="str">
        <f t="shared" si="4"/>
        <v/>
      </c>
      <c r="AE41" s="24">
        <f>+'&gt;50 (100)'!AE41</f>
        <v>0</v>
      </c>
      <c r="AF41" s="51">
        <f>$F$19</f>
        <v>1000</v>
      </c>
      <c r="AG41" s="26">
        <f t="shared" ref="AG41:AG43" si="29">AF41*AE41</f>
        <v>0</v>
      </c>
      <c r="AH41" s="48"/>
      <c r="AI41" s="30">
        <f t="shared" si="5"/>
        <v>0</v>
      </c>
      <c r="AJ41" s="31" t="str">
        <f t="shared" si="6"/>
        <v/>
      </c>
      <c r="AL41" s="24">
        <f>+'&gt;50 (100)'!AL41</f>
        <v>0</v>
      </c>
      <c r="AM41" s="25">
        <f>+$G$41</f>
        <v>1000</v>
      </c>
      <c r="AN41" s="26">
        <f t="shared" ref="AN41:AN43" si="30">AM41*AL41</f>
        <v>0</v>
      </c>
      <c r="AO41" s="48"/>
      <c r="AP41" s="30">
        <f t="shared" si="7"/>
        <v>0</v>
      </c>
      <c r="AQ41" s="31" t="str">
        <f t="shared" si="8"/>
        <v/>
      </c>
    </row>
    <row r="42" spans="2:43" x14ac:dyDescent="0.2">
      <c r="B42" s="46"/>
      <c r="C42" s="21"/>
      <c r="D42" s="22"/>
      <c r="E42" s="23"/>
      <c r="F42" s="24"/>
      <c r="G42" s="25">
        <f t="shared" ref="G42:G43" si="31">$F$18</f>
        <v>255500</v>
      </c>
      <c r="H42" s="26">
        <f t="shared" si="23"/>
        <v>0</v>
      </c>
      <c r="I42" s="47"/>
      <c r="J42" s="28"/>
      <c r="K42" s="25">
        <f t="shared" ref="K42:K43" si="32">$F$18</f>
        <v>255500</v>
      </c>
      <c r="L42" s="26">
        <f t="shared" si="24"/>
        <v>0</v>
      </c>
      <c r="M42" s="48"/>
      <c r="N42" s="30">
        <f t="shared" si="25"/>
        <v>0</v>
      </c>
      <c r="O42" s="31" t="str">
        <f t="shared" si="26"/>
        <v/>
      </c>
      <c r="Q42" s="28"/>
      <c r="R42" s="25">
        <f t="shared" ref="R42:R43" si="33">$F$18</f>
        <v>255500</v>
      </c>
      <c r="S42" s="26">
        <f t="shared" si="27"/>
        <v>0</v>
      </c>
      <c r="T42" s="48"/>
      <c r="U42" s="30">
        <f t="shared" si="1"/>
        <v>0</v>
      </c>
      <c r="V42" s="31" t="str">
        <f t="shared" si="2"/>
        <v/>
      </c>
      <c r="X42" s="28"/>
      <c r="Y42" s="25">
        <f t="shared" ref="Y42:Y43" si="34">$F$18</f>
        <v>255500</v>
      </c>
      <c r="Z42" s="26">
        <f t="shared" si="28"/>
        <v>0</v>
      </c>
      <c r="AA42" s="48"/>
      <c r="AB42" s="30">
        <f t="shared" si="3"/>
        <v>0</v>
      </c>
      <c r="AC42" s="31" t="str">
        <f t="shared" si="4"/>
        <v/>
      </c>
      <c r="AE42" s="28"/>
      <c r="AF42" s="25">
        <f t="shared" ref="AF42:AF43" si="35">$F$18</f>
        <v>255500</v>
      </c>
      <c r="AG42" s="26">
        <f t="shared" si="29"/>
        <v>0</v>
      </c>
      <c r="AH42" s="48"/>
      <c r="AI42" s="30">
        <f t="shared" si="5"/>
        <v>0</v>
      </c>
      <c r="AJ42" s="31" t="str">
        <f t="shared" si="6"/>
        <v/>
      </c>
      <c r="AL42" s="28"/>
      <c r="AM42" s="25">
        <f t="shared" ref="AM42:AM43" si="36">$F$18</f>
        <v>255500</v>
      </c>
      <c r="AN42" s="26">
        <f t="shared" si="30"/>
        <v>0</v>
      </c>
      <c r="AO42" s="48"/>
      <c r="AP42" s="30">
        <f t="shared" si="7"/>
        <v>0</v>
      </c>
      <c r="AQ42" s="31" t="str">
        <f t="shared" si="8"/>
        <v/>
      </c>
    </row>
    <row r="43" spans="2:43" x14ac:dyDescent="0.2">
      <c r="B43" s="46"/>
      <c r="C43" s="21"/>
      <c r="D43" s="22"/>
      <c r="E43" s="23"/>
      <c r="F43" s="24"/>
      <c r="G43" s="25">
        <f t="shared" si="31"/>
        <v>255500</v>
      </c>
      <c r="H43" s="26">
        <f t="shared" si="23"/>
        <v>0</v>
      </c>
      <c r="I43" s="47"/>
      <c r="J43" s="28"/>
      <c r="K43" s="25">
        <f t="shared" si="32"/>
        <v>255500</v>
      </c>
      <c r="L43" s="26">
        <f t="shared" si="24"/>
        <v>0</v>
      </c>
      <c r="M43" s="48"/>
      <c r="N43" s="30">
        <f t="shared" si="25"/>
        <v>0</v>
      </c>
      <c r="O43" s="31" t="str">
        <f t="shared" si="26"/>
        <v/>
      </c>
      <c r="Q43" s="28"/>
      <c r="R43" s="25">
        <f t="shared" si="33"/>
        <v>255500</v>
      </c>
      <c r="S43" s="26">
        <f t="shared" si="27"/>
        <v>0</v>
      </c>
      <c r="T43" s="48"/>
      <c r="U43" s="30">
        <f t="shared" si="1"/>
        <v>0</v>
      </c>
      <c r="V43" s="31" t="str">
        <f t="shared" si="2"/>
        <v/>
      </c>
      <c r="X43" s="28"/>
      <c r="Y43" s="25">
        <f t="shared" si="34"/>
        <v>255500</v>
      </c>
      <c r="Z43" s="26">
        <f t="shared" si="28"/>
        <v>0</v>
      </c>
      <c r="AA43" s="48"/>
      <c r="AB43" s="30">
        <f t="shared" si="3"/>
        <v>0</v>
      </c>
      <c r="AC43" s="31" t="str">
        <f t="shared" si="4"/>
        <v/>
      </c>
      <c r="AE43" s="28"/>
      <c r="AF43" s="25">
        <f t="shared" si="35"/>
        <v>255500</v>
      </c>
      <c r="AG43" s="26">
        <f t="shared" si="29"/>
        <v>0</v>
      </c>
      <c r="AH43" s="48"/>
      <c r="AI43" s="30">
        <f t="shared" si="5"/>
        <v>0</v>
      </c>
      <c r="AJ43" s="31" t="str">
        <f t="shared" si="6"/>
        <v/>
      </c>
      <c r="AL43" s="28"/>
      <c r="AM43" s="25">
        <f t="shared" si="36"/>
        <v>255500</v>
      </c>
      <c r="AN43" s="26">
        <f t="shared" si="30"/>
        <v>0</v>
      </c>
      <c r="AO43" s="48"/>
      <c r="AP43" s="30">
        <f t="shared" si="7"/>
        <v>0</v>
      </c>
      <c r="AQ43" s="31" t="str">
        <f t="shared" si="8"/>
        <v/>
      </c>
    </row>
    <row r="44" spans="2:43" x14ac:dyDescent="0.2">
      <c r="B44" s="49" t="s">
        <v>35</v>
      </c>
      <c r="C44" s="21"/>
      <c r="D44" s="22" t="s">
        <v>74</v>
      </c>
      <c r="E44" s="23"/>
      <c r="F44" s="50">
        <v>2.3539999999999998E-2</v>
      </c>
      <c r="G44" s="51">
        <f>+$F$19</f>
        <v>1000</v>
      </c>
      <c r="H44" s="26">
        <f>G44*F44</f>
        <v>23.54</v>
      </c>
      <c r="I44" s="27"/>
      <c r="J44" s="52">
        <v>2.5260000000000001E-2</v>
      </c>
      <c r="K44" s="51">
        <f>+$F$19</f>
        <v>1000</v>
      </c>
      <c r="L44" s="26">
        <f>K44*J44</f>
        <v>25.26</v>
      </c>
      <c r="M44" s="27"/>
      <c r="N44" s="30">
        <f>L44-H44</f>
        <v>1.7200000000000024</v>
      </c>
      <c r="O44" s="31">
        <f>IF((H44)=0,"",(N44/H44))</f>
        <v>7.3067119796091859E-2</v>
      </c>
      <c r="Q44" s="52">
        <v>2.5489999999999999E-2</v>
      </c>
      <c r="R44" s="51">
        <f>+$F$19</f>
        <v>1000</v>
      </c>
      <c r="S44" s="26">
        <f>R44*Q44</f>
        <v>25.49</v>
      </c>
      <c r="T44" s="27"/>
      <c r="U44" s="30">
        <f t="shared" si="1"/>
        <v>0.22999999999999687</v>
      </c>
      <c r="V44" s="31">
        <f t="shared" si="2"/>
        <v>9.1053048297702645E-3</v>
      </c>
      <c r="X44" s="52">
        <v>2.555E-2</v>
      </c>
      <c r="Y44" s="51">
        <f>+$F$19</f>
        <v>1000</v>
      </c>
      <c r="Z44" s="26">
        <f>Y44*X44</f>
        <v>25.55</v>
      </c>
      <c r="AA44" s="27"/>
      <c r="AB44" s="30">
        <f t="shared" si="3"/>
        <v>6.0000000000002274E-2</v>
      </c>
      <c r="AC44" s="31">
        <f t="shared" si="4"/>
        <v>2.353864260494401E-3</v>
      </c>
      <c r="AE44" s="52">
        <v>2.5569999999999999E-2</v>
      </c>
      <c r="AF44" s="51">
        <f>+$F$19</f>
        <v>1000</v>
      </c>
      <c r="AG44" s="26">
        <f>AF44*AE44</f>
        <v>25.57</v>
      </c>
      <c r="AH44" s="27"/>
      <c r="AI44" s="30">
        <f t="shared" si="5"/>
        <v>1.9999999999999574E-2</v>
      </c>
      <c r="AJ44" s="31">
        <f t="shared" si="6"/>
        <v>7.8277886497062912E-4</v>
      </c>
      <c r="AL44" s="52">
        <v>2.5579999999999999E-2</v>
      </c>
      <c r="AM44" s="51">
        <f>+$F$19</f>
        <v>1000</v>
      </c>
      <c r="AN44" s="26">
        <f>AM44*AL44</f>
        <v>25.58</v>
      </c>
      <c r="AO44" s="27"/>
      <c r="AP44" s="30">
        <f t="shared" si="7"/>
        <v>9.9999999999980105E-3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9146.9000000000233</v>
      </c>
      <c r="H45" s="26">
        <f t="shared" si="23"/>
        <v>934.2643660000025</v>
      </c>
      <c r="I45" s="27"/>
      <c r="J45" s="55">
        <f>0.64*$J$55+0.18*$J$56+0.18*$J$57</f>
        <v>0.10214000000000001</v>
      </c>
      <c r="K45" s="54">
        <f>$F$18*(1+$J$74)-$F$18</f>
        <v>8635.9000000000233</v>
      </c>
      <c r="L45" s="26">
        <f t="shared" si="24"/>
        <v>882.0708260000024</v>
      </c>
      <c r="M45" s="27"/>
      <c r="N45" s="30">
        <f t="shared" si="25"/>
        <v>-52.193540000000098</v>
      </c>
      <c r="O45" s="31">
        <f t="shared" si="26"/>
        <v>-5.5865921787709452E-2</v>
      </c>
      <c r="Q45" s="55">
        <f>0.64*$Q$55+0.18*$Q$56+0.18*$Q$57</f>
        <v>0.10214000000000001</v>
      </c>
      <c r="R45" s="54">
        <f>$F$18*(1+Q74)-$F$18</f>
        <v>8635.9000000000233</v>
      </c>
      <c r="S45" s="26">
        <f t="shared" ref="S45" si="37">R45*Q45</f>
        <v>882.0708260000024</v>
      </c>
      <c r="T45" s="27"/>
      <c r="U45" s="30">
        <f t="shared" si="1"/>
        <v>0</v>
      </c>
      <c r="V45" s="31">
        <f t="shared" si="2"/>
        <v>0</v>
      </c>
      <c r="X45" s="55">
        <f>0.64*$X$55+0.18*$X$56+0.18*$X$57</f>
        <v>0.10214000000000001</v>
      </c>
      <c r="Y45" s="54">
        <f>$F$18*(1+X74)-$F$18</f>
        <v>8635.9000000000233</v>
      </c>
      <c r="Z45" s="26">
        <f t="shared" ref="Z45" si="38">Y45*X45</f>
        <v>882.0708260000024</v>
      </c>
      <c r="AA45" s="27"/>
      <c r="AB45" s="30">
        <f t="shared" si="3"/>
        <v>0</v>
      </c>
      <c r="AC45" s="31">
        <f t="shared" si="4"/>
        <v>0</v>
      </c>
      <c r="AE45" s="55">
        <f>0.64*$AE$55+0.18*$AE$56+0.18*$AE$57</f>
        <v>0.10214000000000001</v>
      </c>
      <c r="AF45" s="54">
        <f>$F$18*(1+AE74)-$F$18</f>
        <v>8635.9000000000233</v>
      </c>
      <c r="AG45" s="26">
        <f t="shared" ref="AG45" si="39">AF45*AE45</f>
        <v>882.0708260000024</v>
      </c>
      <c r="AH45" s="27"/>
      <c r="AI45" s="30">
        <f t="shared" si="5"/>
        <v>0</v>
      </c>
      <c r="AJ45" s="31">
        <f t="shared" si="6"/>
        <v>0</v>
      </c>
      <c r="AL45" s="55">
        <f>0.64*$AL$55+0.18*$AL$56+0.18*$AL$57</f>
        <v>0.10214000000000001</v>
      </c>
      <c r="AM45" s="54">
        <f>$F$18*(1+AL74)-$F$18</f>
        <v>8635.9000000000233</v>
      </c>
      <c r="AN45" s="26">
        <f t="shared" ref="AN45" si="40">AM45*AL45</f>
        <v>882.0708260000024</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4787.7243660000031</v>
      </c>
      <c r="I47" s="40"/>
      <c r="J47" s="59"/>
      <c r="K47" s="61"/>
      <c r="L47" s="60">
        <f>SUM(L40:L46)+L39</f>
        <v>5360.0038260000028</v>
      </c>
      <c r="M47" s="40"/>
      <c r="N47" s="43">
        <f t="shared" ref="N47:N65" si="41">L47-H47</f>
        <v>572.27945999999974</v>
      </c>
      <c r="O47" s="44">
        <f t="shared" si="26"/>
        <v>0.11953057783861556</v>
      </c>
      <c r="Q47" s="59"/>
      <c r="R47" s="61"/>
      <c r="S47" s="60">
        <f>SUM(S40:S46)+S39</f>
        <v>5182.660826000003</v>
      </c>
      <c r="T47" s="40"/>
      <c r="U47" s="43">
        <f t="shared" si="1"/>
        <v>-177.34299999999985</v>
      </c>
      <c r="V47" s="44">
        <f t="shared" si="2"/>
        <v>-3.3086356979775737E-2</v>
      </c>
      <c r="X47" s="59"/>
      <c r="Y47" s="61"/>
      <c r="Z47" s="60">
        <f>SUM(Z40:Z46)+Z39</f>
        <v>5154.1208260000021</v>
      </c>
      <c r="AA47" s="40"/>
      <c r="AB47" s="43">
        <f t="shared" si="3"/>
        <v>-28.540000000000873</v>
      </c>
      <c r="AC47" s="44">
        <f t="shared" si="4"/>
        <v>-5.5068238030980994E-3</v>
      </c>
      <c r="AE47" s="59"/>
      <c r="AF47" s="61"/>
      <c r="AG47" s="60">
        <f>SUM(AG40:AG46)+AG39</f>
        <v>5071.1408260000026</v>
      </c>
      <c r="AH47" s="40"/>
      <c r="AI47" s="43">
        <f t="shared" si="5"/>
        <v>-82.979999999999563</v>
      </c>
      <c r="AJ47" s="44">
        <f t="shared" si="6"/>
        <v>-1.6099738985823987E-2</v>
      </c>
      <c r="AL47" s="59"/>
      <c r="AM47" s="61"/>
      <c r="AN47" s="60">
        <f>SUM(AN40:AN46)+AN39</f>
        <v>4928.5508260000024</v>
      </c>
      <c r="AO47" s="40"/>
      <c r="AP47" s="43">
        <f t="shared" si="7"/>
        <v>-142.59000000000015</v>
      </c>
      <c r="AQ47" s="44">
        <f t="shared" si="8"/>
        <v>-2.811793339852323E-2</v>
      </c>
    </row>
    <row r="48" spans="2:43" x14ac:dyDescent="0.2">
      <c r="B48" s="27" t="s">
        <v>39</v>
      </c>
      <c r="C48" s="27"/>
      <c r="D48" s="62" t="s">
        <v>74</v>
      </c>
      <c r="E48" s="63"/>
      <c r="F48" s="28">
        <v>2.9072</v>
      </c>
      <c r="G48" s="64">
        <f>+$F$19</f>
        <v>1000</v>
      </c>
      <c r="H48" s="26">
        <f>G48*F48</f>
        <v>2907.2</v>
      </c>
      <c r="I48" s="27"/>
      <c r="J48" s="28">
        <f>+F48</f>
        <v>2.9072</v>
      </c>
      <c r="K48" s="64">
        <f>+$F$19</f>
        <v>1000</v>
      </c>
      <c r="L48" s="26">
        <f>K48*J48</f>
        <v>2907.2</v>
      </c>
      <c r="M48" s="27"/>
      <c r="N48" s="30">
        <f t="shared" si="41"/>
        <v>0</v>
      </c>
      <c r="O48" s="31">
        <f t="shared" si="26"/>
        <v>0</v>
      </c>
      <c r="Q48" s="28">
        <f>+$J48</f>
        <v>2.9072</v>
      </c>
      <c r="R48" s="64">
        <f>+$F$19</f>
        <v>1000</v>
      </c>
      <c r="S48" s="26">
        <f>R48*Q48</f>
        <v>2907.2</v>
      </c>
      <c r="T48" s="27"/>
      <c r="U48" s="30">
        <f t="shared" si="1"/>
        <v>0</v>
      </c>
      <c r="V48" s="31">
        <f t="shared" si="2"/>
        <v>0</v>
      </c>
      <c r="X48" s="28">
        <f>+$J48</f>
        <v>2.9072</v>
      </c>
      <c r="Y48" s="64">
        <f>+$F$19</f>
        <v>1000</v>
      </c>
      <c r="Z48" s="26">
        <f>Y48*X48</f>
        <v>2907.2</v>
      </c>
      <c r="AA48" s="27"/>
      <c r="AB48" s="30">
        <f t="shared" si="3"/>
        <v>0</v>
      </c>
      <c r="AC48" s="31">
        <f t="shared" si="4"/>
        <v>0</v>
      </c>
      <c r="AE48" s="28">
        <f>+$J48</f>
        <v>2.9072</v>
      </c>
      <c r="AF48" s="64">
        <f>+$F$19</f>
        <v>1000</v>
      </c>
      <c r="AG48" s="26">
        <f>AF48*AE48</f>
        <v>2907.2</v>
      </c>
      <c r="AH48" s="27"/>
      <c r="AI48" s="30">
        <f t="shared" si="5"/>
        <v>0</v>
      </c>
      <c r="AJ48" s="31">
        <f t="shared" si="6"/>
        <v>0</v>
      </c>
      <c r="AL48" s="28">
        <f>+$J48</f>
        <v>2.9072</v>
      </c>
      <c r="AM48" s="64">
        <f>+$F$19</f>
        <v>1000</v>
      </c>
      <c r="AN48" s="26">
        <f>AM48*AL48</f>
        <v>2907.2</v>
      </c>
      <c r="AO48" s="27"/>
      <c r="AP48" s="30">
        <f t="shared" si="7"/>
        <v>0</v>
      </c>
      <c r="AQ48" s="31">
        <f t="shared" si="8"/>
        <v>0</v>
      </c>
    </row>
    <row r="49" spans="2:43" ht="25.5" x14ac:dyDescent="0.2">
      <c r="B49" s="66" t="s">
        <v>40</v>
      </c>
      <c r="C49" s="27"/>
      <c r="D49" s="62" t="s">
        <v>74</v>
      </c>
      <c r="E49" s="63"/>
      <c r="F49" s="28">
        <v>1.6232</v>
      </c>
      <c r="G49" s="64">
        <f>G48</f>
        <v>1000</v>
      </c>
      <c r="H49" s="26">
        <f>G49*F49</f>
        <v>1623.2</v>
      </c>
      <c r="I49" s="27"/>
      <c r="J49" s="28">
        <f>+F49</f>
        <v>1.6232</v>
      </c>
      <c r="K49" s="64">
        <f>K48</f>
        <v>1000</v>
      </c>
      <c r="L49" s="26">
        <f>K49*J49</f>
        <v>1623.2</v>
      </c>
      <c r="M49" s="27"/>
      <c r="N49" s="30">
        <f t="shared" si="41"/>
        <v>0</v>
      </c>
      <c r="O49" s="31">
        <f t="shared" si="26"/>
        <v>0</v>
      </c>
      <c r="Q49" s="28">
        <f>+$J49</f>
        <v>1.6232</v>
      </c>
      <c r="R49" s="64">
        <f>R48</f>
        <v>1000</v>
      </c>
      <c r="S49" s="26">
        <f>R49*Q49</f>
        <v>1623.2</v>
      </c>
      <c r="T49" s="27"/>
      <c r="U49" s="30">
        <f t="shared" si="1"/>
        <v>0</v>
      </c>
      <c r="V49" s="31">
        <f t="shared" si="2"/>
        <v>0</v>
      </c>
      <c r="X49" s="28">
        <f>+$J49</f>
        <v>1.6232</v>
      </c>
      <c r="Y49" s="64">
        <f>Y48</f>
        <v>1000</v>
      </c>
      <c r="Z49" s="26">
        <f>Y49*X49</f>
        <v>1623.2</v>
      </c>
      <c r="AA49" s="27"/>
      <c r="AB49" s="30">
        <f t="shared" si="3"/>
        <v>0</v>
      </c>
      <c r="AC49" s="31">
        <f t="shared" si="4"/>
        <v>0</v>
      </c>
      <c r="AE49" s="28">
        <f>+$J49</f>
        <v>1.6232</v>
      </c>
      <c r="AF49" s="64">
        <f>AF48</f>
        <v>1000</v>
      </c>
      <c r="AG49" s="26">
        <f>AF49*AE49</f>
        <v>1623.2</v>
      </c>
      <c r="AH49" s="27"/>
      <c r="AI49" s="30">
        <f t="shared" si="5"/>
        <v>0</v>
      </c>
      <c r="AJ49" s="31">
        <f t="shared" si="6"/>
        <v>0</v>
      </c>
      <c r="AL49" s="28">
        <f>+$J49</f>
        <v>1.6232</v>
      </c>
      <c r="AM49" s="64">
        <f>AM48</f>
        <v>1000</v>
      </c>
      <c r="AN49" s="26">
        <f>AM49*AL49</f>
        <v>1623.2</v>
      </c>
      <c r="AO49" s="27"/>
      <c r="AP49" s="30">
        <f t="shared" si="7"/>
        <v>0</v>
      </c>
      <c r="AQ49" s="31">
        <f t="shared" si="8"/>
        <v>0</v>
      </c>
    </row>
    <row r="50" spans="2:43" ht="25.5" x14ac:dyDescent="0.2">
      <c r="B50" s="56" t="s">
        <v>41</v>
      </c>
      <c r="C50" s="35"/>
      <c r="D50" s="35"/>
      <c r="E50" s="35"/>
      <c r="F50" s="67"/>
      <c r="G50" s="59"/>
      <c r="H50" s="60">
        <f>SUM(H47:H49)</f>
        <v>9318.1243660000036</v>
      </c>
      <c r="I50" s="68"/>
      <c r="J50" s="69"/>
      <c r="K50" s="59"/>
      <c r="L50" s="60">
        <f>SUM(L47:L49)</f>
        <v>9890.4038260000034</v>
      </c>
      <c r="M50" s="68"/>
      <c r="N50" s="43">
        <f t="shared" si="41"/>
        <v>572.27945999999974</v>
      </c>
      <c r="O50" s="44">
        <f t="shared" si="26"/>
        <v>6.141573534778464E-2</v>
      </c>
      <c r="Q50" s="69"/>
      <c r="R50" s="59"/>
      <c r="S50" s="60">
        <f>SUM(S47:S49)</f>
        <v>9713.0608260000026</v>
      </c>
      <c r="T50" s="68"/>
      <c r="U50" s="43">
        <f t="shared" si="1"/>
        <v>-177.34300000000076</v>
      </c>
      <c r="V50" s="44">
        <f t="shared" si="2"/>
        <v>-1.7930814870652654E-2</v>
      </c>
      <c r="X50" s="69"/>
      <c r="Y50" s="59"/>
      <c r="Z50" s="60">
        <f>SUM(Z47:Z49)</f>
        <v>9684.5208260000018</v>
      </c>
      <c r="AA50" s="68"/>
      <c r="AB50" s="43">
        <f t="shared" si="3"/>
        <v>-28.540000000000873</v>
      </c>
      <c r="AC50" s="44">
        <f t="shared" si="4"/>
        <v>-2.938311672424079E-3</v>
      </c>
      <c r="AE50" s="69"/>
      <c r="AF50" s="59"/>
      <c r="AG50" s="60">
        <f>SUM(AG47:AG49)</f>
        <v>9601.5408260000022</v>
      </c>
      <c r="AH50" s="68"/>
      <c r="AI50" s="43">
        <f t="shared" si="5"/>
        <v>-82.979999999999563</v>
      </c>
      <c r="AJ50" s="44">
        <f t="shared" si="6"/>
        <v>-8.5683124122386545E-3</v>
      </c>
      <c r="AL50" s="69"/>
      <c r="AM50" s="59"/>
      <c r="AN50" s="60">
        <f>SUM(AN47:AN49)</f>
        <v>9458.9508260000021</v>
      </c>
      <c r="AO50" s="68"/>
      <c r="AP50" s="43">
        <f t="shared" si="7"/>
        <v>-142.59000000000015</v>
      </c>
      <c r="AQ50" s="44">
        <f t="shared" si="8"/>
        <v>-1.4850741415782021E-2</v>
      </c>
    </row>
    <row r="51" spans="2:43" ht="25.5" x14ac:dyDescent="0.2">
      <c r="B51" s="71" t="s">
        <v>42</v>
      </c>
      <c r="C51" s="21"/>
      <c r="D51" s="22" t="s">
        <v>30</v>
      </c>
      <c r="E51" s="23"/>
      <c r="F51" s="72">
        <v>4.4000000000000003E-3</v>
      </c>
      <c r="G51" s="64">
        <f>+$F$18+G45</f>
        <v>264646.90000000002</v>
      </c>
      <c r="H51" s="73">
        <f t="shared" ref="H51:H57" si="42">G51*F51</f>
        <v>1164.4463600000001</v>
      </c>
      <c r="I51" s="27"/>
      <c r="J51" s="72">
        <v>4.4000000000000003E-3</v>
      </c>
      <c r="K51" s="64">
        <f>+$F$18+K45</f>
        <v>264135.90000000002</v>
      </c>
      <c r="L51" s="73">
        <f t="shared" ref="L51:L57" si="43">K51*J51</f>
        <v>1162.1979600000002</v>
      </c>
      <c r="M51" s="27"/>
      <c r="N51" s="30">
        <f t="shared" si="41"/>
        <v>-2.2483999999999469</v>
      </c>
      <c r="O51" s="74">
        <f t="shared" si="26"/>
        <v>-1.9308746862328177E-3</v>
      </c>
      <c r="Q51" s="72">
        <f>+J51</f>
        <v>4.4000000000000003E-3</v>
      </c>
      <c r="R51" s="64">
        <f>+$F$18+R45</f>
        <v>264135.90000000002</v>
      </c>
      <c r="S51" s="73">
        <f t="shared" ref="S51:S57" si="44">R51*Q51</f>
        <v>1162.1979600000002</v>
      </c>
      <c r="T51" s="27"/>
      <c r="U51" s="30">
        <f t="shared" si="1"/>
        <v>0</v>
      </c>
      <c r="V51" s="74">
        <f t="shared" si="2"/>
        <v>0</v>
      </c>
      <c r="X51" s="72">
        <f>+Q51</f>
        <v>4.4000000000000003E-3</v>
      </c>
      <c r="Y51" s="64">
        <f>+$F$18+Y45</f>
        <v>264135.90000000002</v>
      </c>
      <c r="Z51" s="73">
        <f t="shared" ref="Z51:Z57" si="45">Y51*X51</f>
        <v>1162.1979600000002</v>
      </c>
      <c r="AA51" s="27"/>
      <c r="AB51" s="30">
        <f t="shared" si="3"/>
        <v>0</v>
      </c>
      <c r="AC51" s="74">
        <f t="shared" si="4"/>
        <v>0</v>
      </c>
      <c r="AE51" s="72">
        <f>+X51</f>
        <v>4.4000000000000003E-3</v>
      </c>
      <c r="AF51" s="64">
        <f>+$F$18+AF45</f>
        <v>264135.90000000002</v>
      </c>
      <c r="AG51" s="73">
        <f t="shared" ref="AG51:AG57" si="46">AF51*AE51</f>
        <v>1162.1979600000002</v>
      </c>
      <c r="AH51" s="27"/>
      <c r="AI51" s="30">
        <f t="shared" si="5"/>
        <v>0</v>
      </c>
      <c r="AJ51" s="74">
        <f t="shared" si="6"/>
        <v>0</v>
      </c>
      <c r="AL51" s="72">
        <f>+AE51</f>
        <v>4.4000000000000003E-3</v>
      </c>
      <c r="AM51" s="64">
        <f>+$F$18+AM45</f>
        <v>264135.90000000002</v>
      </c>
      <c r="AN51" s="73">
        <f t="shared" ref="AN51:AN57" si="47">AM51*AL51</f>
        <v>1162.1979600000002</v>
      </c>
      <c r="AO51" s="27"/>
      <c r="AP51" s="30">
        <f t="shared" si="7"/>
        <v>0</v>
      </c>
      <c r="AQ51" s="74">
        <f t="shared" si="8"/>
        <v>0</v>
      </c>
    </row>
    <row r="52" spans="2:43" ht="25.5" x14ac:dyDescent="0.2">
      <c r="B52" s="71" t="s">
        <v>43</v>
      </c>
      <c r="C52" s="21"/>
      <c r="D52" s="22" t="s">
        <v>30</v>
      </c>
      <c r="E52" s="23"/>
      <c r="F52" s="72">
        <v>1.2999999999999999E-3</v>
      </c>
      <c r="G52" s="64">
        <f>G51</f>
        <v>264646.90000000002</v>
      </c>
      <c r="H52" s="73">
        <f t="shared" si="42"/>
        <v>344.04097000000002</v>
      </c>
      <c r="I52" s="27"/>
      <c r="J52" s="72">
        <v>1.2999999999999999E-3</v>
      </c>
      <c r="K52" s="64">
        <f>K51</f>
        <v>264135.90000000002</v>
      </c>
      <c r="L52" s="73">
        <f t="shared" si="43"/>
        <v>343.37666999999999</v>
      </c>
      <c r="M52" s="27"/>
      <c r="N52" s="30">
        <f t="shared" si="41"/>
        <v>-0.66430000000002565</v>
      </c>
      <c r="O52" s="74">
        <f t="shared" si="26"/>
        <v>-1.9308746862329381E-3</v>
      </c>
      <c r="Q52" s="72">
        <f>+J52</f>
        <v>1.2999999999999999E-3</v>
      </c>
      <c r="R52" s="64">
        <f>R51</f>
        <v>264135.90000000002</v>
      </c>
      <c r="S52" s="73">
        <f t="shared" si="44"/>
        <v>343.37666999999999</v>
      </c>
      <c r="T52" s="27"/>
      <c r="U52" s="30">
        <f t="shared" si="1"/>
        <v>0</v>
      </c>
      <c r="V52" s="74">
        <f t="shared" si="2"/>
        <v>0</v>
      </c>
      <c r="X52" s="72">
        <f>+Q52</f>
        <v>1.2999999999999999E-3</v>
      </c>
      <c r="Y52" s="64">
        <f>Y51</f>
        <v>264135.90000000002</v>
      </c>
      <c r="Z52" s="73">
        <f t="shared" si="45"/>
        <v>343.37666999999999</v>
      </c>
      <c r="AA52" s="27"/>
      <c r="AB52" s="30">
        <f t="shared" si="3"/>
        <v>0</v>
      </c>
      <c r="AC52" s="74">
        <f t="shared" si="4"/>
        <v>0</v>
      </c>
      <c r="AE52" s="72">
        <f>+X52</f>
        <v>1.2999999999999999E-3</v>
      </c>
      <c r="AF52" s="64">
        <f>AF51</f>
        <v>264135.90000000002</v>
      </c>
      <c r="AG52" s="73">
        <f t="shared" si="46"/>
        <v>343.37666999999999</v>
      </c>
      <c r="AH52" s="27"/>
      <c r="AI52" s="30">
        <f t="shared" si="5"/>
        <v>0</v>
      </c>
      <c r="AJ52" s="74">
        <f t="shared" si="6"/>
        <v>0</v>
      </c>
      <c r="AL52" s="72">
        <f>+AE52</f>
        <v>1.2999999999999999E-3</v>
      </c>
      <c r="AM52" s="64">
        <f>AM51</f>
        <v>264135.90000000002</v>
      </c>
      <c r="AN52" s="73">
        <f t="shared" si="47"/>
        <v>343.37666999999999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255500</v>
      </c>
      <c r="H54" s="73">
        <f t="shared" si="42"/>
        <v>1773.17</v>
      </c>
      <c r="I54" s="27"/>
      <c r="J54" s="72">
        <f>+F54</f>
        <v>6.94E-3</v>
      </c>
      <c r="K54" s="76">
        <f>$F$18</f>
        <v>255500</v>
      </c>
      <c r="L54" s="73">
        <f t="shared" si="43"/>
        <v>1773.17</v>
      </c>
      <c r="M54" s="27"/>
      <c r="N54" s="30">
        <f t="shared" si="41"/>
        <v>0</v>
      </c>
      <c r="O54" s="74">
        <f t="shared" si="26"/>
        <v>0</v>
      </c>
      <c r="Q54" s="72">
        <f>+J54</f>
        <v>6.94E-3</v>
      </c>
      <c r="R54" s="76">
        <f>$F$18</f>
        <v>255500</v>
      </c>
      <c r="S54" s="73">
        <f t="shared" si="44"/>
        <v>1773.17</v>
      </c>
      <c r="T54" s="27"/>
      <c r="U54" s="30">
        <f t="shared" si="1"/>
        <v>0</v>
      </c>
      <c r="V54" s="74">
        <f t="shared" si="2"/>
        <v>0</v>
      </c>
      <c r="X54" s="72">
        <f>+Q54</f>
        <v>6.94E-3</v>
      </c>
      <c r="Y54" s="76">
        <f>$F$18</f>
        <v>255500</v>
      </c>
      <c r="Z54" s="73">
        <f t="shared" si="45"/>
        <v>1773.17</v>
      </c>
      <c r="AA54" s="27"/>
      <c r="AB54" s="30">
        <f t="shared" si="3"/>
        <v>0</v>
      </c>
      <c r="AC54" s="74">
        <f t="shared" si="4"/>
        <v>0</v>
      </c>
      <c r="AE54" s="72">
        <f>+X54</f>
        <v>6.94E-3</v>
      </c>
      <c r="AF54" s="76">
        <f>$F$18</f>
        <v>255500</v>
      </c>
      <c r="AG54" s="73">
        <f t="shared" si="46"/>
        <v>1773.17</v>
      </c>
      <c r="AH54" s="27"/>
      <c r="AI54" s="30">
        <f t="shared" si="5"/>
        <v>0</v>
      </c>
      <c r="AJ54" s="74">
        <f t="shared" si="6"/>
        <v>0</v>
      </c>
      <c r="AL54" s="72">
        <f>+AE54</f>
        <v>6.94E-3</v>
      </c>
      <c r="AM54" s="76">
        <f>$F$18</f>
        <v>255500</v>
      </c>
      <c r="AN54" s="73">
        <f t="shared" si="47"/>
        <v>1773.17</v>
      </c>
      <c r="AO54" s="27"/>
      <c r="AP54" s="30">
        <f t="shared" si="7"/>
        <v>0</v>
      </c>
      <c r="AQ54" s="74">
        <f t="shared" si="8"/>
        <v>0</v>
      </c>
    </row>
    <row r="55" spans="2:43" x14ac:dyDescent="0.2">
      <c r="B55" s="49" t="s">
        <v>46</v>
      </c>
      <c r="C55" s="21"/>
      <c r="D55" s="22"/>
      <c r="E55" s="23"/>
      <c r="F55" s="72">
        <v>0.08</v>
      </c>
      <c r="G55" s="77">
        <f>0.64*$F$18</f>
        <v>163520</v>
      </c>
      <c r="H55" s="73">
        <f t="shared" si="42"/>
        <v>13081.6</v>
      </c>
      <c r="I55" s="27"/>
      <c r="J55" s="72">
        <v>0.08</v>
      </c>
      <c r="K55" s="77">
        <f>$G$55</f>
        <v>163520</v>
      </c>
      <c r="L55" s="73">
        <f t="shared" si="43"/>
        <v>13081.6</v>
      </c>
      <c r="M55" s="27"/>
      <c r="N55" s="30">
        <f t="shared" si="41"/>
        <v>0</v>
      </c>
      <c r="O55" s="74">
        <f t="shared" si="26"/>
        <v>0</v>
      </c>
      <c r="Q55" s="72">
        <v>0.08</v>
      </c>
      <c r="R55" s="77">
        <f>$G$55</f>
        <v>163520</v>
      </c>
      <c r="S55" s="73">
        <f t="shared" si="44"/>
        <v>13081.6</v>
      </c>
      <c r="T55" s="27"/>
      <c r="U55" s="30">
        <f t="shared" si="1"/>
        <v>0</v>
      </c>
      <c r="V55" s="74">
        <f t="shared" si="2"/>
        <v>0</v>
      </c>
      <c r="X55" s="72">
        <v>0.08</v>
      </c>
      <c r="Y55" s="77">
        <f>$G$55</f>
        <v>163520</v>
      </c>
      <c r="Z55" s="73">
        <f t="shared" si="45"/>
        <v>13081.6</v>
      </c>
      <c r="AA55" s="27"/>
      <c r="AB55" s="30">
        <f t="shared" si="3"/>
        <v>0</v>
      </c>
      <c r="AC55" s="74">
        <f t="shared" si="4"/>
        <v>0</v>
      </c>
      <c r="AE55" s="72">
        <v>0.08</v>
      </c>
      <c r="AF55" s="77">
        <f>$G$55</f>
        <v>163520</v>
      </c>
      <c r="AG55" s="73">
        <f t="shared" si="46"/>
        <v>13081.6</v>
      </c>
      <c r="AH55" s="27"/>
      <c r="AI55" s="30">
        <f t="shared" si="5"/>
        <v>0</v>
      </c>
      <c r="AJ55" s="74">
        <f t="shared" si="6"/>
        <v>0</v>
      </c>
      <c r="AL55" s="72">
        <v>0.08</v>
      </c>
      <c r="AM55" s="77">
        <f>$G$55</f>
        <v>163520</v>
      </c>
      <c r="AN55" s="73">
        <f t="shared" si="47"/>
        <v>13081.6</v>
      </c>
      <c r="AO55" s="27"/>
      <c r="AP55" s="30">
        <f t="shared" si="7"/>
        <v>0</v>
      </c>
      <c r="AQ55" s="74">
        <f t="shared" si="8"/>
        <v>0</v>
      </c>
    </row>
    <row r="56" spans="2:43" x14ac:dyDescent="0.2">
      <c r="B56" s="49" t="s">
        <v>47</v>
      </c>
      <c r="C56" s="21"/>
      <c r="D56" s="22"/>
      <c r="E56" s="23"/>
      <c r="F56" s="72">
        <v>0.122</v>
      </c>
      <c r="G56" s="77">
        <f>0.18*$F$18</f>
        <v>45990</v>
      </c>
      <c r="H56" s="73">
        <f t="shared" si="42"/>
        <v>5610.78</v>
      </c>
      <c r="I56" s="27"/>
      <c r="J56" s="72">
        <v>0.122</v>
      </c>
      <c r="K56" s="77">
        <f>$G$56</f>
        <v>45990</v>
      </c>
      <c r="L56" s="73">
        <f t="shared" si="43"/>
        <v>5610.78</v>
      </c>
      <c r="M56" s="27"/>
      <c r="N56" s="30">
        <f t="shared" si="41"/>
        <v>0</v>
      </c>
      <c r="O56" s="74">
        <f t="shared" si="26"/>
        <v>0</v>
      </c>
      <c r="Q56" s="72">
        <v>0.122</v>
      </c>
      <c r="R56" s="77">
        <f>$G$56</f>
        <v>45990</v>
      </c>
      <c r="S56" s="73">
        <f t="shared" si="44"/>
        <v>5610.78</v>
      </c>
      <c r="T56" s="27"/>
      <c r="U56" s="30">
        <f t="shared" si="1"/>
        <v>0</v>
      </c>
      <c r="V56" s="74">
        <f t="shared" si="2"/>
        <v>0</v>
      </c>
      <c r="X56" s="72">
        <v>0.122</v>
      </c>
      <c r="Y56" s="77">
        <f>$G$56</f>
        <v>45990</v>
      </c>
      <c r="Z56" s="73">
        <f t="shared" si="45"/>
        <v>5610.78</v>
      </c>
      <c r="AA56" s="27"/>
      <c r="AB56" s="30">
        <f t="shared" si="3"/>
        <v>0</v>
      </c>
      <c r="AC56" s="74">
        <f t="shared" si="4"/>
        <v>0</v>
      </c>
      <c r="AE56" s="72">
        <v>0.122</v>
      </c>
      <c r="AF56" s="77">
        <f>$G$56</f>
        <v>45990</v>
      </c>
      <c r="AG56" s="73">
        <f t="shared" si="46"/>
        <v>5610.78</v>
      </c>
      <c r="AH56" s="27"/>
      <c r="AI56" s="30">
        <f t="shared" si="5"/>
        <v>0</v>
      </c>
      <c r="AJ56" s="74">
        <f t="shared" si="6"/>
        <v>0</v>
      </c>
      <c r="AL56" s="72">
        <v>0.122</v>
      </c>
      <c r="AM56" s="77">
        <f>$G$56</f>
        <v>45990</v>
      </c>
      <c r="AN56" s="73">
        <f t="shared" si="47"/>
        <v>5610.78</v>
      </c>
      <c r="AO56" s="27"/>
      <c r="AP56" s="30">
        <f t="shared" si="7"/>
        <v>0</v>
      </c>
      <c r="AQ56" s="74">
        <f t="shared" si="8"/>
        <v>0</v>
      </c>
    </row>
    <row r="57" spans="2:43" x14ac:dyDescent="0.2">
      <c r="B57" s="11" t="s">
        <v>48</v>
      </c>
      <c r="C57" s="21"/>
      <c r="D57" s="22"/>
      <c r="E57" s="23"/>
      <c r="F57" s="72">
        <v>0.161</v>
      </c>
      <c r="G57" s="77">
        <f>0.18*$F$18</f>
        <v>45990</v>
      </c>
      <c r="H57" s="73">
        <f t="shared" si="42"/>
        <v>7404.39</v>
      </c>
      <c r="I57" s="27"/>
      <c r="J57" s="72">
        <v>0.161</v>
      </c>
      <c r="K57" s="77">
        <f>$G$57</f>
        <v>45990</v>
      </c>
      <c r="L57" s="73">
        <f t="shared" si="43"/>
        <v>7404.39</v>
      </c>
      <c r="M57" s="27"/>
      <c r="N57" s="30">
        <f t="shared" si="41"/>
        <v>0</v>
      </c>
      <c r="O57" s="74">
        <f t="shared" si="26"/>
        <v>0</v>
      </c>
      <c r="Q57" s="72">
        <v>0.161</v>
      </c>
      <c r="R57" s="77">
        <f>$G$57</f>
        <v>45990</v>
      </c>
      <c r="S57" s="73">
        <f t="shared" si="44"/>
        <v>7404.39</v>
      </c>
      <c r="T57" s="27"/>
      <c r="U57" s="30">
        <f t="shared" si="1"/>
        <v>0</v>
      </c>
      <c r="V57" s="74">
        <f t="shared" si="2"/>
        <v>0</v>
      </c>
      <c r="X57" s="72">
        <v>0.161</v>
      </c>
      <c r="Y57" s="77">
        <f>$G$57</f>
        <v>45990</v>
      </c>
      <c r="Z57" s="73">
        <f t="shared" si="45"/>
        <v>7404.39</v>
      </c>
      <c r="AA57" s="27"/>
      <c r="AB57" s="30">
        <f t="shared" si="3"/>
        <v>0</v>
      </c>
      <c r="AC57" s="74">
        <f t="shared" si="4"/>
        <v>0</v>
      </c>
      <c r="AE57" s="72">
        <v>0.161</v>
      </c>
      <c r="AF57" s="77">
        <f>$G$57</f>
        <v>45990</v>
      </c>
      <c r="AG57" s="73">
        <f t="shared" si="46"/>
        <v>7404.39</v>
      </c>
      <c r="AH57" s="27"/>
      <c r="AI57" s="30">
        <f t="shared" si="5"/>
        <v>0</v>
      </c>
      <c r="AJ57" s="74">
        <f t="shared" si="6"/>
        <v>0</v>
      </c>
      <c r="AL57" s="72">
        <v>0.161</v>
      </c>
      <c r="AM57" s="77">
        <f>$G$57</f>
        <v>45990</v>
      </c>
      <c r="AN57" s="73">
        <f t="shared" si="47"/>
        <v>7404.39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254750</v>
      </c>
      <c r="H59" s="73">
        <f>G59*F59</f>
        <v>28022.5</v>
      </c>
      <c r="I59" s="83"/>
      <c r="J59" s="72">
        <v>0.11</v>
      </c>
      <c r="K59" s="82">
        <f>$G$59</f>
        <v>254750</v>
      </c>
      <c r="L59" s="73">
        <f>K59*J59</f>
        <v>28022.5</v>
      </c>
      <c r="M59" s="83"/>
      <c r="N59" s="84">
        <f t="shared" si="41"/>
        <v>0</v>
      </c>
      <c r="O59" s="74">
        <f t="shared" si="26"/>
        <v>0</v>
      </c>
      <c r="Q59" s="72">
        <v>0.11</v>
      </c>
      <c r="R59" s="82">
        <f>$G$59</f>
        <v>254750</v>
      </c>
      <c r="S59" s="73">
        <f>R59*Q59</f>
        <v>28022.5</v>
      </c>
      <c r="T59" s="83"/>
      <c r="U59" s="84">
        <f t="shared" si="1"/>
        <v>0</v>
      </c>
      <c r="V59" s="74">
        <f t="shared" si="2"/>
        <v>0</v>
      </c>
      <c r="X59" s="72">
        <v>0.11</v>
      </c>
      <c r="Y59" s="82">
        <f>$G$59</f>
        <v>254750</v>
      </c>
      <c r="Z59" s="73">
        <f>Y59*X59</f>
        <v>28022.5</v>
      </c>
      <c r="AA59" s="83"/>
      <c r="AB59" s="84">
        <f t="shared" si="3"/>
        <v>0</v>
      </c>
      <c r="AC59" s="74">
        <f t="shared" si="4"/>
        <v>0</v>
      </c>
      <c r="AE59" s="72">
        <v>0.11</v>
      </c>
      <c r="AF59" s="82">
        <f>$G$59</f>
        <v>254750</v>
      </c>
      <c r="AG59" s="73">
        <f>AF59*AE59</f>
        <v>28022.5</v>
      </c>
      <c r="AH59" s="83"/>
      <c r="AI59" s="84">
        <f t="shared" si="5"/>
        <v>0</v>
      </c>
      <c r="AJ59" s="74">
        <f t="shared" si="6"/>
        <v>0</v>
      </c>
      <c r="AL59" s="72">
        <v>0.11</v>
      </c>
      <c r="AM59" s="82">
        <f>$G$59</f>
        <v>254750</v>
      </c>
      <c r="AN59" s="73">
        <f>AM59*AL59</f>
        <v>28022.5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38696.801696000002</v>
      </c>
      <c r="I61" s="100"/>
      <c r="J61" s="101"/>
      <c r="K61" s="101"/>
      <c r="L61" s="99">
        <f>SUM(L51:L57,L50)</f>
        <v>39266.168455999999</v>
      </c>
      <c r="M61" s="102"/>
      <c r="N61" s="103">
        <f t="shared" ref="N61" si="48">L61-H61</f>
        <v>569.36675999999716</v>
      </c>
      <c r="O61" s="104">
        <f t="shared" ref="O61" si="49">IF((H61)=0,"",(N61/H61))</f>
        <v>1.4713535358113362E-2</v>
      </c>
      <c r="Q61" s="101"/>
      <c r="R61" s="101"/>
      <c r="S61" s="99">
        <f>SUM(S51:S57,S50)</f>
        <v>39088.825455999999</v>
      </c>
      <c r="T61" s="102"/>
      <c r="U61" s="103">
        <f t="shared" si="1"/>
        <v>-177.34300000000076</v>
      </c>
      <c r="V61" s="104">
        <f>IF((L61)=0,"",(U61/L61))</f>
        <v>-4.5164325161677994E-3</v>
      </c>
      <c r="X61" s="101"/>
      <c r="Y61" s="101"/>
      <c r="Z61" s="99">
        <f>SUM(Z51:Z57,Z50)</f>
        <v>39060.285455999998</v>
      </c>
      <c r="AA61" s="102"/>
      <c r="AB61" s="103">
        <f t="shared" si="3"/>
        <v>-28.540000000000873</v>
      </c>
      <c r="AC61" s="104">
        <f>IF((S61)=0,"",(AB61/S61))</f>
        <v>-7.3013194095910303E-4</v>
      </c>
      <c r="AE61" s="101"/>
      <c r="AF61" s="101"/>
      <c r="AG61" s="99">
        <f>SUM(AG51:AG57,AG50)</f>
        <v>38977.305456000002</v>
      </c>
      <c r="AH61" s="102"/>
      <c r="AI61" s="103">
        <f t="shared" ref="AI61:AI65" si="50">AG61-Z61</f>
        <v>-82.979999999995925</v>
      </c>
      <c r="AJ61" s="104">
        <f>IF((Z61)=0,"",(AI61/Z61))</f>
        <v>-2.1244084376564505E-3</v>
      </c>
      <c r="AL61" s="101"/>
      <c r="AM61" s="101"/>
      <c r="AN61" s="99">
        <f>SUM(AN51:AN57,AN50)</f>
        <v>38834.715455999998</v>
      </c>
      <c r="AO61" s="102"/>
      <c r="AP61" s="103">
        <f t="shared" ref="AP61:AP65" si="51">AN61-AG61</f>
        <v>-142.59000000000378</v>
      </c>
      <c r="AQ61" s="104">
        <f>IF((AG61)=0,"",(AP61/AG61))</f>
        <v>-3.6582826424717383E-3</v>
      </c>
    </row>
    <row r="62" spans="2:43" x14ac:dyDescent="0.2">
      <c r="B62" s="105" t="s">
        <v>52</v>
      </c>
      <c r="C62" s="21"/>
      <c r="D62" s="21"/>
      <c r="E62" s="21"/>
      <c r="F62" s="106">
        <v>0.13</v>
      </c>
      <c r="G62" s="107"/>
      <c r="H62" s="108">
        <f>H61*F62</f>
        <v>5030.5842204800001</v>
      </c>
      <c r="I62" s="109"/>
      <c r="J62" s="110">
        <v>0.13</v>
      </c>
      <c r="K62" s="109"/>
      <c r="L62" s="111">
        <f>L61*J62</f>
        <v>5104.60189928</v>
      </c>
      <c r="M62" s="112"/>
      <c r="N62" s="113">
        <f t="shared" si="41"/>
        <v>74.017678799999885</v>
      </c>
      <c r="O62" s="114">
        <f t="shared" si="26"/>
        <v>1.4713535358113414E-2</v>
      </c>
      <c r="Q62" s="110">
        <v>0.13</v>
      </c>
      <c r="R62" s="109"/>
      <c r="S62" s="111">
        <f>S61*Q62</f>
        <v>5081.5473092800003</v>
      </c>
      <c r="T62" s="112"/>
      <c r="U62" s="113">
        <f t="shared" si="1"/>
        <v>-23.054589999999735</v>
      </c>
      <c r="V62" s="114">
        <f t="shared" ref="V62:V71" si="52">IF((L62)=0,"",(U62/L62))</f>
        <v>-4.5164325161677283E-3</v>
      </c>
      <c r="X62" s="110">
        <v>0.13</v>
      </c>
      <c r="Y62" s="109"/>
      <c r="Z62" s="111">
        <f>Z61*X62</f>
        <v>5077.8371092799998</v>
      </c>
      <c r="AA62" s="112"/>
      <c r="AB62" s="113">
        <f t="shared" si="3"/>
        <v>-3.7102000000004409</v>
      </c>
      <c r="AC62" s="114">
        <f t="shared" ref="AC62:AC71" si="53">IF((S62)=0,"",(AB62/S62))</f>
        <v>-7.3013194095916732E-4</v>
      </c>
      <c r="AE62" s="110">
        <v>0.13</v>
      </c>
      <c r="AF62" s="109"/>
      <c r="AG62" s="111">
        <f>AG61*AE62</f>
        <v>5067.0497092800006</v>
      </c>
      <c r="AH62" s="112"/>
      <c r="AI62" s="113">
        <f t="shared" si="50"/>
        <v>-10.787399999999252</v>
      </c>
      <c r="AJ62" s="114">
        <f t="shared" ref="AJ62:AJ71" si="54">IF((Z62)=0,"",(AI62/Z62))</f>
        <v>-2.1244084376564071E-3</v>
      </c>
      <c r="AL62" s="110">
        <v>0.13</v>
      </c>
      <c r="AM62" s="109"/>
      <c r="AN62" s="111">
        <f>AN61*AL62</f>
        <v>5048.51300928</v>
      </c>
      <c r="AO62" s="112"/>
      <c r="AP62" s="113">
        <f t="shared" si="51"/>
        <v>-18.536700000000565</v>
      </c>
      <c r="AQ62" s="114">
        <f t="shared" ref="AQ62:AQ71" si="55">IF((AG62)=0,"",(AP62/AG62))</f>
        <v>-3.6582826424717521E-3</v>
      </c>
    </row>
    <row r="63" spans="2:43" x14ac:dyDescent="0.2">
      <c r="B63" s="115" t="s">
        <v>53</v>
      </c>
      <c r="C63" s="21"/>
      <c r="D63" s="21"/>
      <c r="E63" s="21"/>
      <c r="F63" s="116"/>
      <c r="G63" s="107"/>
      <c r="H63" s="108">
        <f>H61+H62</f>
        <v>43727.385916480001</v>
      </c>
      <c r="I63" s="109"/>
      <c r="J63" s="109"/>
      <c r="K63" s="109"/>
      <c r="L63" s="111">
        <f>L61+L62</f>
        <v>44370.770355280001</v>
      </c>
      <c r="M63" s="112"/>
      <c r="N63" s="113">
        <f t="shared" si="41"/>
        <v>643.38443879999977</v>
      </c>
      <c r="O63" s="114">
        <f t="shared" si="26"/>
        <v>1.4713535358113431E-2</v>
      </c>
      <c r="Q63" s="109"/>
      <c r="R63" s="109"/>
      <c r="S63" s="111">
        <f>S61+S62</f>
        <v>44170.372765280001</v>
      </c>
      <c r="T63" s="112"/>
      <c r="U63" s="113">
        <f t="shared" si="1"/>
        <v>-200.39759000000049</v>
      </c>
      <c r="V63" s="114">
        <f t="shared" si="52"/>
        <v>-4.5164325161677907E-3</v>
      </c>
      <c r="X63" s="109"/>
      <c r="Y63" s="109"/>
      <c r="Z63" s="111">
        <f>Z61+Z62</f>
        <v>44138.122565279999</v>
      </c>
      <c r="AA63" s="112"/>
      <c r="AB63" s="113">
        <f t="shared" si="3"/>
        <v>-32.250200000002224</v>
      </c>
      <c r="AC63" s="114">
        <f t="shared" si="53"/>
        <v>-7.30131940959131E-4</v>
      </c>
      <c r="AE63" s="109"/>
      <c r="AF63" s="109"/>
      <c r="AG63" s="111">
        <f>AG61+AG62</f>
        <v>44044.355165280002</v>
      </c>
      <c r="AH63" s="112"/>
      <c r="AI63" s="113">
        <f t="shared" si="50"/>
        <v>-93.767399999996996</v>
      </c>
      <c r="AJ63" s="114">
        <f t="shared" si="54"/>
        <v>-2.1244084376564865E-3</v>
      </c>
      <c r="AL63" s="109"/>
      <c r="AM63" s="109"/>
      <c r="AN63" s="111">
        <f>AN61+AN62</f>
        <v>43883.228465280001</v>
      </c>
      <c r="AO63" s="112"/>
      <c r="AP63" s="113">
        <f t="shared" si="51"/>
        <v>-161.12670000000071</v>
      </c>
      <c r="AQ63" s="114">
        <f t="shared" si="55"/>
        <v>-3.6582826424716572E-3</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0" t="s">
        <v>55</v>
      </c>
      <c r="C65" s="260"/>
      <c r="D65" s="260"/>
      <c r="E65" s="120"/>
      <c r="F65" s="121"/>
      <c r="G65" s="122"/>
      <c r="H65" s="123">
        <f>H63+H64</f>
        <v>43727.385916480001</v>
      </c>
      <c r="I65" s="124"/>
      <c r="J65" s="124"/>
      <c r="K65" s="124"/>
      <c r="L65" s="125">
        <f>L63+L64</f>
        <v>44370.770355280001</v>
      </c>
      <c r="M65" s="126"/>
      <c r="N65" s="127">
        <f t="shared" si="41"/>
        <v>643.38443879999977</v>
      </c>
      <c r="O65" s="128">
        <f t="shared" si="26"/>
        <v>1.4713535358113431E-2</v>
      </c>
      <c r="Q65" s="124"/>
      <c r="R65" s="124"/>
      <c r="S65" s="125">
        <f>S63+S64</f>
        <v>44170.372765280001</v>
      </c>
      <c r="T65" s="126"/>
      <c r="U65" s="127">
        <f t="shared" si="1"/>
        <v>-200.39759000000049</v>
      </c>
      <c r="V65" s="128">
        <f t="shared" si="52"/>
        <v>-4.5164325161677907E-3</v>
      </c>
      <c r="X65" s="124"/>
      <c r="Y65" s="124"/>
      <c r="Z65" s="125">
        <f>Z63+Z64</f>
        <v>44138.122565279999</v>
      </c>
      <c r="AA65" s="126"/>
      <c r="AB65" s="127">
        <f t="shared" si="3"/>
        <v>-32.250200000002224</v>
      </c>
      <c r="AC65" s="128">
        <f t="shared" si="53"/>
        <v>-7.30131940959131E-4</v>
      </c>
      <c r="AE65" s="124"/>
      <c r="AF65" s="124"/>
      <c r="AG65" s="125">
        <f>AG63+AG64</f>
        <v>44044.355165280002</v>
      </c>
      <c r="AH65" s="126"/>
      <c r="AI65" s="127">
        <f t="shared" si="50"/>
        <v>-93.767399999996996</v>
      </c>
      <c r="AJ65" s="128">
        <f t="shared" si="54"/>
        <v>-2.1244084376564865E-3</v>
      </c>
      <c r="AL65" s="124"/>
      <c r="AM65" s="124"/>
      <c r="AN65" s="125">
        <f>AN63+AN64</f>
        <v>43883.228465280001</v>
      </c>
      <c r="AO65" s="126"/>
      <c r="AP65" s="127">
        <f t="shared" si="51"/>
        <v>-161.12670000000071</v>
      </c>
      <c r="AQ65" s="128">
        <f t="shared" si="55"/>
        <v>-3.6582826424716572E-3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40693.031696000005</v>
      </c>
      <c r="I67" s="140"/>
      <c r="J67" s="141"/>
      <c r="K67" s="141"/>
      <c r="L67" s="139">
        <f>SUM(L58:L59,L50,L51:L54)</f>
        <v>41262.398455999995</v>
      </c>
      <c r="M67" s="142"/>
      <c r="N67" s="143">
        <f t="shared" ref="N67:N71" si="56">L67-H67</f>
        <v>569.36675999998988</v>
      </c>
      <c r="O67" s="104">
        <f t="shared" ref="O67:O71" si="57">IF((H67)=0,"",(N67/H67))</f>
        <v>1.399175082980993E-2</v>
      </c>
      <c r="Q67" s="141"/>
      <c r="R67" s="141"/>
      <c r="S67" s="139">
        <f>SUM(S58:S59,S50,S51:S54)</f>
        <v>41085.055455999995</v>
      </c>
      <c r="T67" s="142"/>
      <c r="U67" s="143">
        <f t="shared" si="1"/>
        <v>-177.34300000000076</v>
      </c>
      <c r="V67" s="104">
        <f t="shared" si="52"/>
        <v>-4.2979324187640182E-3</v>
      </c>
      <c r="X67" s="141"/>
      <c r="Y67" s="141"/>
      <c r="Z67" s="139">
        <f>SUM(Z58:Z59,Z50,Z51:Z54)</f>
        <v>41056.515455999994</v>
      </c>
      <c r="AA67" s="142"/>
      <c r="AB67" s="143">
        <f t="shared" si="3"/>
        <v>-28.540000000000873</v>
      </c>
      <c r="AC67" s="104">
        <f t="shared" si="53"/>
        <v>-6.9465647991070047E-4</v>
      </c>
      <c r="AE67" s="141"/>
      <c r="AF67" s="141"/>
      <c r="AG67" s="139">
        <f>SUM(AG58:AG59,AG50,AG51:AG54)</f>
        <v>40973.535455999998</v>
      </c>
      <c r="AH67" s="142"/>
      <c r="AI67" s="143">
        <f t="shared" ref="AI67:AI71" si="58">AG67-Z67</f>
        <v>-82.979999999995925</v>
      </c>
      <c r="AJ67" s="104">
        <f t="shared" si="54"/>
        <v>-2.0211164800121692E-3</v>
      </c>
      <c r="AL67" s="141"/>
      <c r="AM67" s="141"/>
      <c r="AN67" s="139">
        <f>SUM(AN58:AN59,AN50,AN51:AN54)</f>
        <v>40830.945455999994</v>
      </c>
      <c r="AO67" s="142"/>
      <c r="AP67" s="143">
        <f t="shared" ref="AP67:AP71" si="59">AN67-AG67</f>
        <v>-142.59000000000378</v>
      </c>
      <c r="AQ67" s="104">
        <f t="shared" si="55"/>
        <v>-3.4800511699344581E-3</v>
      </c>
    </row>
    <row r="68" spans="1:43" s="85" customFormat="1" x14ac:dyDescent="0.2">
      <c r="B68" s="144" t="s">
        <v>52</v>
      </c>
      <c r="C68" s="79"/>
      <c r="D68" s="79"/>
      <c r="E68" s="79"/>
      <c r="F68" s="145">
        <v>0.13</v>
      </c>
      <c r="G68" s="138"/>
      <c r="H68" s="146">
        <f>H67*F68</f>
        <v>5290.094120480001</v>
      </c>
      <c r="I68" s="147"/>
      <c r="J68" s="148">
        <v>0.13</v>
      </c>
      <c r="K68" s="149"/>
      <c r="L68" s="150">
        <f>L67*J68</f>
        <v>5364.11179928</v>
      </c>
      <c r="M68" s="151"/>
      <c r="N68" s="152">
        <f t="shared" si="56"/>
        <v>74.017678799998976</v>
      </c>
      <c r="O68" s="114">
        <f t="shared" si="57"/>
        <v>1.3991750829809985E-2</v>
      </c>
      <c r="Q68" s="148">
        <v>0.13</v>
      </c>
      <c r="R68" s="149"/>
      <c r="S68" s="150">
        <f>S67*Q68</f>
        <v>5341.0572092799994</v>
      </c>
      <c r="T68" s="151"/>
      <c r="U68" s="152">
        <f t="shared" si="1"/>
        <v>-23.054590000000644</v>
      </c>
      <c r="V68" s="114">
        <f t="shared" si="52"/>
        <v>-4.2979324187641197E-3</v>
      </c>
      <c r="X68" s="148">
        <v>0.13</v>
      </c>
      <c r="Y68" s="149"/>
      <c r="Z68" s="150">
        <f>Z67*X68</f>
        <v>5337.3470092799989</v>
      </c>
      <c r="AA68" s="151"/>
      <c r="AB68" s="152">
        <f t="shared" si="3"/>
        <v>-3.7102000000004409</v>
      </c>
      <c r="AC68" s="114">
        <f t="shared" si="53"/>
        <v>-6.9465647991076172E-4</v>
      </c>
      <c r="AE68" s="148">
        <v>0.13</v>
      </c>
      <c r="AF68" s="149"/>
      <c r="AG68" s="150">
        <f>AG67*AE68</f>
        <v>5326.5596092799997</v>
      </c>
      <c r="AH68" s="151"/>
      <c r="AI68" s="152">
        <f t="shared" si="58"/>
        <v>-10.787399999999252</v>
      </c>
      <c r="AJ68" s="114">
        <f t="shared" si="54"/>
        <v>-2.0211164800121285E-3</v>
      </c>
      <c r="AL68" s="148">
        <v>0.13</v>
      </c>
      <c r="AM68" s="149"/>
      <c r="AN68" s="150">
        <f>AN67*AL68</f>
        <v>5308.0229092799991</v>
      </c>
      <c r="AO68" s="151"/>
      <c r="AP68" s="152">
        <f t="shared" si="59"/>
        <v>-18.536700000000565</v>
      </c>
      <c r="AQ68" s="114">
        <f t="shared" si="55"/>
        <v>-3.4800511699344715E-3</v>
      </c>
    </row>
    <row r="69" spans="1:43" s="85" customFormat="1" x14ac:dyDescent="0.2">
      <c r="B69" s="153" t="s">
        <v>53</v>
      </c>
      <c r="C69" s="79"/>
      <c r="D69" s="79"/>
      <c r="E69" s="79"/>
      <c r="F69" s="154"/>
      <c r="G69" s="155"/>
      <c r="H69" s="146">
        <f>H67+H68</f>
        <v>45983.125816480009</v>
      </c>
      <c r="I69" s="147"/>
      <c r="J69" s="147"/>
      <c r="K69" s="147"/>
      <c r="L69" s="150">
        <f>L67+L68</f>
        <v>46626.510255279994</v>
      </c>
      <c r="M69" s="151"/>
      <c r="N69" s="152">
        <f t="shared" si="56"/>
        <v>643.38443879998522</v>
      </c>
      <c r="O69" s="114">
        <f t="shared" si="57"/>
        <v>1.3991750829809857E-2</v>
      </c>
      <c r="Q69" s="147"/>
      <c r="R69" s="147"/>
      <c r="S69" s="150">
        <f>S67+S68</f>
        <v>46426.112665279994</v>
      </c>
      <c r="T69" s="151"/>
      <c r="U69" s="152">
        <f t="shared" si="1"/>
        <v>-200.39759000000049</v>
      </c>
      <c r="V69" s="114">
        <f t="shared" si="52"/>
        <v>-4.2979324187640104E-3</v>
      </c>
      <c r="X69" s="147"/>
      <c r="Y69" s="147"/>
      <c r="Z69" s="150">
        <f>Z67+Z68</f>
        <v>46393.862465279992</v>
      </c>
      <c r="AA69" s="151"/>
      <c r="AB69" s="152">
        <f t="shared" si="3"/>
        <v>-32.250200000002224</v>
      </c>
      <c r="AC69" s="114">
        <f t="shared" si="53"/>
        <v>-6.9465647991072703E-4</v>
      </c>
      <c r="AE69" s="147"/>
      <c r="AF69" s="147"/>
      <c r="AG69" s="150">
        <f>AG67+AG68</f>
        <v>46300.095065279995</v>
      </c>
      <c r="AH69" s="151"/>
      <c r="AI69" s="152">
        <f t="shared" si="58"/>
        <v>-93.767399999996996</v>
      </c>
      <c r="AJ69" s="114">
        <f t="shared" si="54"/>
        <v>-2.0211164800122039E-3</v>
      </c>
      <c r="AL69" s="147"/>
      <c r="AM69" s="147"/>
      <c r="AN69" s="150">
        <f>AN67+AN68</f>
        <v>46138.968365279994</v>
      </c>
      <c r="AO69" s="151"/>
      <c r="AP69" s="152">
        <f t="shared" si="59"/>
        <v>-161.12670000000071</v>
      </c>
      <c r="AQ69" s="114">
        <f t="shared" si="55"/>
        <v>-3.4800511699343813E-3</v>
      </c>
    </row>
    <row r="70" spans="1: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54" t="s">
        <v>57</v>
      </c>
      <c r="C71" s="254"/>
      <c r="D71" s="254"/>
      <c r="E71" s="158"/>
      <c r="F71" s="159"/>
      <c r="G71" s="160"/>
      <c r="H71" s="161">
        <f>SUM(H69:H70)</f>
        <v>45983.125816480009</v>
      </c>
      <c r="I71" s="162"/>
      <c r="J71" s="162"/>
      <c r="K71" s="162"/>
      <c r="L71" s="163">
        <f>SUM(L69:L70)</f>
        <v>46626.510255279994</v>
      </c>
      <c r="M71" s="164"/>
      <c r="N71" s="165">
        <f t="shared" si="56"/>
        <v>643.38443879998522</v>
      </c>
      <c r="O71" s="166">
        <f t="shared" si="57"/>
        <v>1.3991750829809857E-2</v>
      </c>
      <c r="Q71" s="162"/>
      <c r="R71" s="162"/>
      <c r="S71" s="163">
        <f>SUM(S69:S70)</f>
        <v>46426.112665279994</v>
      </c>
      <c r="T71" s="164"/>
      <c r="U71" s="165">
        <f t="shared" si="1"/>
        <v>-200.39759000000049</v>
      </c>
      <c r="V71" s="166">
        <f t="shared" si="52"/>
        <v>-4.2979324187640104E-3</v>
      </c>
      <c r="X71" s="162"/>
      <c r="Y71" s="162"/>
      <c r="Z71" s="163">
        <f>SUM(Z69:Z70)</f>
        <v>46393.862465279992</v>
      </c>
      <c r="AA71" s="164"/>
      <c r="AB71" s="165">
        <f t="shared" si="3"/>
        <v>-32.250200000002224</v>
      </c>
      <c r="AC71" s="166">
        <f t="shared" si="53"/>
        <v>-6.9465647991072703E-4</v>
      </c>
      <c r="AE71" s="162"/>
      <c r="AF71" s="162"/>
      <c r="AG71" s="163">
        <f>SUM(AG69:AG70)</f>
        <v>46300.095065279995</v>
      </c>
      <c r="AH71" s="164"/>
      <c r="AI71" s="165">
        <f t="shared" si="58"/>
        <v>-93.767399999996996</v>
      </c>
      <c r="AJ71" s="166">
        <f t="shared" si="54"/>
        <v>-2.0211164800122039E-3</v>
      </c>
      <c r="AL71" s="162"/>
      <c r="AM71" s="162"/>
      <c r="AN71" s="163">
        <f>SUM(AN69:AN70)</f>
        <v>46138.968365279994</v>
      </c>
      <c r="AO71" s="164"/>
      <c r="AP71" s="165">
        <f t="shared" si="59"/>
        <v>-161.12670000000071</v>
      </c>
      <c r="AQ71" s="166">
        <f t="shared" si="55"/>
        <v>-3.4800511699343813E-3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476250</xdr:colOff>
                    <xdr:row>16</xdr:row>
                    <xdr:rowOff>171450</xdr:rowOff>
                  </from>
                  <to>
                    <xdr:col>9</xdr:col>
                    <xdr:colOff>228600</xdr:colOff>
                    <xdr:row>18</xdr:row>
                    <xdr:rowOff>28575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361950</xdr:colOff>
                    <xdr:row>16</xdr:row>
                    <xdr:rowOff>114300</xdr:rowOff>
                  </from>
                  <to>
                    <xdr:col>14</xdr:col>
                    <xdr:colOff>666750</xdr:colOff>
                    <xdr:row>18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92"/>
  <sheetViews>
    <sheetView view="pageBreakPreview" zoomScale="60" zoomScaleNormal="100" workbookViewId="0">
      <selection activeCell="A2" sqref="A2"/>
    </sheetView>
  </sheetViews>
  <sheetFormatPr defaultRowHeight="12.75" x14ac:dyDescent="0.2"/>
  <cols>
    <col min="1" max="1" width="5.85546875" customWidth="1"/>
    <col min="3" max="3" width="47.28515625" bestFit="1" customWidth="1"/>
    <col min="4" max="6" width="11.85546875" bestFit="1" customWidth="1"/>
    <col min="7" max="8" width="12.28515625" bestFit="1" customWidth="1"/>
    <col min="9" max="9" width="22.28515625" bestFit="1" customWidth="1"/>
    <col min="11" max="11" width="9.5703125" bestFit="1" customWidth="1"/>
    <col min="15" max="15" width="16.5703125" bestFit="1" customWidth="1"/>
    <col min="16" max="16" width="12.85546875" bestFit="1" customWidth="1"/>
    <col min="17" max="17" width="11.28515625" bestFit="1" customWidth="1"/>
  </cols>
  <sheetData>
    <row r="2" spans="1:13" x14ac:dyDescent="0.2">
      <c r="A2" s="229" t="s">
        <v>121</v>
      </c>
    </row>
    <row r="4" spans="1:13" x14ac:dyDescent="0.2">
      <c r="A4" s="229" t="s">
        <v>106</v>
      </c>
    </row>
    <row r="5" spans="1:13" ht="15" x14ac:dyDescent="0.25">
      <c r="D5" s="226"/>
      <c r="E5" s="228"/>
      <c r="F5" s="224"/>
      <c r="G5" s="224"/>
      <c r="H5" s="224"/>
    </row>
    <row r="6" spans="1:13" ht="15" x14ac:dyDescent="0.25">
      <c r="B6" s="227" t="s">
        <v>105</v>
      </c>
      <c r="C6" s="224"/>
      <c r="D6" s="227">
        <v>2016</v>
      </c>
      <c r="E6" s="227">
        <v>2017</v>
      </c>
      <c r="F6" s="227">
        <v>2018</v>
      </c>
      <c r="G6" s="227">
        <v>2019</v>
      </c>
      <c r="H6" s="227">
        <v>2020</v>
      </c>
    </row>
    <row r="7" spans="1:13" ht="15" x14ac:dyDescent="0.25">
      <c r="C7" s="227" t="s">
        <v>3</v>
      </c>
      <c r="D7" s="225">
        <v>13.88</v>
      </c>
      <c r="E7" s="225">
        <v>18.010000000000002</v>
      </c>
      <c r="F7" s="225">
        <v>22.44</v>
      </c>
      <c r="G7" s="225">
        <v>26.98</v>
      </c>
      <c r="H7" s="225">
        <v>31.29</v>
      </c>
      <c r="J7" s="235"/>
      <c r="K7" s="235"/>
      <c r="L7" s="235"/>
      <c r="M7" s="235"/>
    </row>
    <row r="8" spans="1:13" ht="15" x14ac:dyDescent="0.25">
      <c r="C8" s="227" t="s">
        <v>97</v>
      </c>
      <c r="D8" s="225">
        <v>23</v>
      </c>
      <c r="E8" s="225">
        <v>28</v>
      </c>
      <c r="F8" s="225">
        <v>33.5</v>
      </c>
      <c r="G8" s="225">
        <v>39</v>
      </c>
      <c r="H8" s="225">
        <v>44</v>
      </c>
    </row>
    <row r="9" spans="1:13" ht="15" x14ac:dyDescent="0.25">
      <c r="C9" s="227" t="s">
        <v>98</v>
      </c>
      <c r="D9" s="225">
        <v>290</v>
      </c>
      <c r="E9" s="225">
        <v>350</v>
      </c>
      <c r="F9" s="225">
        <v>420</v>
      </c>
      <c r="G9" s="225">
        <v>490</v>
      </c>
      <c r="H9" s="225">
        <v>550</v>
      </c>
    </row>
    <row r="10" spans="1:13" ht="15" x14ac:dyDescent="0.25">
      <c r="C10" s="227" t="s">
        <v>99</v>
      </c>
      <c r="D10" s="225">
        <v>4700</v>
      </c>
      <c r="E10" s="225">
        <v>5000</v>
      </c>
      <c r="F10" s="225">
        <v>5600</v>
      </c>
      <c r="G10" s="225">
        <v>6600</v>
      </c>
      <c r="H10" s="225">
        <v>7600</v>
      </c>
    </row>
    <row r="11" spans="1:13" ht="15" x14ac:dyDescent="0.25">
      <c r="C11" s="227" t="s">
        <v>100</v>
      </c>
      <c r="D11" s="225">
        <v>16900</v>
      </c>
      <c r="E11" s="225">
        <v>17900</v>
      </c>
      <c r="F11" s="225">
        <v>21000</v>
      </c>
      <c r="G11" s="225">
        <v>24500</v>
      </c>
      <c r="H11" s="225">
        <v>27900</v>
      </c>
    </row>
    <row r="12" spans="1:13" ht="15" x14ac:dyDescent="0.25">
      <c r="C12" s="227" t="s">
        <v>80</v>
      </c>
      <c r="D12" s="225">
        <v>0.8</v>
      </c>
      <c r="E12" s="225">
        <v>0.9</v>
      </c>
      <c r="F12" s="225">
        <v>0.95</v>
      </c>
      <c r="G12" s="225">
        <v>1</v>
      </c>
      <c r="H12" s="225">
        <v>1.05</v>
      </c>
    </row>
    <row r="13" spans="1:13" ht="15" x14ac:dyDescent="0.25">
      <c r="C13" s="227" t="s">
        <v>101</v>
      </c>
      <c r="D13" s="225">
        <v>3.1</v>
      </c>
      <c r="E13" s="225">
        <v>3.25</v>
      </c>
      <c r="F13" s="225">
        <v>3.75</v>
      </c>
      <c r="G13" s="225">
        <v>4.25</v>
      </c>
      <c r="H13" s="225">
        <v>4.5</v>
      </c>
    </row>
    <row r="14" spans="1:13" ht="15" x14ac:dyDescent="0.25">
      <c r="C14" s="227" t="s">
        <v>78</v>
      </c>
      <c r="D14" s="225">
        <v>4.75</v>
      </c>
      <c r="E14" s="225">
        <v>5.5</v>
      </c>
      <c r="F14" s="225">
        <v>6.75</v>
      </c>
      <c r="G14" s="225">
        <v>7.25</v>
      </c>
      <c r="H14" s="225">
        <v>7.5</v>
      </c>
    </row>
    <row r="15" spans="1:13" ht="15" x14ac:dyDescent="0.25">
      <c r="C15" s="227" t="s">
        <v>102</v>
      </c>
      <c r="D15" s="225">
        <v>135</v>
      </c>
      <c r="E15" s="225">
        <v>143</v>
      </c>
      <c r="F15" s="225">
        <v>150</v>
      </c>
      <c r="G15" s="225">
        <v>160</v>
      </c>
      <c r="H15" s="225">
        <v>165</v>
      </c>
    </row>
    <row r="16" spans="1:13" ht="15" x14ac:dyDescent="0.25">
      <c r="C16" s="227" t="s">
        <v>103</v>
      </c>
      <c r="D16" s="225">
        <v>135</v>
      </c>
      <c r="E16" s="225">
        <v>143</v>
      </c>
      <c r="F16" s="225">
        <v>150</v>
      </c>
      <c r="G16" s="225">
        <v>160</v>
      </c>
      <c r="H16" s="225">
        <v>165</v>
      </c>
    </row>
    <row r="17" spans="2:9" ht="15" x14ac:dyDescent="0.25">
      <c r="C17" s="227" t="s">
        <v>104</v>
      </c>
      <c r="D17" s="225">
        <v>135</v>
      </c>
      <c r="E17" s="225">
        <v>143</v>
      </c>
      <c r="F17" s="225">
        <v>150</v>
      </c>
      <c r="G17" s="225">
        <v>160</v>
      </c>
      <c r="H17" s="225">
        <v>165</v>
      </c>
    </row>
    <row r="18" spans="2:9" ht="13.5" customHeight="1" x14ac:dyDescent="0.2"/>
    <row r="19" spans="2:9" ht="15" x14ac:dyDescent="0.25">
      <c r="B19" s="223" t="s">
        <v>96</v>
      </c>
      <c r="C19" s="222"/>
      <c r="D19" s="223">
        <v>2016</v>
      </c>
      <c r="E19" s="223">
        <v>2017</v>
      </c>
      <c r="F19" s="223">
        <v>2018</v>
      </c>
      <c r="G19" s="223">
        <v>2019</v>
      </c>
      <c r="H19" s="223">
        <v>2020</v>
      </c>
    </row>
    <row r="20" spans="2:9" ht="15" x14ac:dyDescent="0.25">
      <c r="C20" s="223" t="s">
        <v>3</v>
      </c>
      <c r="D20" s="231">
        <v>2.07E-2</v>
      </c>
      <c r="E20" s="231">
        <v>1.6400000000000001E-2</v>
      </c>
      <c r="F20" s="231">
        <v>1.15E-2</v>
      </c>
      <c r="G20" s="231">
        <v>6.0000000000000001E-3</v>
      </c>
      <c r="H20" s="231">
        <v>0</v>
      </c>
      <c r="I20" t="s">
        <v>109</v>
      </c>
    </row>
    <row r="21" spans="2:9" ht="15" x14ac:dyDescent="0.25">
      <c r="C21" s="223" t="s">
        <v>97</v>
      </c>
      <c r="D21" s="231">
        <v>2.1600000000000001E-2</v>
      </c>
      <c r="E21" s="231">
        <v>2.1399999999999999E-2</v>
      </c>
      <c r="F21" s="231">
        <v>2.0899999999999998E-2</v>
      </c>
      <c r="G21" s="231">
        <v>0.02</v>
      </c>
      <c r="H21" s="231">
        <v>1.8800000000000001E-2</v>
      </c>
      <c r="I21" t="s">
        <v>109</v>
      </c>
    </row>
    <row r="22" spans="2:9" ht="15" x14ac:dyDescent="0.25">
      <c r="C22" s="223" t="s">
        <v>98</v>
      </c>
      <c r="D22" s="231">
        <v>3.9496000000000002</v>
      </c>
      <c r="E22" s="231">
        <v>3.9251</v>
      </c>
      <c r="F22" s="231">
        <v>3.8264999999999998</v>
      </c>
      <c r="G22" s="231">
        <v>3.6735000000000002</v>
      </c>
      <c r="H22" s="231">
        <v>3.4708999999999999</v>
      </c>
      <c r="I22" t="s">
        <v>110</v>
      </c>
    </row>
    <row r="23" spans="2:9" ht="15" x14ac:dyDescent="0.25">
      <c r="C23" s="223" t="s">
        <v>99</v>
      </c>
      <c r="D23" s="231">
        <v>3.8376000000000001</v>
      </c>
      <c r="E23" s="231">
        <v>4.0419</v>
      </c>
      <c r="F23" s="231">
        <v>4.0925000000000002</v>
      </c>
      <c r="G23" s="231">
        <v>3.9077000000000002</v>
      </c>
      <c r="H23" s="231">
        <v>3.6208</v>
      </c>
      <c r="I23" t="s">
        <v>110</v>
      </c>
    </row>
    <row r="24" spans="2:9" ht="15" x14ac:dyDescent="0.25">
      <c r="C24" s="223" t="s">
        <v>100</v>
      </c>
      <c r="D24" s="231">
        <v>3.6595</v>
      </c>
      <c r="E24" s="231">
        <v>3.8651</v>
      </c>
      <c r="F24" s="231">
        <v>3.8126000000000002</v>
      </c>
      <c r="G24" s="231">
        <v>3.6633</v>
      </c>
      <c r="H24" s="231">
        <v>3.4205999999999999</v>
      </c>
      <c r="I24" t="s">
        <v>110</v>
      </c>
    </row>
    <row r="25" spans="2:9" ht="15" x14ac:dyDescent="0.25">
      <c r="C25" s="223" t="s">
        <v>80</v>
      </c>
      <c r="D25" s="231">
        <v>5.6871999999999998</v>
      </c>
      <c r="E25" s="231">
        <v>5.8845999999999998</v>
      </c>
      <c r="F25" s="231">
        <v>6.3578000000000001</v>
      </c>
      <c r="G25" s="231">
        <v>6.7565999999999997</v>
      </c>
      <c r="H25" s="231">
        <v>6.9249000000000001</v>
      </c>
      <c r="I25" t="s">
        <v>110</v>
      </c>
    </row>
    <row r="26" spans="2:9" ht="15" x14ac:dyDescent="0.25">
      <c r="C26" s="223" t="s">
        <v>101</v>
      </c>
      <c r="D26" s="231">
        <v>11.905900000000001</v>
      </c>
      <c r="E26" s="231">
        <v>12.6891</v>
      </c>
      <c r="F26" s="231">
        <v>12.514799999999999</v>
      </c>
      <c r="G26" s="231">
        <v>12.239699999999999</v>
      </c>
      <c r="H26" s="231">
        <v>12.232200000000001</v>
      </c>
      <c r="I26" t="s">
        <v>110</v>
      </c>
    </row>
    <row r="27" spans="2:9" ht="15" x14ac:dyDescent="0.25">
      <c r="C27" s="223" t="s">
        <v>78</v>
      </c>
      <c r="D27" s="231">
        <v>2.3300000000000001E-2</v>
      </c>
      <c r="E27" s="231">
        <v>2.35E-2</v>
      </c>
      <c r="F27" s="231">
        <v>2.23E-2</v>
      </c>
      <c r="G27" s="231">
        <v>2.2700000000000001E-2</v>
      </c>
      <c r="H27" s="231">
        <v>2.29E-2</v>
      </c>
      <c r="I27" t="s">
        <v>109</v>
      </c>
    </row>
    <row r="28" spans="2:9" ht="15" x14ac:dyDescent="0.25">
      <c r="C28" s="223" t="s">
        <v>102</v>
      </c>
      <c r="D28" s="231">
        <v>1.8152999999999999</v>
      </c>
      <c r="E28" s="231">
        <v>1.9206000000000001</v>
      </c>
      <c r="F28" s="231">
        <v>2.0268000000000002</v>
      </c>
      <c r="G28" s="231">
        <v>2.0941000000000001</v>
      </c>
      <c r="H28" s="231">
        <v>2.1406999999999998</v>
      </c>
      <c r="I28" t="s">
        <v>110</v>
      </c>
    </row>
    <row r="29" spans="2:9" ht="15" x14ac:dyDescent="0.25">
      <c r="C29" s="223" t="s">
        <v>103</v>
      </c>
      <c r="D29" s="231">
        <v>1.6651</v>
      </c>
      <c r="E29" s="231">
        <v>1.7617</v>
      </c>
      <c r="F29" s="231">
        <v>1.8591</v>
      </c>
      <c r="G29" s="231">
        <v>1.9208000000000001</v>
      </c>
      <c r="H29" s="231">
        <v>1.9635</v>
      </c>
      <c r="I29" t="s">
        <v>110</v>
      </c>
    </row>
    <row r="30" spans="2:9" ht="15" x14ac:dyDescent="0.25">
      <c r="C30" s="223" t="s">
        <v>104</v>
      </c>
      <c r="D30" s="231">
        <v>1.8478000000000001</v>
      </c>
      <c r="E30" s="231">
        <v>1.9550000000000001</v>
      </c>
      <c r="F30" s="231">
        <v>2.0630999999999999</v>
      </c>
      <c r="G30" s="231">
        <v>2.1316000000000002</v>
      </c>
      <c r="H30" s="231">
        <v>2.1789999999999998</v>
      </c>
      <c r="I30" t="s">
        <v>110</v>
      </c>
    </row>
    <row r="33" spans="1:16" x14ac:dyDescent="0.2">
      <c r="A33" s="229" t="s">
        <v>34</v>
      </c>
    </row>
    <row r="34" spans="1:16" x14ac:dyDescent="0.2">
      <c r="A34" s="229"/>
    </row>
    <row r="35" spans="1:16" x14ac:dyDescent="0.2">
      <c r="B35" s="229" t="s">
        <v>107</v>
      </c>
    </row>
    <row r="36" spans="1:16" x14ac:dyDescent="0.2">
      <c r="B36" s="229" t="s">
        <v>108</v>
      </c>
    </row>
    <row r="37" spans="1:16" ht="15" x14ac:dyDescent="0.25">
      <c r="D37" s="223">
        <v>2016</v>
      </c>
      <c r="E37" s="223">
        <v>2017</v>
      </c>
      <c r="F37" s="223">
        <v>2018</v>
      </c>
      <c r="G37" s="223">
        <v>2019</v>
      </c>
      <c r="H37" s="223">
        <v>2020</v>
      </c>
    </row>
    <row r="38" spans="1:16" ht="15" x14ac:dyDescent="0.25">
      <c r="C38" s="223" t="s">
        <v>3</v>
      </c>
      <c r="D38" s="246">
        <v>-5.7799999999999995E-4</v>
      </c>
      <c r="I38" t="s">
        <v>109</v>
      </c>
      <c r="P38" s="232"/>
    </row>
    <row r="39" spans="1:16" ht="15" x14ac:dyDescent="0.25">
      <c r="C39" s="223" t="s">
        <v>97</v>
      </c>
      <c r="D39" s="246">
        <v>-5.9299999999999999E-4</v>
      </c>
      <c r="I39" t="s">
        <v>109</v>
      </c>
      <c r="P39" s="232"/>
    </row>
    <row r="40" spans="1:16" ht="15" x14ac:dyDescent="0.25">
      <c r="C40" s="223" t="s">
        <v>98</v>
      </c>
      <c r="D40" s="246">
        <v>-0.25140699999999999</v>
      </c>
      <c r="I40" t="s">
        <v>110</v>
      </c>
      <c r="P40" s="232"/>
    </row>
    <row r="41" spans="1:16" ht="15" x14ac:dyDescent="0.25">
      <c r="C41" s="223" t="s">
        <v>99</v>
      </c>
      <c r="D41" s="246">
        <v>-0.27947699999999998</v>
      </c>
      <c r="I41" t="s">
        <v>110</v>
      </c>
      <c r="P41" s="232"/>
    </row>
    <row r="42" spans="1:16" ht="15" x14ac:dyDescent="0.25">
      <c r="C42" s="223" t="s">
        <v>100</v>
      </c>
      <c r="D42" s="246">
        <v>-0.33074799999999999</v>
      </c>
      <c r="I42" t="s">
        <v>110</v>
      </c>
      <c r="P42" s="232"/>
    </row>
    <row r="43" spans="1:16" ht="15" x14ac:dyDescent="0.25">
      <c r="C43" s="223" t="s">
        <v>80</v>
      </c>
      <c r="D43" s="246">
        <v>-0.211508</v>
      </c>
      <c r="I43" t="s">
        <v>110</v>
      </c>
    </row>
    <row r="44" spans="1:16" ht="15" x14ac:dyDescent="0.25">
      <c r="C44" s="223" t="s">
        <v>101</v>
      </c>
      <c r="D44" s="246">
        <v>-0.13289799999999999</v>
      </c>
      <c r="I44" t="s">
        <v>110</v>
      </c>
    </row>
    <row r="45" spans="1:16" ht="15" x14ac:dyDescent="0.25">
      <c r="C45" s="223" t="s">
        <v>78</v>
      </c>
      <c r="D45" s="246">
        <v>-5.9800000000000001E-4</v>
      </c>
      <c r="I45" t="s">
        <v>109</v>
      </c>
    </row>
    <row r="46" spans="1:16" ht="15" x14ac:dyDescent="0.25">
      <c r="C46" s="223" t="s">
        <v>102</v>
      </c>
      <c r="D46" s="246">
        <v>0</v>
      </c>
      <c r="I46" t="s">
        <v>110</v>
      </c>
    </row>
    <row r="47" spans="1:16" ht="15" x14ac:dyDescent="0.25">
      <c r="C47" s="223" t="s">
        <v>103</v>
      </c>
      <c r="D47" s="246">
        <v>0</v>
      </c>
      <c r="I47" t="s">
        <v>110</v>
      </c>
    </row>
    <row r="48" spans="1:16" ht="15" x14ac:dyDescent="0.25">
      <c r="C48" s="223" t="s">
        <v>104</v>
      </c>
      <c r="D48" s="246">
        <v>0</v>
      </c>
      <c r="I48" t="s">
        <v>110</v>
      </c>
    </row>
    <row r="49" spans="2:17" ht="15" x14ac:dyDescent="0.25">
      <c r="C49" s="223"/>
      <c r="G49" t="s">
        <v>111</v>
      </c>
    </row>
    <row r="50" spans="2:17" x14ac:dyDescent="0.2">
      <c r="B50" s="229" t="s">
        <v>113</v>
      </c>
    </row>
    <row r="51" spans="2:17" ht="15" x14ac:dyDescent="0.25">
      <c r="D51" s="223">
        <v>2016</v>
      </c>
      <c r="E51" s="223">
        <v>2017</v>
      </c>
      <c r="F51" s="223">
        <v>2018</v>
      </c>
      <c r="G51" s="223">
        <v>2019</v>
      </c>
      <c r="H51" s="223">
        <v>2020</v>
      </c>
    </row>
    <row r="52" spans="2:17" ht="15" x14ac:dyDescent="0.25">
      <c r="C52" s="223" t="s">
        <v>3</v>
      </c>
      <c r="D52" s="230">
        <v>1.1599999999999999</v>
      </c>
      <c r="I52" t="s">
        <v>114</v>
      </c>
      <c r="Q52" s="232"/>
    </row>
    <row r="53" spans="2:17" ht="15" x14ac:dyDescent="0.25">
      <c r="C53" s="223" t="s">
        <v>97</v>
      </c>
      <c r="D53" s="231">
        <v>1.4300000000000001E-3</v>
      </c>
      <c r="I53" t="s">
        <v>109</v>
      </c>
      <c r="Q53" s="232"/>
    </row>
    <row r="54" spans="2:17" ht="15" x14ac:dyDescent="0.25">
      <c r="C54" s="223" t="s">
        <v>98</v>
      </c>
      <c r="D54" s="231">
        <v>0.54159000000000002</v>
      </c>
      <c r="I54" t="s">
        <v>110</v>
      </c>
      <c r="Q54" s="232"/>
    </row>
    <row r="55" spans="2:17" ht="15" x14ac:dyDescent="0.25">
      <c r="C55" s="223" t="s">
        <v>99</v>
      </c>
      <c r="D55" s="231">
        <v>0.59994000000000003</v>
      </c>
      <c r="I55" t="s">
        <v>110</v>
      </c>
      <c r="Q55" s="232"/>
    </row>
    <row r="56" spans="2:17" ht="15" x14ac:dyDescent="0.25">
      <c r="C56" s="223" t="s">
        <v>100</v>
      </c>
      <c r="D56" s="231">
        <v>0.70982999999999996</v>
      </c>
      <c r="I56" t="s">
        <v>110</v>
      </c>
      <c r="Q56" s="232"/>
    </row>
    <row r="57" spans="2:17" ht="15" x14ac:dyDescent="0.25">
      <c r="C57" s="223" t="s">
        <v>80</v>
      </c>
      <c r="D57" s="231">
        <v>0.45418999999999998</v>
      </c>
      <c r="I57" t="s">
        <v>110</v>
      </c>
      <c r="Q57" s="232"/>
    </row>
    <row r="58" spans="2:17" ht="15" x14ac:dyDescent="0.25">
      <c r="C58" s="223" t="s">
        <v>101</v>
      </c>
      <c r="D58" s="231">
        <v>0.30556</v>
      </c>
      <c r="I58" t="s">
        <v>110</v>
      </c>
      <c r="Q58" s="232"/>
    </row>
    <row r="59" spans="2:17" ht="15" x14ac:dyDescent="0.25">
      <c r="C59" s="223" t="s">
        <v>78</v>
      </c>
      <c r="D59" s="231">
        <v>1.32E-3</v>
      </c>
      <c r="I59" t="s">
        <v>109</v>
      </c>
      <c r="Q59" s="232"/>
    </row>
    <row r="60" spans="2:17" ht="15" x14ac:dyDescent="0.25">
      <c r="C60" s="223" t="s">
        <v>102</v>
      </c>
      <c r="D60" s="231">
        <v>0</v>
      </c>
      <c r="I60" t="s">
        <v>110</v>
      </c>
      <c r="Q60" s="232"/>
    </row>
    <row r="61" spans="2:17" ht="15" x14ac:dyDescent="0.25">
      <c r="C61" s="223" t="s">
        <v>103</v>
      </c>
      <c r="D61" s="231">
        <v>0</v>
      </c>
      <c r="I61" t="s">
        <v>110</v>
      </c>
      <c r="Q61" s="232"/>
    </row>
    <row r="62" spans="2:17" ht="15" x14ac:dyDescent="0.25">
      <c r="C62" s="223" t="s">
        <v>104</v>
      </c>
      <c r="D62" s="231">
        <v>0</v>
      </c>
      <c r="I62" t="s">
        <v>110</v>
      </c>
      <c r="Q62" s="232"/>
    </row>
    <row r="63" spans="2:17" ht="15" x14ac:dyDescent="0.25">
      <c r="C63" s="223"/>
      <c r="G63" t="s">
        <v>111</v>
      </c>
    </row>
    <row r="65" spans="2:17" x14ac:dyDescent="0.2">
      <c r="B65" s="229" t="s">
        <v>115</v>
      </c>
    </row>
    <row r="66" spans="2:17" ht="15" x14ac:dyDescent="0.25">
      <c r="B66" s="229"/>
      <c r="D66" s="223">
        <v>2016</v>
      </c>
      <c r="E66" s="223">
        <v>2017</v>
      </c>
      <c r="F66" s="223">
        <v>2018</v>
      </c>
      <c r="G66" s="223">
        <v>2019</v>
      </c>
      <c r="H66" s="223">
        <v>2020</v>
      </c>
    </row>
    <row r="67" spans="2:17" ht="15" x14ac:dyDescent="0.25">
      <c r="C67" s="223" t="s">
        <v>3</v>
      </c>
      <c r="D67" s="231">
        <v>-2.0000000000000002E-5</v>
      </c>
      <c r="I67" t="s">
        <v>109</v>
      </c>
      <c r="Q67" s="232"/>
    </row>
    <row r="68" spans="2:17" ht="15" x14ac:dyDescent="0.25">
      <c r="C68" s="223" t="s">
        <v>97</v>
      </c>
      <c r="D68" s="231">
        <v>2.3000000000000001E-4</v>
      </c>
      <c r="I68" t="s">
        <v>109</v>
      </c>
      <c r="Q68" s="232"/>
    </row>
    <row r="69" spans="2:17" ht="15" x14ac:dyDescent="0.25">
      <c r="C69" s="223" t="s">
        <v>98</v>
      </c>
      <c r="D69" s="231">
        <v>-7.7109999999999998E-2</v>
      </c>
      <c r="I69" t="s">
        <v>110</v>
      </c>
      <c r="Q69" s="232"/>
    </row>
    <row r="70" spans="2:17" ht="15" x14ac:dyDescent="0.25">
      <c r="C70" s="223" t="s">
        <v>99</v>
      </c>
      <c r="D70" s="231">
        <v>-7.7109999999999998E-2</v>
      </c>
      <c r="I70" t="s">
        <v>110</v>
      </c>
      <c r="Q70" s="232"/>
    </row>
    <row r="71" spans="2:17" ht="15" x14ac:dyDescent="0.25">
      <c r="C71" s="223" t="s">
        <v>100</v>
      </c>
      <c r="D71" s="231">
        <v>-7.7109999999999998E-2</v>
      </c>
      <c r="I71" t="s">
        <v>110</v>
      </c>
      <c r="Q71" s="232"/>
    </row>
    <row r="72" spans="2:17" ht="15" x14ac:dyDescent="0.25">
      <c r="C72" s="223" t="s">
        <v>80</v>
      </c>
      <c r="D72" s="231">
        <v>-0.24051</v>
      </c>
      <c r="I72" t="s">
        <v>110</v>
      </c>
      <c r="Q72" s="232"/>
    </row>
    <row r="73" spans="2:17" ht="15" x14ac:dyDescent="0.25">
      <c r="C73" s="223" t="s">
        <v>101</v>
      </c>
      <c r="D73" s="231">
        <v>0</v>
      </c>
      <c r="I73" t="s">
        <v>110</v>
      </c>
      <c r="Q73" s="232"/>
    </row>
    <row r="74" spans="2:17" ht="15" x14ac:dyDescent="0.25">
      <c r="C74" s="223" t="s">
        <v>78</v>
      </c>
      <c r="D74" s="231">
        <v>-4.4000000000000002E-4</v>
      </c>
      <c r="I74" t="s">
        <v>109</v>
      </c>
      <c r="Q74" s="232"/>
    </row>
    <row r="75" spans="2:17" ht="15" x14ac:dyDescent="0.25">
      <c r="C75" s="223" t="s">
        <v>102</v>
      </c>
      <c r="D75" s="231">
        <v>0</v>
      </c>
      <c r="I75" t="s">
        <v>110</v>
      </c>
      <c r="Q75" s="232"/>
    </row>
    <row r="76" spans="2:17" ht="15" x14ac:dyDescent="0.25">
      <c r="C76" s="223" t="s">
        <v>103</v>
      </c>
      <c r="D76" s="231">
        <v>0</v>
      </c>
      <c r="I76" t="s">
        <v>110</v>
      </c>
      <c r="Q76" s="232"/>
    </row>
    <row r="77" spans="2:17" ht="15" x14ac:dyDescent="0.25">
      <c r="C77" s="223" t="s">
        <v>104</v>
      </c>
      <c r="D77" s="231">
        <v>0</v>
      </c>
      <c r="I77" t="s">
        <v>110</v>
      </c>
      <c r="Q77" s="232"/>
    </row>
    <row r="78" spans="2:17" ht="15" x14ac:dyDescent="0.25">
      <c r="C78" s="223"/>
      <c r="G78" t="s">
        <v>111</v>
      </c>
      <c r="Q78" s="232"/>
    </row>
    <row r="79" spans="2:17" x14ac:dyDescent="0.2">
      <c r="B79" s="229" t="s">
        <v>112</v>
      </c>
    </row>
    <row r="80" spans="2:17" ht="15" x14ac:dyDescent="0.25">
      <c r="D80" s="223">
        <v>2016</v>
      </c>
      <c r="E80" s="223">
        <v>2017</v>
      </c>
      <c r="F80" s="223">
        <v>2018</v>
      </c>
      <c r="G80" s="223">
        <v>2019</v>
      </c>
      <c r="H80" s="223">
        <v>2020</v>
      </c>
    </row>
    <row r="81" spans="3:10" ht="15" x14ac:dyDescent="0.25">
      <c r="C81" s="223" t="s">
        <v>3</v>
      </c>
      <c r="D81" s="231">
        <v>2.81E-3</v>
      </c>
      <c r="I81" t="s">
        <v>109</v>
      </c>
      <c r="J81" s="223"/>
    </row>
    <row r="82" spans="3:10" ht="15" x14ac:dyDescent="0.25">
      <c r="C82" s="223" t="s">
        <v>97</v>
      </c>
      <c r="D82" s="231">
        <v>2.81E-3</v>
      </c>
      <c r="I82" t="s">
        <v>109</v>
      </c>
      <c r="J82" s="223"/>
    </row>
    <row r="83" spans="3:10" ht="15" x14ac:dyDescent="0.25">
      <c r="C83" s="223" t="s">
        <v>98</v>
      </c>
      <c r="D83" s="231">
        <v>2.81E-3</v>
      </c>
      <c r="I83" t="s">
        <v>109</v>
      </c>
      <c r="J83" s="223"/>
    </row>
    <row r="84" spans="3:10" ht="15" x14ac:dyDescent="0.25">
      <c r="C84" s="223" t="s">
        <v>99</v>
      </c>
      <c r="D84" s="231">
        <v>2.81E-3</v>
      </c>
      <c r="I84" t="s">
        <v>109</v>
      </c>
      <c r="J84" s="223"/>
    </row>
    <row r="85" spans="3:10" ht="15" x14ac:dyDescent="0.25">
      <c r="C85" s="223" t="s">
        <v>100</v>
      </c>
      <c r="D85" s="231">
        <v>2.81E-3</v>
      </c>
      <c r="I85" t="s">
        <v>109</v>
      </c>
      <c r="J85" s="223"/>
    </row>
    <row r="86" spans="3:10" ht="15" x14ac:dyDescent="0.25">
      <c r="C86" s="223" t="s">
        <v>80</v>
      </c>
      <c r="D86" s="231">
        <v>2.81E-3</v>
      </c>
      <c r="I86" t="s">
        <v>109</v>
      </c>
      <c r="J86" s="223"/>
    </row>
    <row r="87" spans="3:10" ht="15" x14ac:dyDescent="0.25">
      <c r="C87" s="223" t="s">
        <v>101</v>
      </c>
      <c r="D87" s="231">
        <v>0</v>
      </c>
      <c r="I87" t="s">
        <v>109</v>
      </c>
      <c r="J87" s="223"/>
    </row>
    <row r="88" spans="3:10" ht="15" x14ac:dyDescent="0.25">
      <c r="C88" s="223" t="s">
        <v>78</v>
      </c>
      <c r="D88" s="231">
        <v>0</v>
      </c>
      <c r="I88" t="s">
        <v>109</v>
      </c>
      <c r="J88" s="223"/>
    </row>
    <row r="89" spans="3:10" ht="15" x14ac:dyDescent="0.25">
      <c r="C89" s="223" t="s">
        <v>102</v>
      </c>
      <c r="D89" s="231">
        <v>0</v>
      </c>
      <c r="I89" t="s">
        <v>109</v>
      </c>
      <c r="J89" s="223"/>
    </row>
    <row r="90" spans="3:10" ht="15" x14ac:dyDescent="0.25">
      <c r="C90" s="223" t="s">
        <v>103</v>
      </c>
      <c r="D90" s="231">
        <v>0</v>
      </c>
      <c r="I90" t="s">
        <v>109</v>
      </c>
      <c r="J90" s="223"/>
    </row>
    <row r="91" spans="3:10" ht="15" x14ac:dyDescent="0.25">
      <c r="C91" s="223" t="s">
        <v>104</v>
      </c>
      <c r="D91" s="231">
        <v>0</v>
      </c>
      <c r="I91" t="s">
        <v>109</v>
      </c>
      <c r="J91" s="223"/>
    </row>
    <row r="92" spans="3:10" x14ac:dyDescent="0.2">
      <c r="G92" t="s">
        <v>111</v>
      </c>
    </row>
  </sheetData>
  <pageMargins left="0.70866141732283472" right="0.70866141732283472" top="0.74803149606299213" bottom="0.74803149606299213" header="0.31496062992125984" footer="0.31496062992125984"/>
  <pageSetup scale="70" orientation="landscape" r:id="rId1"/>
  <rowBreaks count="1" manualBreakCount="1">
    <brk id="4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8"/>
  <sheetViews>
    <sheetView showGridLines="0" view="pageBreakPreview" topLeftCell="A16" zoomScale="60" zoomScaleNormal="85" workbookViewId="0">
      <selection activeCell="AN77" sqref="AN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7109375" style="6" bestFit="1" customWidth="1"/>
    <col min="8" max="8" width="17.7109375" style="6" bestFit="1" customWidth="1"/>
    <col min="9" max="9" width="2.85546875" style="6" customWidth="1"/>
    <col min="10" max="10" width="12.140625" style="6" customWidth="1"/>
    <col min="11" max="11" width="10.42578125" style="6" customWidth="1"/>
    <col min="12" max="12" width="17" style="6" bestFit="1" customWidth="1"/>
    <col min="13" max="13" width="2.85546875" style="6" customWidth="1"/>
    <col min="14" max="14" width="14.7109375" style="6" bestFit="1" customWidth="1"/>
    <col min="15" max="15" width="11" style="6" bestFit="1" customWidth="1"/>
    <col min="16" max="16" width="3.85546875" style="6" customWidth="1"/>
    <col min="17" max="17" width="12.140625" style="6" customWidth="1"/>
    <col min="18" max="18" width="8.5703125" style="6" customWidth="1"/>
    <col min="19" max="19" width="17.5703125" style="6" bestFit="1" customWidth="1"/>
    <col min="20" max="20" width="2.85546875" style="6" customWidth="1"/>
    <col min="21" max="21" width="14.7109375" style="6" bestFit="1" customWidth="1"/>
    <col min="22" max="22" width="11" style="6" bestFit="1" customWidth="1"/>
    <col min="23" max="23" width="4.5703125" style="6" customWidth="1"/>
    <col min="24" max="24" width="12.140625" style="6" customWidth="1"/>
    <col min="25" max="25" width="8.5703125" style="6" customWidth="1"/>
    <col min="26" max="26" width="18" style="6" bestFit="1" customWidth="1"/>
    <col min="27" max="27" width="2.85546875" style="6" customWidth="1"/>
    <col min="28" max="28" width="12.85546875" style="6" bestFit="1" customWidth="1"/>
    <col min="29" max="29" width="11" style="6" bestFit="1" customWidth="1"/>
    <col min="30" max="30" width="4.5703125" style="6" customWidth="1"/>
    <col min="31" max="31" width="12.140625" style="6" customWidth="1"/>
    <col min="32" max="32" width="8.5703125" style="6" customWidth="1"/>
    <col min="33" max="33" width="17.7109375" style="6" bestFit="1" customWidth="1"/>
    <col min="34" max="34" width="2.85546875" style="6" customWidth="1"/>
    <col min="35" max="35" width="12.85546875" style="6" bestFit="1" customWidth="1"/>
    <col min="36" max="36" width="11" style="6" bestFit="1" customWidth="1"/>
    <col min="37" max="37" width="4.5703125" style="6" customWidth="1"/>
    <col min="38" max="38" width="12.140625" style="6" customWidth="1"/>
    <col min="39" max="39" width="8.5703125" style="6" customWidth="1"/>
    <col min="40" max="40" width="18" style="6" bestFit="1" customWidth="1"/>
    <col min="41" max="41" width="2.85546875" style="6" customWidth="1"/>
    <col min="42" max="42" width="12.85546875" style="6" bestFit="1" customWidth="1"/>
    <col min="43" max="43" width="11"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76</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2500</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182">
        <v>4193.93</v>
      </c>
      <c r="G23" s="25">
        <v>1</v>
      </c>
      <c r="H23" s="26">
        <f>G23*F23</f>
        <v>4193.93</v>
      </c>
      <c r="I23" s="27"/>
      <c r="J23" s="183">
        <f>+'Proposed Rates'!D10</f>
        <v>4700</v>
      </c>
      <c r="K23" s="29">
        <v>1</v>
      </c>
      <c r="L23" s="26">
        <f>K23*J23</f>
        <v>4700</v>
      </c>
      <c r="M23" s="27"/>
      <c r="N23" s="30">
        <f>L23-H23</f>
        <v>506.06999999999971</v>
      </c>
      <c r="O23" s="31">
        <f>IF((H23)=0,"",(N23/H23))</f>
        <v>0.12066725004947619</v>
      </c>
      <c r="Q23" s="183">
        <f>+'Proposed Rates'!E10</f>
        <v>5000</v>
      </c>
      <c r="R23" s="29">
        <v>1</v>
      </c>
      <c r="S23" s="26">
        <f>R23*Q23</f>
        <v>5000</v>
      </c>
      <c r="T23" s="27"/>
      <c r="U23" s="30">
        <f>S23-L23</f>
        <v>300</v>
      </c>
      <c r="V23" s="31">
        <f>IF((L23)=0,"",(U23/L23))</f>
        <v>6.3829787234042548E-2</v>
      </c>
      <c r="X23" s="183">
        <f>+'Proposed Rates'!F10</f>
        <v>5600</v>
      </c>
      <c r="Y23" s="29">
        <v>1</v>
      </c>
      <c r="Z23" s="26">
        <f>Y23*X23</f>
        <v>5600</v>
      </c>
      <c r="AA23" s="27"/>
      <c r="AB23" s="30">
        <f>Z23-S23</f>
        <v>600</v>
      </c>
      <c r="AC23" s="31">
        <f>IF((S23)=0,"",(AB23/S23))</f>
        <v>0.12</v>
      </c>
      <c r="AE23" s="183">
        <f>+'Proposed Rates'!G10</f>
        <v>6600</v>
      </c>
      <c r="AF23" s="29">
        <v>1</v>
      </c>
      <c r="AG23" s="26">
        <f>AF23*AE23</f>
        <v>6600</v>
      </c>
      <c r="AH23" s="27"/>
      <c r="AI23" s="30">
        <f>AG23-Z23</f>
        <v>1000</v>
      </c>
      <c r="AJ23" s="31">
        <f>IF((Z23)=0,"",(AI23/Z23))</f>
        <v>0.17857142857142858</v>
      </c>
      <c r="AL23" s="183">
        <f>+'Proposed Rates'!H10</f>
        <v>7600</v>
      </c>
      <c r="AM23" s="29">
        <v>1</v>
      </c>
      <c r="AN23" s="26">
        <f>AM23*AL23</f>
        <v>7600</v>
      </c>
      <c r="AO23" s="27"/>
      <c r="AP23" s="30">
        <f>AN23-AG23</f>
        <v>1000</v>
      </c>
      <c r="AQ23" s="31">
        <f>IF((AG23)=0,"",(AP23/AG23))</f>
        <v>0.15151515151515152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3.4887000000000001</v>
      </c>
      <c r="G29" s="51">
        <f>+$F$19</f>
        <v>2500</v>
      </c>
      <c r="H29" s="26">
        <f t="shared" si="0"/>
        <v>8721.75</v>
      </c>
      <c r="I29" s="27"/>
      <c r="J29" s="28">
        <f>+'Proposed Rates'!D23</f>
        <v>3.8376000000000001</v>
      </c>
      <c r="K29" s="51">
        <f>+$F$19</f>
        <v>2500</v>
      </c>
      <c r="L29" s="26">
        <f t="shared" si="9"/>
        <v>9594</v>
      </c>
      <c r="M29" s="27"/>
      <c r="N29" s="30">
        <f t="shared" si="10"/>
        <v>872.25</v>
      </c>
      <c r="O29" s="31">
        <f t="shared" si="11"/>
        <v>0.10000859919167598</v>
      </c>
      <c r="Q29" s="28">
        <f>+'Proposed Rates'!E23</f>
        <v>4.0419</v>
      </c>
      <c r="R29" s="51">
        <f>+$F$19</f>
        <v>2500</v>
      </c>
      <c r="S29" s="26">
        <f t="shared" si="12"/>
        <v>10104.75</v>
      </c>
      <c r="T29" s="27"/>
      <c r="U29" s="30">
        <f t="shared" si="1"/>
        <v>510.75</v>
      </c>
      <c r="V29" s="31">
        <f t="shared" si="2"/>
        <v>5.3236397748592873E-2</v>
      </c>
      <c r="X29" s="28">
        <f>+'Proposed Rates'!F23</f>
        <v>4.0925000000000002</v>
      </c>
      <c r="Y29" s="51">
        <f>+$F$19</f>
        <v>2500</v>
      </c>
      <c r="Z29" s="26">
        <f t="shared" si="13"/>
        <v>10231.25</v>
      </c>
      <c r="AA29" s="27"/>
      <c r="AB29" s="30">
        <f t="shared" si="3"/>
        <v>126.5</v>
      </c>
      <c r="AC29" s="31">
        <f t="shared" si="4"/>
        <v>1.2518864890274376E-2</v>
      </c>
      <c r="AE29" s="28">
        <f>+'Proposed Rates'!G23</f>
        <v>3.9077000000000002</v>
      </c>
      <c r="AF29" s="51">
        <f>+$F$19</f>
        <v>2500</v>
      </c>
      <c r="AG29" s="26">
        <f t="shared" si="14"/>
        <v>9769.25</v>
      </c>
      <c r="AH29" s="27"/>
      <c r="AI29" s="30">
        <f t="shared" si="5"/>
        <v>-462</v>
      </c>
      <c r="AJ29" s="31">
        <f t="shared" si="6"/>
        <v>-4.5155772755039708E-2</v>
      </c>
      <c r="AL29" s="28">
        <f>+'Proposed Rates'!H23</f>
        <v>3.6208</v>
      </c>
      <c r="AM29" s="51">
        <f>+$F$19</f>
        <v>2500</v>
      </c>
      <c r="AN29" s="26">
        <f t="shared" si="15"/>
        <v>9052</v>
      </c>
      <c r="AO29" s="27"/>
      <c r="AP29" s="30">
        <f t="shared" si="7"/>
        <v>-717.25</v>
      </c>
      <c r="AQ29" s="31">
        <f t="shared" si="8"/>
        <v>-7.3419146812703118E-2</v>
      </c>
    </row>
    <row r="30" spans="2:43" x14ac:dyDescent="0.2">
      <c r="B30" s="21" t="s">
        <v>31</v>
      </c>
      <c r="C30" s="21"/>
      <c r="D30" s="22"/>
      <c r="E30" s="23"/>
      <c r="F30" s="24"/>
      <c r="G30" s="25">
        <f t="shared" ref="G30" si="16">$F$18</f>
        <v>1277500</v>
      </c>
      <c r="H30" s="26">
        <f t="shared" si="0"/>
        <v>0</v>
      </c>
      <c r="I30" s="27"/>
      <c r="J30" s="28"/>
      <c r="K30" s="25">
        <f t="shared" ref="K30:K38" si="17">$F$18</f>
        <v>1277500</v>
      </c>
      <c r="L30" s="26">
        <f t="shared" si="9"/>
        <v>0</v>
      </c>
      <c r="M30" s="27"/>
      <c r="N30" s="30">
        <f t="shared" si="10"/>
        <v>0</v>
      </c>
      <c r="O30" s="31" t="str">
        <f t="shared" si="11"/>
        <v/>
      </c>
      <c r="Q30" s="28"/>
      <c r="R30" s="25">
        <f t="shared" ref="R30:R38" si="18">$F$18</f>
        <v>1277500</v>
      </c>
      <c r="S30" s="26">
        <f t="shared" si="12"/>
        <v>0</v>
      </c>
      <c r="T30" s="27"/>
      <c r="U30" s="30">
        <f t="shared" si="1"/>
        <v>0</v>
      </c>
      <c r="V30" s="31" t="str">
        <f t="shared" si="2"/>
        <v/>
      </c>
      <c r="X30" s="28"/>
      <c r="Y30" s="25">
        <f t="shared" ref="Y30:Y38" si="19">$F$18</f>
        <v>1277500</v>
      </c>
      <c r="Z30" s="26">
        <f t="shared" si="13"/>
        <v>0</v>
      </c>
      <c r="AA30" s="27"/>
      <c r="AB30" s="30">
        <f t="shared" si="3"/>
        <v>0</v>
      </c>
      <c r="AC30" s="31" t="str">
        <f t="shared" si="4"/>
        <v/>
      </c>
      <c r="AE30" s="28"/>
      <c r="AF30" s="25">
        <f t="shared" ref="AF30:AF38" si="20">$F$18</f>
        <v>1277500</v>
      </c>
      <c r="AG30" s="26">
        <f t="shared" si="14"/>
        <v>0</v>
      </c>
      <c r="AH30" s="27"/>
      <c r="AI30" s="30">
        <f t="shared" si="5"/>
        <v>0</v>
      </c>
      <c r="AJ30" s="31" t="str">
        <f t="shared" si="6"/>
        <v/>
      </c>
      <c r="AL30" s="28"/>
      <c r="AM30" s="25">
        <f t="shared" ref="AM30:AM38" si="21">$F$18</f>
        <v>1277500</v>
      </c>
      <c r="AN30" s="26">
        <f t="shared" si="15"/>
        <v>0</v>
      </c>
      <c r="AO30" s="27"/>
      <c r="AP30" s="30">
        <f t="shared" si="7"/>
        <v>0</v>
      </c>
      <c r="AQ30" s="31" t="str">
        <f t="shared" si="8"/>
        <v/>
      </c>
    </row>
    <row r="31" spans="2:43" x14ac:dyDescent="0.2">
      <c r="B31" s="21" t="s">
        <v>32</v>
      </c>
      <c r="C31" s="21"/>
      <c r="D31" s="22" t="s">
        <v>74</v>
      </c>
      <c r="E31" s="23"/>
      <c r="F31" s="24">
        <v>0</v>
      </c>
      <c r="G31" s="51">
        <f>+$F$19</f>
        <v>2500</v>
      </c>
      <c r="H31" s="26">
        <f t="shared" si="0"/>
        <v>0</v>
      </c>
      <c r="I31" s="27"/>
      <c r="J31" s="28">
        <f>+'Proposed Rates'!D70</f>
        <v>-7.7109999999999998E-2</v>
      </c>
      <c r="K31" s="51">
        <f>+$F$19</f>
        <v>2500</v>
      </c>
      <c r="L31" s="26">
        <f t="shared" si="9"/>
        <v>-192.77500000000001</v>
      </c>
      <c r="M31" s="27"/>
      <c r="N31" s="30">
        <f t="shared" si="10"/>
        <v>-192.77500000000001</v>
      </c>
      <c r="O31" s="31" t="str">
        <f t="shared" si="11"/>
        <v/>
      </c>
      <c r="Q31" s="28"/>
      <c r="R31" s="51">
        <f>+$F$19</f>
        <v>2500</v>
      </c>
      <c r="S31" s="26">
        <f t="shared" si="12"/>
        <v>0</v>
      </c>
      <c r="T31" s="27"/>
      <c r="U31" s="30">
        <f t="shared" si="1"/>
        <v>192.77500000000001</v>
      </c>
      <c r="V31" s="31">
        <f t="shared" si="2"/>
        <v>-1</v>
      </c>
      <c r="X31" s="28"/>
      <c r="Y31" s="51">
        <f>+$F$19</f>
        <v>2500</v>
      </c>
      <c r="Z31" s="26">
        <f t="shared" si="13"/>
        <v>0</v>
      </c>
      <c r="AA31" s="27"/>
      <c r="AB31" s="30">
        <f t="shared" si="3"/>
        <v>0</v>
      </c>
      <c r="AC31" s="31" t="str">
        <f t="shared" si="4"/>
        <v/>
      </c>
      <c r="AE31" s="28"/>
      <c r="AF31" s="51">
        <f>+$F$19</f>
        <v>2500</v>
      </c>
      <c r="AG31" s="26">
        <f t="shared" si="14"/>
        <v>0</v>
      </c>
      <c r="AH31" s="27"/>
      <c r="AI31" s="30">
        <f t="shared" si="5"/>
        <v>0</v>
      </c>
      <c r="AJ31" s="31" t="str">
        <f t="shared" si="6"/>
        <v/>
      </c>
      <c r="AL31" s="28"/>
      <c r="AM31" s="51">
        <f>+$F$19</f>
        <v>2500</v>
      </c>
      <c r="AN31" s="26">
        <f t="shared" si="15"/>
        <v>0</v>
      </c>
      <c r="AO31" s="27"/>
      <c r="AP31" s="30">
        <f t="shared" si="7"/>
        <v>0</v>
      </c>
      <c r="AQ31" s="31" t="str">
        <f t="shared" si="8"/>
        <v/>
      </c>
    </row>
    <row r="32" spans="2:43" x14ac:dyDescent="0.2">
      <c r="B32" s="33"/>
      <c r="C32" s="21"/>
      <c r="D32" s="22"/>
      <c r="E32" s="23"/>
      <c r="F32" s="24"/>
      <c r="G32" s="25">
        <f t="shared" ref="G32:G38" si="22">$F$18</f>
        <v>1277500</v>
      </c>
      <c r="H32" s="26">
        <f t="shared" si="0"/>
        <v>0</v>
      </c>
      <c r="I32" s="27"/>
      <c r="J32" s="28"/>
      <c r="K32" s="25">
        <f t="shared" si="17"/>
        <v>1277500</v>
      </c>
      <c r="L32" s="26">
        <f t="shared" si="9"/>
        <v>0</v>
      </c>
      <c r="M32" s="27"/>
      <c r="N32" s="30">
        <f t="shared" si="10"/>
        <v>0</v>
      </c>
      <c r="O32" s="31" t="str">
        <f t="shared" si="11"/>
        <v/>
      </c>
      <c r="Q32" s="28"/>
      <c r="R32" s="25">
        <f t="shared" si="18"/>
        <v>1277500</v>
      </c>
      <c r="S32" s="26">
        <f t="shared" si="12"/>
        <v>0</v>
      </c>
      <c r="T32" s="27"/>
      <c r="U32" s="30">
        <f t="shared" si="1"/>
        <v>0</v>
      </c>
      <c r="V32" s="31" t="str">
        <f t="shared" si="2"/>
        <v/>
      </c>
      <c r="X32" s="28"/>
      <c r="Y32" s="25">
        <f t="shared" si="19"/>
        <v>1277500</v>
      </c>
      <c r="Z32" s="26">
        <f t="shared" si="13"/>
        <v>0</v>
      </c>
      <c r="AA32" s="27"/>
      <c r="AB32" s="30">
        <f t="shared" si="3"/>
        <v>0</v>
      </c>
      <c r="AC32" s="31" t="str">
        <f t="shared" si="4"/>
        <v/>
      </c>
      <c r="AE32" s="28"/>
      <c r="AF32" s="25">
        <f t="shared" si="20"/>
        <v>1277500</v>
      </c>
      <c r="AG32" s="26">
        <f t="shared" si="14"/>
        <v>0</v>
      </c>
      <c r="AH32" s="27"/>
      <c r="AI32" s="30">
        <f t="shared" si="5"/>
        <v>0</v>
      </c>
      <c r="AJ32" s="31" t="str">
        <f t="shared" si="6"/>
        <v/>
      </c>
      <c r="AL32" s="28"/>
      <c r="AM32" s="25">
        <f t="shared" si="21"/>
        <v>1277500</v>
      </c>
      <c r="AN32" s="26">
        <f t="shared" si="15"/>
        <v>0</v>
      </c>
      <c r="AO32" s="27"/>
      <c r="AP32" s="30">
        <f t="shared" si="7"/>
        <v>0</v>
      </c>
      <c r="AQ32" s="31" t="str">
        <f t="shared" si="8"/>
        <v/>
      </c>
    </row>
    <row r="33" spans="2:43" x14ac:dyDescent="0.2">
      <c r="B33" s="33"/>
      <c r="C33" s="21"/>
      <c r="D33" s="22"/>
      <c r="E33" s="23"/>
      <c r="F33" s="24"/>
      <c r="G33" s="25">
        <f t="shared" si="22"/>
        <v>1277500</v>
      </c>
      <c r="H33" s="26">
        <f t="shared" si="0"/>
        <v>0</v>
      </c>
      <c r="I33" s="27"/>
      <c r="J33" s="28"/>
      <c r="K33" s="25">
        <f t="shared" si="17"/>
        <v>1277500</v>
      </c>
      <c r="L33" s="26">
        <f t="shared" si="9"/>
        <v>0</v>
      </c>
      <c r="M33" s="27"/>
      <c r="N33" s="30">
        <f t="shared" si="10"/>
        <v>0</v>
      </c>
      <c r="O33" s="31" t="str">
        <f t="shared" si="11"/>
        <v/>
      </c>
      <c r="Q33" s="28"/>
      <c r="R33" s="25">
        <f t="shared" si="18"/>
        <v>1277500</v>
      </c>
      <c r="S33" s="26">
        <f t="shared" si="12"/>
        <v>0</v>
      </c>
      <c r="T33" s="27"/>
      <c r="U33" s="30">
        <f t="shared" si="1"/>
        <v>0</v>
      </c>
      <c r="V33" s="31" t="str">
        <f t="shared" si="2"/>
        <v/>
      </c>
      <c r="X33" s="28"/>
      <c r="Y33" s="25">
        <f t="shared" si="19"/>
        <v>1277500</v>
      </c>
      <c r="Z33" s="26">
        <f t="shared" si="13"/>
        <v>0</v>
      </c>
      <c r="AA33" s="27"/>
      <c r="AB33" s="30">
        <f t="shared" si="3"/>
        <v>0</v>
      </c>
      <c r="AC33" s="31" t="str">
        <f t="shared" si="4"/>
        <v/>
      </c>
      <c r="AE33" s="28"/>
      <c r="AF33" s="25">
        <f t="shared" si="20"/>
        <v>1277500</v>
      </c>
      <c r="AG33" s="26">
        <f t="shared" si="14"/>
        <v>0</v>
      </c>
      <c r="AH33" s="27"/>
      <c r="AI33" s="30">
        <f t="shared" si="5"/>
        <v>0</v>
      </c>
      <c r="AJ33" s="31" t="str">
        <f t="shared" si="6"/>
        <v/>
      </c>
      <c r="AL33" s="28"/>
      <c r="AM33" s="25">
        <f t="shared" si="21"/>
        <v>1277500</v>
      </c>
      <c r="AN33" s="26">
        <f t="shared" si="15"/>
        <v>0</v>
      </c>
      <c r="AO33" s="27"/>
      <c r="AP33" s="30">
        <f t="shared" si="7"/>
        <v>0</v>
      </c>
      <c r="AQ33" s="31" t="str">
        <f t="shared" si="8"/>
        <v/>
      </c>
    </row>
    <row r="34" spans="2:43" x14ac:dyDescent="0.2">
      <c r="B34" s="33"/>
      <c r="C34" s="21"/>
      <c r="D34" s="22"/>
      <c r="E34" s="23"/>
      <c r="F34" s="24"/>
      <c r="G34" s="25">
        <f t="shared" si="22"/>
        <v>1277500</v>
      </c>
      <c r="H34" s="26">
        <f t="shared" si="0"/>
        <v>0</v>
      </c>
      <c r="I34" s="27"/>
      <c r="J34" s="28"/>
      <c r="K34" s="25">
        <f t="shared" si="17"/>
        <v>1277500</v>
      </c>
      <c r="L34" s="26">
        <f t="shared" si="9"/>
        <v>0</v>
      </c>
      <c r="M34" s="27"/>
      <c r="N34" s="30">
        <f t="shared" si="10"/>
        <v>0</v>
      </c>
      <c r="O34" s="31" t="str">
        <f t="shared" si="11"/>
        <v/>
      </c>
      <c r="Q34" s="28"/>
      <c r="R34" s="25">
        <f t="shared" si="18"/>
        <v>1277500</v>
      </c>
      <c r="S34" s="26">
        <f t="shared" si="12"/>
        <v>0</v>
      </c>
      <c r="T34" s="27"/>
      <c r="U34" s="30">
        <f t="shared" si="1"/>
        <v>0</v>
      </c>
      <c r="V34" s="31" t="str">
        <f t="shared" si="2"/>
        <v/>
      </c>
      <c r="X34" s="28"/>
      <c r="Y34" s="25">
        <f t="shared" si="19"/>
        <v>1277500</v>
      </c>
      <c r="Z34" s="26">
        <f t="shared" si="13"/>
        <v>0</v>
      </c>
      <c r="AA34" s="27"/>
      <c r="AB34" s="30">
        <f t="shared" si="3"/>
        <v>0</v>
      </c>
      <c r="AC34" s="31" t="str">
        <f t="shared" si="4"/>
        <v/>
      </c>
      <c r="AE34" s="28"/>
      <c r="AF34" s="25">
        <f t="shared" si="20"/>
        <v>1277500</v>
      </c>
      <c r="AG34" s="26">
        <f t="shared" si="14"/>
        <v>0</v>
      </c>
      <c r="AH34" s="27"/>
      <c r="AI34" s="30">
        <f t="shared" si="5"/>
        <v>0</v>
      </c>
      <c r="AJ34" s="31" t="str">
        <f t="shared" si="6"/>
        <v/>
      </c>
      <c r="AL34" s="28"/>
      <c r="AM34" s="25">
        <f t="shared" si="21"/>
        <v>1277500</v>
      </c>
      <c r="AN34" s="26">
        <f t="shared" si="15"/>
        <v>0</v>
      </c>
      <c r="AO34" s="27"/>
      <c r="AP34" s="30">
        <f t="shared" si="7"/>
        <v>0</v>
      </c>
      <c r="AQ34" s="31" t="str">
        <f t="shared" si="8"/>
        <v/>
      </c>
    </row>
    <row r="35" spans="2:43" x14ac:dyDescent="0.2">
      <c r="B35" s="33"/>
      <c r="C35" s="21"/>
      <c r="D35" s="22"/>
      <c r="E35" s="23"/>
      <c r="F35" s="24"/>
      <c r="G35" s="25">
        <f t="shared" si="22"/>
        <v>1277500</v>
      </c>
      <c r="H35" s="26">
        <f t="shared" si="0"/>
        <v>0</v>
      </c>
      <c r="I35" s="27"/>
      <c r="J35" s="28"/>
      <c r="K35" s="25">
        <f t="shared" si="17"/>
        <v>1277500</v>
      </c>
      <c r="L35" s="26">
        <f t="shared" si="9"/>
        <v>0</v>
      </c>
      <c r="M35" s="27"/>
      <c r="N35" s="30">
        <f t="shared" si="10"/>
        <v>0</v>
      </c>
      <c r="O35" s="31" t="str">
        <f t="shared" si="11"/>
        <v/>
      </c>
      <c r="Q35" s="28"/>
      <c r="R35" s="25">
        <f t="shared" si="18"/>
        <v>1277500</v>
      </c>
      <c r="S35" s="26">
        <f t="shared" si="12"/>
        <v>0</v>
      </c>
      <c r="T35" s="27"/>
      <c r="U35" s="30">
        <f t="shared" si="1"/>
        <v>0</v>
      </c>
      <c r="V35" s="31" t="str">
        <f t="shared" si="2"/>
        <v/>
      </c>
      <c r="X35" s="28"/>
      <c r="Y35" s="25">
        <f t="shared" si="19"/>
        <v>1277500</v>
      </c>
      <c r="Z35" s="26">
        <f t="shared" si="13"/>
        <v>0</v>
      </c>
      <c r="AA35" s="27"/>
      <c r="AB35" s="30">
        <f t="shared" si="3"/>
        <v>0</v>
      </c>
      <c r="AC35" s="31" t="str">
        <f t="shared" si="4"/>
        <v/>
      </c>
      <c r="AE35" s="28"/>
      <c r="AF35" s="25">
        <f t="shared" si="20"/>
        <v>1277500</v>
      </c>
      <c r="AG35" s="26">
        <f t="shared" si="14"/>
        <v>0</v>
      </c>
      <c r="AH35" s="27"/>
      <c r="AI35" s="30">
        <f t="shared" si="5"/>
        <v>0</v>
      </c>
      <c r="AJ35" s="31" t="str">
        <f t="shared" si="6"/>
        <v/>
      </c>
      <c r="AL35" s="28"/>
      <c r="AM35" s="25">
        <f t="shared" si="21"/>
        <v>1277500</v>
      </c>
      <c r="AN35" s="26">
        <f t="shared" si="15"/>
        <v>0</v>
      </c>
      <c r="AO35" s="27"/>
      <c r="AP35" s="30">
        <f t="shared" si="7"/>
        <v>0</v>
      </c>
      <c r="AQ35" s="31" t="str">
        <f t="shared" si="8"/>
        <v/>
      </c>
    </row>
    <row r="36" spans="2:43" x14ac:dyDescent="0.2">
      <c r="B36" s="33"/>
      <c r="C36" s="21"/>
      <c r="D36" s="22"/>
      <c r="E36" s="23"/>
      <c r="F36" s="24"/>
      <c r="G36" s="25">
        <f t="shared" si="22"/>
        <v>1277500</v>
      </c>
      <c r="H36" s="26">
        <f t="shared" si="0"/>
        <v>0</v>
      </c>
      <c r="I36" s="27"/>
      <c r="J36" s="28"/>
      <c r="K36" s="25">
        <f t="shared" si="17"/>
        <v>1277500</v>
      </c>
      <c r="L36" s="26">
        <f t="shared" si="9"/>
        <v>0</v>
      </c>
      <c r="M36" s="27"/>
      <c r="N36" s="30">
        <f t="shared" si="10"/>
        <v>0</v>
      </c>
      <c r="O36" s="31" t="str">
        <f t="shared" si="11"/>
        <v/>
      </c>
      <c r="Q36" s="28"/>
      <c r="R36" s="25">
        <f t="shared" si="18"/>
        <v>1277500</v>
      </c>
      <c r="S36" s="26">
        <f t="shared" si="12"/>
        <v>0</v>
      </c>
      <c r="T36" s="27"/>
      <c r="U36" s="30">
        <f t="shared" si="1"/>
        <v>0</v>
      </c>
      <c r="V36" s="31" t="str">
        <f t="shared" si="2"/>
        <v/>
      </c>
      <c r="X36" s="28"/>
      <c r="Y36" s="25">
        <f t="shared" si="19"/>
        <v>1277500</v>
      </c>
      <c r="Z36" s="26">
        <f t="shared" si="13"/>
        <v>0</v>
      </c>
      <c r="AA36" s="27"/>
      <c r="AB36" s="30">
        <f t="shared" si="3"/>
        <v>0</v>
      </c>
      <c r="AC36" s="31" t="str">
        <f t="shared" si="4"/>
        <v/>
      </c>
      <c r="AE36" s="28"/>
      <c r="AF36" s="25">
        <f t="shared" si="20"/>
        <v>1277500</v>
      </c>
      <c r="AG36" s="26">
        <f t="shared" si="14"/>
        <v>0</v>
      </c>
      <c r="AH36" s="27"/>
      <c r="AI36" s="30">
        <f t="shared" si="5"/>
        <v>0</v>
      </c>
      <c r="AJ36" s="31" t="str">
        <f t="shared" si="6"/>
        <v/>
      </c>
      <c r="AL36" s="28"/>
      <c r="AM36" s="25">
        <f t="shared" si="21"/>
        <v>1277500</v>
      </c>
      <c r="AN36" s="26">
        <f t="shared" si="15"/>
        <v>0</v>
      </c>
      <c r="AO36" s="27"/>
      <c r="AP36" s="30">
        <f t="shared" si="7"/>
        <v>0</v>
      </c>
      <c r="AQ36" s="31" t="str">
        <f t="shared" si="8"/>
        <v/>
      </c>
    </row>
    <row r="37" spans="2:43" x14ac:dyDescent="0.2">
      <c r="B37" s="33"/>
      <c r="C37" s="21"/>
      <c r="D37" s="22"/>
      <c r="E37" s="23"/>
      <c r="F37" s="24"/>
      <c r="G37" s="25">
        <f t="shared" si="22"/>
        <v>1277500</v>
      </c>
      <c r="H37" s="26">
        <f t="shared" si="0"/>
        <v>0</v>
      </c>
      <c r="I37" s="27"/>
      <c r="J37" s="28"/>
      <c r="K37" s="25">
        <f t="shared" si="17"/>
        <v>1277500</v>
      </c>
      <c r="L37" s="26">
        <f t="shared" si="9"/>
        <v>0</v>
      </c>
      <c r="M37" s="27"/>
      <c r="N37" s="30">
        <f t="shared" si="10"/>
        <v>0</v>
      </c>
      <c r="O37" s="31" t="str">
        <f t="shared" si="11"/>
        <v/>
      </c>
      <c r="Q37" s="28"/>
      <c r="R37" s="25">
        <f t="shared" si="18"/>
        <v>1277500</v>
      </c>
      <c r="S37" s="26">
        <f t="shared" si="12"/>
        <v>0</v>
      </c>
      <c r="T37" s="27"/>
      <c r="U37" s="30">
        <f t="shared" si="1"/>
        <v>0</v>
      </c>
      <c r="V37" s="31" t="str">
        <f t="shared" si="2"/>
        <v/>
      </c>
      <c r="X37" s="28"/>
      <c r="Y37" s="25">
        <f t="shared" si="19"/>
        <v>1277500</v>
      </c>
      <c r="Z37" s="26">
        <f t="shared" si="13"/>
        <v>0</v>
      </c>
      <c r="AA37" s="27"/>
      <c r="AB37" s="30">
        <f t="shared" si="3"/>
        <v>0</v>
      </c>
      <c r="AC37" s="31" t="str">
        <f t="shared" si="4"/>
        <v/>
      </c>
      <c r="AE37" s="28"/>
      <c r="AF37" s="25">
        <f t="shared" si="20"/>
        <v>1277500</v>
      </c>
      <c r="AG37" s="26">
        <f t="shared" si="14"/>
        <v>0</v>
      </c>
      <c r="AH37" s="27"/>
      <c r="AI37" s="30">
        <f t="shared" si="5"/>
        <v>0</v>
      </c>
      <c r="AJ37" s="31" t="str">
        <f t="shared" si="6"/>
        <v/>
      </c>
      <c r="AL37" s="28"/>
      <c r="AM37" s="25">
        <f t="shared" si="21"/>
        <v>1277500</v>
      </c>
      <c r="AN37" s="26">
        <f t="shared" si="15"/>
        <v>0</v>
      </c>
      <c r="AO37" s="27"/>
      <c r="AP37" s="30">
        <f t="shared" si="7"/>
        <v>0</v>
      </c>
      <c r="AQ37" s="31" t="str">
        <f t="shared" si="8"/>
        <v/>
      </c>
    </row>
    <row r="38" spans="2:43" x14ac:dyDescent="0.2">
      <c r="B38" s="33"/>
      <c r="C38" s="21"/>
      <c r="D38" s="22"/>
      <c r="E38" s="23"/>
      <c r="F38" s="24"/>
      <c r="G38" s="25">
        <f t="shared" si="22"/>
        <v>1277500</v>
      </c>
      <c r="H38" s="26">
        <f t="shared" si="0"/>
        <v>0</v>
      </c>
      <c r="I38" s="27"/>
      <c r="J38" s="28"/>
      <c r="K38" s="25">
        <f t="shared" si="17"/>
        <v>1277500</v>
      </c>
      <c r="L38" s="26">
        <f t="shared" si="9"/>
        <v>0</v>
      </c>
      <c r="M38" s="27"/>
      <c r="N38" s="30">
        <f t="shared" si="10"/>
        <v>0</v>
      </c>
      <c r="O38" s="31" t="str">
        <f t="shared" si="11"/>
        <v/>
      </c>
      <c r="Q38" s="28"/>
      <c r="R38" s="25">
        <f t="shared" si="18"/>
        <v>1277500</v>
      </c>
      <c r="S38" s="26">
        <f t="shared" si="12"/>
        <v>0</v>
      </c>
      <c r="T38" s="27"/>
      <c r="U38" s="30">
        <f t="shared" si="1"/>
        <v>0</v>
      </c>
      <c r="V38" s="31" t="str">
        <f t="shared" si="2"/>
        <v/>
      </c>
      <c r="X38" s="28"/>
      <c r="Y38" s="25">
        <f t="shared" si="19"/>
        <v>1277500</v>
      </c>
      <c r="Z38" s="26">
        <f t="shared" si="13"/>
        <v>0</v>
      </c>
      <c r="AA38" s="27"/>
      <c r="AB38" s="30">
        <f t="shared" si="3"/>
        <v>0</v>
      </c>
      <c r="AC38" s="31" t="str">
        <f t="shared" si="4"/>
        <v/>
      </c>
      <c r="AE38" s="28"/>
      <c r="AF38" s="25">
        <f t="shared" si="20"/>
        <v>1277500</v>
      </c>
      <c r="AG38" s="26">
        <f t="shared" si="14"/>
        <v>0</v>
      </c>
      <c r="AH38" s="27"/>
      <c r="AI38" s="30">
        <f t="shared" si="5"/>
        <v>0</v>
      </c>
      <c r="AJ38" s="31" t="str">
        <f t="shared" si="6"/>
        <v/>
      </c>
      <c r="AL38" s="28"/>
      <c r="AM38" s="25">
        <f t="shared" si="21"/>
        <v>1277500</v>
      </c>
      <c r="AN38" s="26">
        <f t="shared" si="15"/>
        <v>0</v>
      </c>
      <c r="AO38" s="27"/>
      <c r="AP38" s="30">
        <f t="shared" si="7"/>
        <v>0</v>
      </c>
      <c r="AQ38" s="31" t="str">
        <f t="shared" si="8"/>
        <v/>
      </c>
    </row>
    <row r="39" spans="2:43" s="45" customFormat="1" x14ac:dyDescent="0.2">
      <c r="B39" s="34" t="s">
        <v>33</v>
      </c>
      <c r="C39" s="35"/>
      <c r="D39" s="36"/>
      <c r="E39" s="35"/>
      <c r="F39" s="37"/>
      <c r="G39" s="38"/>
      <c r="H39" s="39">
        <f>SUM(H23:H38)</f>
        <v>12915.68</v>
      </c>
      <c r="I39" s="40"/>
      <c r="J39" s="41"/>
      <c r="K39" s="42"/>
      <c r="L39" s="39">
        <f>SUM(L23:L38)</f>
        <v>14101.225</v>
      </c>
      <c r="M39" s="40"/>
      <c r="N39" s="43">
        <f t="shared" si="10"/>
        <v>1185.5450000000001</v>
      </c>
      <c r="O39" s="44">
        <f t="shared" si="11"/>
        <v>9.1791140691005052E-2</v>
      </c>
      <c r="Q39" s="41"/>
      <c r="R39" s="42"/>
      <c r="S39" s="39">
        <f>SUM(S23:S38)</f>
        <v>15104.75</v>
      </c>
      <c r="T39" s="40"/>
      <c r="U39" s="43">
        <f t="shared" si="1"/>
        <v>1003.5249999999996</v>
      </c>
      <c r="V39" s="44">
        <f t="shared" si="2"/>
        <v>7.1165802971018446E-2</v>
      </c>
      <c r="X39" s="41"/>
      <c r="Y39" s="42"/>
      <c r="Z39" s="39">
        <f>SUM(Z23:Z38)</f>
        <v>15831.25</v>
      </c>
      <c r="AA39" s="40"/>
      <c r="AB39" s="43">
        <f t="shared" si="3"/>
        <v>726.5</v>
      </c>
      <c r="AC39" s="44">
        <f t="shared" si="4"/>
        <v>4.8097452788030258E-2</v>
      </c>
      <c r="AE39" s="41"/>
      <c r="AF39" s="42"/>
      <c r="AG39" s="39">
        <f>SUM(AG23:AG38)</f>
        <v>16369.25</v>
      </c>
      <c r="AH39" s="40"/>
      <c r="AI39" s="43">
        <f t="shared" si="5"/>
        <v>538</v>
      </c>
      <c r="AJ39" s="44">
        <f t="shared" si="6"/>
        <v>3.3983418870904065E-2</v>
      </c>
      <c r="AL39" s="41"/>
      <c r="AM39" s="42"/>
      <c r="AN39" s="39">
        <f>SUM(AN23:AN38)</f>
        <v>16652</v>
      </c>
      <c r="AO39" s="40"/>
      <c r="AP39" s="43">
        <f t="shared" si="7"/>
        <v>282.75</v>
      </c>
      <c r="AQ39" s="44">
        <f t="shared" si="8"/>
        <v>1.7273240985384179E-2</v>
      </c>
    </row>
    <row r="40" spans="2:43" ht="38.25" x14ac:dyDescent="0.2">
      <c r="B40" s="46" t="str">
        <f>+'&gt;50 (100)'!B40</f>
        <v>Deferral/Variance Account Disposition Rate Rider Class 1</v>
      </c>
      <c r="C40" s="21"/>
      <c r="D40" s="22" t="str">
        <f>+'&gt;50 (100)'!D40</f>
        <v>per kW</v>
      </c>
      <c r="E40" s="23"/>
      <c r="F40" s="24">
        <v>0</v>
      </c>
      <c r="G40" s="51">
        <f>+$F$19</f>
        <v>2500</v>
      </c>
      <c r="H40" s="26">
        <f>G40*F40</f>
        <v>0</v>
      </c>
      <c r="I40" s="27"/>
      <c r="J40" s="28">
        <f>+'Proposed Rates'!D41</f>
        <v>-0.27947699999999998</v>
      </c>
      <c r="K40" s="51">
        <f>+$F$19</f>
        <v>2500</v>
      </c>
      <c r="L40" s="26">
        <f>K40*J40</f>
        <v>-698.69249999999988</v>
      </c>
      <c r="M40" s="27"/>
      <c r="N40" s="30">
        <f>L40-H40</f>
        <v>-698.69249999999988</v>
      </c>
      <c r="O40" s="31" t="str">
        <f>IF((H40)=0,"",(N40/H40))</f>
        <v/>
      </c>
      <c r="Q40" s="28"/>
      <c r="R40" s="51">
        <f>+$F$19</f>
        <v>2500</v>
      </c>
      <c r="S40" s="26">
        <f>R40*Q40</f>
        <v>0</v>
      </c>
      <c r="T40" s="27"/>
      <c r="U40" s="30">
        <f t="shared" si="1"/>
        <v>698.69249999999988</v>
      </c>
      <c r="V40" s="31">
        <f t="shared" si="2"/>
        <v>-1</v>
      </c>
      <c r="X40" s="28"/>
      <c r="Y40" s="51">
        <f>+$F$19</f>
        <v>2500</v>
      </c>
      <c r="Z40" s="26">
        <f>Y40*X40</f>
        <v>0</v>
      </c>
      <c r="AA40" s="27"/>
      <c r="AB40" s="30">
        <f t="shared" si="3"/>
        <v>0</v>
      </c>
      <c r="AC40" s="31" t="str">
        <f t="shared" si="4"/>
        <v/>
      </c>
      <c r="AE40" s="28"/>
      <c r="AF40" s="51">
        <f>+$F$19</f>
        <v>2500</v>
      </c>
      <c r="AG40" s="26">
        <f>AF40*AE40</f>
        <v>0</v>
      </c>
      <c r="AH40" s="27"/>
      <c r="AI40" s="30">
        <f t="shared" si="5"/>
        <v>0</v>
      </c>
      <c r="AJ40" s="31" t="str">
        <f t="shared" si="6"/>
        <v/>
      </c>
      <c r="AL40" s="28"/>
      <c r="AM40" s="51">
        <f>+$F$19</f>
        <v>2500</v>
      </c>
      <c r="AN40" s="26">
        <f>AM40*AL40</f>
        <v>0</v>
      </c>
      <c r="AO40" s="27"/>
      <c r="AP40" s="30">
        <f t="shared" si="7"/>
        <v>0</v>
      </c>
      <c r="AQ40" s="31" t="str">
        <f t="shared" si="8"/>
        <v/>
      </c>
    </row>
    <row r="41" spans="2:43" ht="38.25" x14ac:dyDescent="0.2">
      <c r="B41" s="46" t="str">
        <f>+'&gt;50 (100)'!B41</f>
        <v>Deferral/Variance Account Disposition Rate Rider Class 2</v>
      </c>
      <c r="C41" s="21"/>
      <c r="D41" s="22" t="str">
        <f>+'&gt;50 (100)'!D41</f>
        <v>per kW</v>
      </c>
      <c r="E41" s="23"/>
      <c r="F41" s="24"/>
      <c r="G41" s="51">
        <f>+F19</f>
        <v>2500</v>
      </c>
      <c r="H41" s="26">
        <f t="shared" ref="H41:H45" si="23">G41*F41</f>
        <v>0</v>
      </c>
      <c r="I41" s="47"/>
      <c r="J41" s="28">
        <f>+'Proposed Rates'!D55</f>
        <v>0.59994000000000003</v>
      </c>
      <c r="K41" s="51">
        <f>+$F$19</f>
        <v>2500</v>
      </c>
      <c r="L41" s="26">
        <f t="shared" ref="L41:L45" si="24">K41*J41</f>
        <v>1499.8500000000001</v>
      </c>
      <c r="M41" s="48"/>
      <c r="N41" s="30">
        <f t="shared" ref="N41:N45" si="25">L41-H41</f>
        <v>1499.8500000000001</v>
      </c>
      <c r="O41" s="31" t="str">
        <f t="shared" ref="O41:O65" si="26">IF((H41)=0,"",(N41/H41))</f>
        <v/>
      </c>
      <c r="Q41" s="28"/>
      <c r="R41" s="51">
        <f>+$F$19</f>
        <v>2500</v>
      </c>
      <c r="S41" s="26">
        <f t="shared" ref="S41:S43" si="27">R41*Q41</f>
        <v>0</v>
      </c>
      <c r="T41" s="48"/>
      <c r="U41" s="30">
        <f t="shared" si="1"/>
        <v>-1499.8500000000001</v>
      </c>
      <c r="V41" s="31">
        <f t="shared" si="2"/>
        <v>-1</v>
      </c>
      <c r="X41" s="28"/>
      <c r="Y41" s="51">
        <f>+$F$19</f>
        <v>2500</v>
      </c>
      <c r="Z41" s="26">
        <f t="shared" ref="Z41:Z43" si="28">Y41*X41</f>
        <v>0</v>
      </c>
      <c r="AA41" s="48"/>
      <c r="AB41" s="30">
        <f t="shared" si="3"/>
        <v>0</v>
      </c>
      <c r="AC41" s="31" t="str">
        <f t="shared" si="4"/>
        <v/>
      </c>
      <c r="AE41" s="28"/>
      <c r="AF41" s="51">
        <f>+$F$19</f>
        <v>2500</v>
      </c>
      <c r="AG41" s="26">
        <f t="shared" ref="AG41:AG43" si="29">AF41*AE41</f>
        <v>0</v>
      </c>
      <c r="AH41" s="48"/>
      <c r="AI41" s="30">
        <f t="shared" si="5"/>
        <v>0</v>
      </c>
      <c r="AJ41" s="31" t="str">
        <f t="shared" si="6"/>
        <v/>
      </c>
      <c r="AL41" s="28"/>
      <c r="AM41" s="51">
        <f>+$F$19</f>
        <v>2500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+'&gt;50 (100)'!D42</f>
        <v>per kWh</v>
      </c>
      <c r="E42" s="23"/>
      <c r="F42" s="24"/>
      <c r="G42" s="25">
        <f t="shared" ref="G42:G43" si="31">$F$18</f>
        <v>1277500</v>
      </c>
      <c r="H42" s="26">
        <f t="shared" si="23"/>
        <v>0</v>
      </c>
      <c r="I42" s="47"/>
      <c r="J42" s="28">
        <f>+'Proposed Rates'!D84</f>
        <v>2.81E-3</v>
      </c>
      <c r="K42" s="25">
        <f t="shared" ref="K42:K43" si="32">$F$18</f>
        <v>1277500</v>
      </c>
      <c r="L42" s="26">
        <f t="shared" si="24"/>
        <v>3589.7750000000001</v>
      </c>
      <c r="M42" s="48"/>
      <c r="N42" s="30">
        <f t="shared" si="25"/>
        <v>3589.7750000000001</v>
      </c>
      <c r="O42" s="31" t="str">
        <f t="shared" si="26"/>
        <v/>
      </c>
      <c r="Q42" s="28"/>
      <c r="R42" s="25">
        <f t="shared" ref="R42:R43" si="33">$F$18</f>
        <v>1277500</v>
      </c>
      <c r="S42" s="26">
        <f t="shared" si="27"/>
        <v>0</v>
      </c>
      <c r="T42" s="48"/>
      <c r="U42" s="30">
        <f t="shared" si="1"/>
        <v>-3589.7750000000001</v>
      </c>
      <c r="V42" s="31">
        <f t="shared" si="2"/>
        <v>-1</v>
      </c>
      <c r="X42" s="28"/>
      <c r="Y42" s="25">
        <f t="shared" ref="Y42:Y43" si="34">$F$18</f>
        <v>1277500</v>
      </c>
      <c r="Z42" s="26">
        <f t="shared" si="28"/>
        <v>0</v>
      </c>
      <c r="AA42" s="48"/>
      <c r="AB42" s="30">
        <f t="shared" si="3"/>
        <v>0</v>
      </c>
      <c r="AC42" s="31" t="str">
        <f t="shared" si="4"/>
        <v/>
      </c>
      <c r="AE42" s="28"/>
      <c r="AF42" s="25">
        <f t="shared" ref="AF42:AF43" si="35">$F$18</f>
        <v>1277500</v>
      </c>
      <c r="AG42" s="26">
        <f t="shared" si="29"/>
        <v>0</v>
      </c>
      <c r="AH42" s="48"/>
      <c r="AI42" s="30">
        <f t="shared" si="5"/>
        <v>0</v>
      </c>
      <c r="AJ42" s="31" t="str">
        <f t="shared" si="6"/>
        <v/>
      </c>
      <c r="AL42" s="28"/>
      <c r="AM42" s="25">
        <f t="shared" ref="AM42:AM43" si="36">$F$18</f>
        <v>1277500</v>
      </c>
      <c r="AN42" s="26">
        <f t="shared" si="30"/>
        <v>0</v>
      </c>
      <c r="AO42" s="48"/>
      <c r="AP42" s="30">
        <f t="shared" si="7"/>
        <v>0</v>
      </c>
      <c r="AQ42" s="31" t="str">
        <f t="shared" si="8"/>
        <v/>
      </c>
    </row>
    <row r="43" spans="2:43" x14ac:dyDescent="0.2">
      <c r="B43" s="46"/>
      <c r="C43" s="21"/>
      <c r="D43" s="22"/>
      <c r="E43" s="23"/>
      <c r="F43" s="24"/>
      <c r="G43" s="25">
        <f t="shared" si="31"/>
        <v>1277500</v>
      </c>
      <c r="H43" s="26">
        <f t="shared" si="23"/>
        <v>0</v>
      </c>
      <c r="I43" s="47"/>
      <c r="J43" s="28"/>
      <c r="K43" s="25">
        <f t="shared" si="32"/>
        <v>1277500</v>
      </c>
      <c r="L43" s="26">
        <f t="shared" si="24"/>
        <v>0</v>
      </c>
      <c r="M43" s="48"/>
      <c r="N43" s="30">
        <f t="shared" si="25"/>
        <v>0</v>
      </c>
      <c r="O43" s="31" t="str">
        <f t="shared" si="26"/>
        <v/>
      </c>
      <c r="Q43" s="28"/>
      <c r="R43" s="25">
        <f t="shared" si="33"/>
        <v>1277500</v>
      </c>
      <c r="S43" s="26">
        <f t="shared" si="27"/>
        <v>0</v>
      </c>
      <c r="T43" s="48"/>
      <c r="U43" s="30">
        <f t="shared" si="1"/>
        <v>0</v>
      </c>
      <c r="V43" s="31" t="str">
        <f t="shared" si="2"/>
        <v/>
      </c>
      <c r="X43" s="28"/>
      <c r="Y43" s="25">
        <f t="shared" si="34"/>
        <v>1277500</v>
      </c>
      <c r="Z43" s="26">
        <f t="shared" si="28"/>
        <v>0</v>
      </c>
      <c r="AA43" s="48"/>
      <c r="AB43" s="30">
        <f t="shared" si="3"/>
        <v>0</v>
      </c>
      <c r="AC43" s="31" t="str">
        <f t="shared" si="4"/>
        <v/>
      </c>
      <c r="AE43" s="28"/>
      <c r="AF43" s="25">
        <f t="shared" si="35"/>
        <v>1277500</v>
      </c>
      <c r="AG43" s="26">
        <f t="shared" si="29"/>
        <v>0</v>
      </c>
      <c r="AH43" s="48"/>
      <c r="AI43" s="30">
        <f t="shared" si="5"/>
        <v>0</v>
      </c>
      <c r="AJ43" s="31" t="str">
        <f t="shared" si="6"/>
        <v/>
      </c>
      <c r="AL43" s="28"/>
      <c r="AM43" s="25">
        <f t="shared" si="36"/>
        <v>1277500</v>
      </c>
      <c r="AN43" s="26">
        <f t="shared" si="30"/>
        <v>0</v>
      </c>
      <c r="AO43" s="48"/>
      <c r="AP43" s="30">
        <f t="shared" si="7"/>
        <v>0</v>
      </c>
      <c r="AQ43" s="31" t="str">
        <f t="shared" si="8"/>
        <v/>
      </c>
    </row>
    <row r="44" spans="2:43" x14ac:dyDescent="0.2">
      <c r="B44" s="49" t="s">
        <v>35</v>
      </c>
      <c r="C44" s="21"/>
      <c r="D44" s="22" t="s">
        <v>74</v>
      </c>
      <c r="E44" s="23"/>
      <c r="F44" s="50">
        <v>2.5159999999999998E-2</v>
      </c>
      <c r="G44" s="51">
        <f>+$F$19</f>
        <v>2500</v>
      </c>
      <c r="H44" s="26">
        <f>G44*F44</f>
        <v>62.9</v>
      </c>
      <c r="I44" s="27"/>
      <c r="J44" s="52">
        <v>2.7E-2</v>
      </c>
      <c r="K44" s="51">
        <f>+$F$19</f>
        <v>2500</v>
      </c>
      <c r="L44" s="26">
        <f>K44*J44</f>
        <v>67.5</v>
      </c>
      <c r="M44" s="27"/>
      <c r="N44" s="30">
        <f>L44-H44</f>
        <v>4.6000000000000014</v>
      </c>
      <c r="O44" s="31">
        <f>IF((H44)=0,"",(N44/H44))</f>
        <v>7.3131955484896691E-2</v>
      </c>
      <c r="Q44" s="52">
        <v>2.724E-2</v>
      </c>
      <c r="R44" s="51">
        <f>+$F$19</f>
        <v>2500</v>
      </c>
      <c r="S44" s="26">
        <f>R44*Q44</f>
        <v>68.099999999999994</v>
      </c>
      <c r="T44" s="27"/>
      <c r="U44" s="30">
        <f t="shared" si="1"/>
        <v>0.59999999999999432</v>
      </c>
      <c r="V44" s="31">
        <f t="shared" si="2"/>
        <v>8.8888888888888039E-3</v>
      </c>
      <c r="X44" s="52">
        <v>2.7300000000000001E-2</v>
      </c>
      <c r="Y44" s="51">
        <f>+$F$19</f>
        <v>2500</v>
      </c>
      <c r="Z44" s="26">
        <f>Y44*X44</f>
        <v>68.25</v>
      </c>
      <c r="AA44" s="27"/>
      <c r="AB44" s="30">
        <f t="shared" si="3"/>
        <v>0.15000000000000568</v>
      </c>
      <c r="AC44" s="31">
        <f t="shared" si="4"/>
        <v>2.2026431718062509E-3</v>
      </c>
      <c r="AE44" s="52">
        <v>2.7320000000000001E-2</v>
      </c>
      <c r="AF44" s="51">
        <f>+$F$19</f>
        <v>2500</v>
      </c>
      <c r="AG44" s="26">
        <f>AF44*AE44</f>
        <v>68.3</v>
      </c>
      <c r="AH44" s="27"/>
      <c r="AI44" s="30">
        <f t="shared" si="5"/>
        <v>4.9999999999997158E-2</v>
      </c>
      <c r="AJ44" s="31">
        <f t="shared" si="6"/>
        <v>7.3260073260069097E-4</v>
      </c>
      <c r="AL44" s="52">
        <v>2.734E-2</v>
      </c>
      <c r="AM44" s="51">
        <f>+$F$19</f>
        <v>2500</v>
      </c>
      <c r="AN44" s="26">
        <f>AM44*AL44</f>
        <v>68.349999999999994</v>
      </c>
      <c r="AO44" s="27"/>
      <c r="AP44" s="30">
        <f t="shared" si="7"/>
        <v>4.9999999999997158E-2</v>
      </c>
      <c r="AQ44" s="31">
        <f t="shared" si="8"/>
        <v>7.3206442166906527E-4</v>
      </c>
    </row>
    <row r="45" spans="2:43" x14ac:dyDescent="0.2">
      <c r="B45" s="49" t="s">
        <v>36</v>
      </c>
      <c r="C45" s="21"/>
      <c r="D45" s="22"/>
      <c r="E45" s="23"/>
      <c r="F45" s="53">
        <f>IF(ISBLANK(D16)=TRUE, 0, IF(D16="TOU", 0.64*$F$55+0.18*$F$56+0.18*$F$57, IF(AND(D16="non-TOU", G59&gt;0), F59,F58)))</f>
        <v>0.10214000000000001</v>
      </c>
      <c r="G45" s="54">
        <f>$F$18*(1+$F$74)-$F$18</f>
        <v>45734.5</v>
      </c>
      <c r="H45" s="26">
        <f t="shared" si="23"/>
        <v>4671.3218300000008</v>
      </c>
      <c r="I45" s="27"/>
      <c r="J45" s="55">
        <f>0.64*$J$55+0.18*$J$56+0.18*$J$57</f>
        <v>0.10214000000000001</v>
      </c>
      <c r="K45" s="54">
        <f>$F$18*(1+$J$74)-$F$18</f>
        <v>43179.5</v>
      </c>
      <c r="L45" s="26">
        <f t="shared" si="24"/>
        <v>4410.3541300000006</v>
      </c>
      <c r="M45" s="27"/>
      <c r="N45" s="30">
        <f t="shared" si="25"/>
        <v>-260.96770000000015</v>
      </c>
      <c r="O45" s="31">
        <f t="shared" si="26"/>
        <v>-5.5865921787709522E-2</v>
      </c>
      <c r="Q45" s="55">
        <f>0.64*$Q$55+0.18*$Q$56+0.18*$Q$57</f>
        <v>0.10214000000000001</v>
      </c>
      <c r="R45" s="54">
        <f>$F$18*(1+Q74)-$F$18</f>
        <v>43179.5</v>
      </c>
      <c r="S45" s="26">
        <f t="shared" ref="S45" si="37">R45*Q45</f>
        <v>4410.3541300000006</v>
      </c>
      <c r="T45" s="27"/>
      <c r="U45" s="30">
        <f t="shared" si="1"/>
        <v>0</v>
      </c>
      <c r="V45" s="31">
        <f t="shared" si="2"/>
        <v>0</v>
      </c>
      <c r="X45" s="55">
        <f>0.64*$X$55+0.18*$X$56+0.18*$X$57</f>
        <v>0.10214000000000001</v>
      </c>
      <c r="Y45" s="54">
        <f>$F$18*(1+X74)-$F$18</f>
        <v>43179.5</v>
      </c>
      <c r="Z45" s="26">
        <f t="shared" ref="Z45" si="38">Y45*X45</f>
        <v>4410.3541300000006</v>
      </c>
      <c r="AA45" s="27"/>
      <c r="AB45" s="30">
        <f t="shared" si="3"/>
        <v>0</v>
      </c>
      <c r="AC45" s="31">
        <f t="shared" si="4"/>
        <v>0</v>
      </c>
      <c r="AE45" s="55">
        <f>0.64*$AE$55+0.18*$AE$56+0.18*$AE$57</f>
        <v>0.10214000000000001</v>
      </c>
      <c r="AF45" s="54">
        <f>$F$18*(1+AE74)-$F$18</f>
        <v>43179.5</v>
      </c>
      <c r="AG45" s="26">
        <f t="shared" ref="AG45" si="39">AF45*AE45</f>
        <v>4410.3541300000006</v>
      </c>
      <c r="AH45" s="27"/>
      <c r="AI45" s="30">
        <f t="shared" si="5"/>
        <v>0</v>
      </c>
      <c r="AJ45" s="31">
        <f t="shared" si="6"/>
        <v>0</v>
      </c>
      <c r="AL45" s="55">
        <f>0.64*$AL$55+0.18*$AL$56+0.18*$AL$57</f>
        <v>0.10214000000000001</v>
      </c>
      <c r="AM45" s="54">
        <f>$F$18*(1+AL74)-$F$18</f>
        <v>43179.5</v>
      </c>
      <c r="AN45" s="26">
        <f t="shared" ref="AN45" si="40">AM45*AL45</f>
        <v>4410.3541300000006</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17649.901830000003</v>
      </c>
      <c r="I47" s="40"/>
      <c r="J47" s="59"/>
      <c r="K47" s="61"/>
      <c r="L47" s="60">
        <f>SUM(L40:L46)+L39</f>
        <v>22970.011630000001</v>
      </c>
      <c r="M47" s="40"/>
      <c r="N47" s="43">
        <f t="shared" ref="N47:N65" si="41">L47-H47</f>
        <v>5320.1097999999984</v>
      </c>
      <c r="O47" s="44">
        <f t="shared" si="26"/>
        <v>0.30142432809214087</v>
      </c>
      <c r="Q47" s="59"/>
      <c r="R47" s="61"/>
      <c r="S47" s="60">
        <f>SUM(S40:S46)+S39</f>
        <v>19583.204130000002</v>
      </c>
      <c r="T47" s="40"/>
      <c r="U47" s="43">
        <f t="shared" si="1"/>
        <v>-3386.807499999999</v>
      </c>
      <c r="V47" s="44">
        <f t="shared" si="2"/>
        <v>-0.14744474467643093</v>
      </c>
      <c r="X47" s="59"/>
      <c r="Y47" s="61"/>
      <c r="Z47" s="60">
        <f>SUM(Z40:Z46)+Z39</f>
        <v>20309.85413</v>
      </c>
      <c r="AA47" s="40"/>
      <c r="AB47" s="43">
        <f t="shared" si="3"/>
        <v>726.64999999999782</v>
      </c>
      <c r="AC47" s="44">
        <f t="shared" si="4"/>
        <v>3.7105776724597611E-2</v>
      </c>
      <c r="AE47" s="59"/>
      <c r="AF47" s="61"/>
      <c r="AG47" s="60">
        <f>SUM(AG40:AG46)+AG39</f>
        <v>20847.904130000003</v>
      </c>
      <c r="AH47" s="40"/>
      <c r="AI47" s="43">
        <f t="shared" si="5"/>
        <v>538.05000000000291</v>
      </c>
      <c r="AJ47" s="44">
        <f t="shared" si="6"/>
        <v>2.6492066193879796E-2</v>
      </c>
      <c r="AL47" s="59"/>
      <c r="AM47" s="61"/>
      <c r="AN47" s="60">
        <f>SUM(AN40:AN46)+AN39</f>
        <v>21130.704130000002</v>
      </c>
      <c r="AO47" s="40"/>
      <c r="AP47" s="43">
        <f t="shared" si="7"/>
        <v>282.79999999999927</v>
      </c>
      <c r="AQ47" s="44">
        <f t="shared" si="8"/>
        <v>1.3564912723915103E-2</v>
      </c>
    </row>
    <row r="48" spans="2:43" x14ac:dyDescent="0.2">
      <c r="B48" s="27" t="s">
        <v>39</v>
      </c>
      <c r="C48" s="27"/>
      <c r="D48" s="62" t="s">
        <v>74</v>
      </c>
      <c r="E48" s="63"/>
      <c r="F48" s="28">
        <v>3.0186000000000002</v>
      </c>
      <c r="G48" s="64">
        <f>+$F$19</f>
        <v>2500</v>
      </c>
      <c r="H48" s="26">
        <f>G48*F48</f>
        <v>7546.5</v>
      </c>
      <c r="I48" s="27"/>
      <c r="J48" s="28">
        <f>+F48</f>
        <v>3.0186000000000002</v>
      </c>
      <c r="K48" s="64">
        <f>+$F$19</f>
        <v>2500</v>
      </c>
      <c r="L48" s="26">
        <f>K48*J48</f>
        <v>7546.5</v>
      </c>
      <c r="M48" s="27"/>
      <c r="N48" s="30">
        <f t="shared" si="41"/>
        <v>0</v>
      </c>
      <c r="O48" s="31">
        <f t="shared" si="26"/>
        <v>0</v>
      </c>
      <c r="Q48" s="28">
        <f>+$J48</f>
        <v>3.0186000000000002</v>
      </c>
      <c r="R48" s="64">
        <f>+$F$19</f>
        <v>2500</v>
      </c>
      <c r="S48" s="26">
        <f>R48*Q48</f>
        <v>7546.5</v>
      </c>
      <c r="T48" s="27"/>
      <c r="U48" s="30">
        <f t="shared" si="1"/>
        <v>0</v>
      </c>
      <c r="V48" s="31">
        <f t="shared" si="2"/>
        <v>0</v>
      </c>
      <c r="X48" s="28">
        <f>+$J48</f>
        <v>3.0186000000000002</v>
      </c>
      <c r="Y48" s="64">
        <f>+$F$19</f>
        <v>2500</v>
      </c>
      <c r="Z48" s="26">
        <f>Y48*X48</f>
        <v>7546.5</v>
      </c>
      <c r="AA48" s="27"/>
      <c r="AB48" s="30">
        <f t="shared" si="3"/>
        <v>0</v>
      </c>
      <c r="AC48" s="31">
        <f t="shared" si="4"/>
        <v>0</v>
      </c>
      <c r="AE48" s="28">
        <f>+$J48</f>
        <v>3.0186000000000002</v>
      </c>
      <c r="AF48" s="64">
        <f>+$F$19</f>
        <v>2500</v>
      </c>
      <c r="AG48" s="26">
        <f>AF48*AE48</f>
        <v>7546.5</v>
      </c>
      <c r="AH48" s="27"/>
      <c r="AI48" s="30">
        <f t="shared" si="5"/>
        <v>0</v>
      </c>
      <c r="AJ48" s="31">
        <f t="shared" si="6"/>
        <v>0</v>
      </c>
      <c r="AL48" s="28">
        <f>+$J48</f>
        <v>3.0186000000000002</v>
      </c>
      <c r="AM48" s="64">
        <f>+$F$19</f>
        <v>2500</v>
      </c>
      <c r="AN48" s="26">
        <f>AM48*AL48</f>
        <v>7546.5</v>
      </c>
      <c r="AO48" s="27"/>
      <c r="AP48" s="30">
        <f t="shared" si="7"/>
        <v>0</v>
      </c>
      <c r="AQ48" s="31">
        <f t="shared" si="8"/>
        <v>0</v>
      </c>
    </row>
    <row r="49" spans="2:43" ht="25.5" x14ac:dyDescent="0.2">
      <c r="B49" s="66" t="s">
        <v>40</v>
      </c>
      <c r="C49" s="27"/>
      <c r="D49" s="62" t="s">
        <v>74</v>
      </c>
      <c r="E49" s="63"/>
      <c r="F49" s="28">
        <v>1.7346999999999999</v>
      </c>
      <c r="G49" s="64">
        <f>G48</f>
        <v>2500</v>
      </c>
      <c r="H49" s="26">
        <f>G49*F49</f>
        <v>4336.75</v>
      </c>
      <c r="I49" s="27"/>
      <c r="J49" s="28">
        <f>+F49</f>
        <v>1.7346999999999999</v>
      </c>
      <c r="K49" s="64">
        <f>K48</f>
        <v>2500</v>
      </c>
      <c r="L49" s="26">
        <f>K49*J49</f>
        <v>4336.75</v>
      </c>
      <c r="M49" s="27"/>
      <c r="N49" s="30">
        <f t="shared" si="41"/>
        <v>0</v>
      </c>
      <c r="O49" s="31">
        <f t="shared" si="26"/>
        <v>0</v>
      </c>
      <c r="Q49" s="28">
        <f>+$J49</f>
        <v>1.7346999999999999</v>
      </c>
      <c r="R49" s="64">
        <f>R48</f>
        <v>2500</v>
      </c>
      <c r="S49" s="26">
        <f>R49*Q49</f>
        <v>4336.75</v>
      </c>
      <c r="T49" s="27"/>
      <c r="U49" s="30">
        <f t="shared" si="1"/>
        <v>0</v>
      </c>
      <c r="V49" s="31">
        <f t="shared" si="2"/>
        <v>0</v>
      </c>
      <c r="X49" s="28">
        <f>+$J49</f>
        <v>1.7346999999999999</v>
      </c>
      <c r="Y49" s="64">
        <f>Y48</f>
        <v>2500</v>
      </c>
      <c r="Z49" s="26">
        <f>Y49*X49</f>
        <v>4336.75</v>
      </c>
      <c r="AA49" s="27"/>
      <c r="AB49" s="30">
        <f t="shared" si="3"/>
        <v>0</v>
      </c>
      <c r="AC49" s="31">
        <f t="shared" si="4"/>
        <v>0</v>
      </c>
      <c r="AE49" s="28">
        <f>+$J49</f>
        <v>1.7346999999999999</v>
      </c>
      <c r="AF49" s="64">
        <f>AF48</f>
        <v>2500</v>
      </c>
      <c r="AG49" s="26">
        <f>AF49*AE49</f>
        <v>4336.75</v>
      </c>
      <c r="AH49" s="27"/>
      <c r="AI49" s="30">
        <f t="shared" si="5"/>
        <v>0</v>
      </c>
      <c r="AJ49" s="31">
        <f t="shared" si="6"/>
        <v>0</v>
      </c>
      <c r="AL49" s="28">
        <f>+$J49</f>
        <v>1.7346999999999999</v>
      </c>
      <c r="AM49" s="64">
        <f>AM48</f>
        <v>2500</v>
      </c>
      <c r="AN49" s="26">
        <f>AM49*AL49</f>
        <v>4336.75</v>
      </c>
      <c r="AO49" s="27"/>
      <c r="AP49" s="30">
        <f t="shared" si="7"/>
        <v>0</v>
      </c>
      <c r="AQ49" s="31">
        <f t="shared" si="8"/>
        <v>0</v>
      </c>
    </row>
    <row r="50" spans="2:43" ht="25.5" x14ac:dyDescent="0.2">
      <c r="B50" s="56" t="s">
        <v>41</v>
      </c>
      <c r="C50" s="35"/>
      <c r="D50" s="35"/>
      <c r="E50" s="35"/>
      <c r="F50" s="67"/>
      <c r="G50" s="59"/>
      <c r="H50" s="60">
        <f>SUM(H47:H49)</f>
        <v>29533.151830000003</v>
      </c>
      <c r="I50" s="68"/>
      <c r="J50" s="69"/>
      <c r="K50" s="59"/>
      <c r="L50" s="60">
        <f>SUM(L47:L49)</f>
        <v>34853.261630000001</v>
      </c>
      <c r="M50" s="68"/>
      <c r="N50" s="43">
        <f t="shared" si="41"/>
        <v>5320.1097999999984</v>
      </c>
      <c r="O50" s="44">
        <f t="shared" si="26"/>
        <v>0.18014026510356371</v>
      </c>
      <c r="Q50" s="69"/>
      <c r="R50" s="59"/>
      <c r="S50" s="60">
        <f>SUM(S47:S49)</f>
        <v>31466.454130000002</v>
      </c>
      <c r="T50" s="68"/>
      <c r="U50" s="43">
        <f t="shared" si="1"/>
        <v>-3386.807499999999</v>
      </c>
      <c r="V50" s="44">
        <f t="shared" si="2"/>
        <v>-9.7173330173632846E-2</v>
      </c>
      <c r="X50" s="69"/>
      <c r="Y50" s="59"/>
      <c r="Z50" s="60">
        <f>SUM(Z47:Z49)</f>
        <v>32193.10413</v>
      </c>
      <c r="AA50" s="68"/>
      <c r="AB50" s="43">
        <f t="shared" si="3"/>
        <v>726.64999999999782</v>
      </c>
      <c r="AC50" s="44">
        <f t="shared" si="4"/>
        <v>2.3092846654978273E-2</v>
      </c>
      <c r="AE50" s="69"/>
      <c r="AF50" s="59"/>
      <c r="AG50" s="60">
        <f>SUM(AG47:AG49)</f>
        <v>32731.154130000003</v>
      </c>
      <c r="AH50" s="68"/>
      <c r="AI50" s="43">
        <f t="shared" si="5"/>
        <v>538.05000000000291</v>
      </c>
      <c r="AJ50" s="44">
        <f t="shared" si="6"/>
        <v>1.6713206586953716E-2</v>
      </c>
      <c r="AL50" s="69"/>
      <c r="AM50" s="59"/>
      <c r="AN50" s="60">
        <f>SUM(AN47:AN49)</f>
        <v>33013.954129999998</v>
      </c>
      <c r="AO50" s="68"/>
      <c r="AP50" s="43">
        <f t="shared" si="7"/>
        <v>282.79999999999563</v>
      </c>
      <c r="AQ50" s="44">
        <f t="shared" si="8"/>
        <v>8.6400864105428236E-3</v>
      </c>
    </row>
    <row r="51" spans="2:43" ht="25.5" x14ac:dyDescent="0.2">
      <c r="B51" s="71" t="s">
        <v>42</v>
      </c>
      <c r="C51" s="21"/>
      <c r="D51" s="22" t="s">
        <v>30</v>
      </c>
      <c r="E51" s="23"/>
      <c r="F51" s="72">
        <v>4.4000000000000003E-3</v>
      </c>
      <c r="G51" s="64">
        <f>+$F$18+G45</f>
        <v>1323234.5</v>
      </c>
      <c r="H51" s="73">
        <f t="shared" ref="H51:H57" si="42">G51*F51</f>
        <v>5822.2318000000005</v>
      </c>
      <c r="I51" s="27"/>
      <c r="J51" s="72">
        <v>4.4000000000000003E-3</v>
      </c>
      <c r="K51" s="64">
        <f>+$F$18</f>
        <v>1277500</v>
      </c>
      <c r="L51" s="73">
        <f t="shared" ref="L51:L57" si="43">K51*J51</f>
        <v>5621</v>
      </c>
      <c r="M51" s="27"/>
      <c r="N51" s="30">
        <f t="shared" si="41"/>
        <v>-201.23180000000048</v>
      </c>
      <c r="O51" s="74">
        <f t="shared" si="26"/>
        <v>-3.4562656883568334E-2</v>
      </c>
      <c r="Q51" s="72">
        <f>+J51</f>
        <v>4.4000000000000003E-3</v>
      </c>
      <c r="R51" s="64">
        <f>+$F$18</f>
        <v>1277500</v>
      </c>
      <c r="S51" s="73">
        <f t="shared" ref="S51:S57" si="44">R51*Q51</f>
        <v>5621</v>
      </c>
      <c r="T51" s="27"/>
      <c r="U51" s="30">
        <f t="shared" si="1"/>
        <v>0</v>
      </c>
      <c r="V51" s="74">
        <f t="shared" si="2"/>
        <v>0</v>
      </c>
      <c r="X51" s="72">
        <f>+Q51</f>
        <v>4.4000000000000003E-3</v>
      </c>
      <c r="Y51" s="64">
        <f>+$F$18</f>
        <v>1277500</v>
      </c>
      <c r="Z51" s="73">
        <f t="shared" ref="Z51:Z57" si="45">Y51*X51</f>
        <v>5621</v>
      </c>
      <c r="AA51" s="27"/>
      <c r="AB51" s="30">
        <f t="shared" si="3"/>
        <v>0</v>
      </c>
      <c r="AC51" s="74">
        <f t="shared" si="4"/>
        <v>0</v>
      </c>
      <c r="AE51" s="72">
        <f>+X51</f>
        <v>4.4000000000000003E-3</v>
      </c>
      <c r="AF51" s="64">
        <f>+$F$18</f>
        <v>1277500</v>
      </c>
      <c r="AG51" s="73">
        <f t="shared" ref="AG51:AG57" si="46">AF51*AE51</f>
        <v>5621</v>
      </c>
      <c r="AH51" s="27"/>
      <c r="AI51" s="30">
        <f t="shared" si="5"/>
        <v>0</v>
      </c>
      <c r="AJ51" s="74">
        <f t="shared" si="6"/>
        <v>0</v>
      </c>
      <c r="AL51" s="72">
        <f>+AE51</f>
        <v>4.4000000000000003E-3</v>
      </c>
      <c r="AM51" s="64">
        <f>+$F$18</f>
        <v>1277500</v>
      </c>
      <c r="AN51" s="73">
        <f t="shared" ref="AN51:AN57" si="47">AM51*AL51</f>
        <v>5621</v>
      </c>
      <c r="AO51" s="27"/>
      <c r="AP51" s="30">
        <f t="shared" si="7"/>
        <v>0</v>
      </c>
      <c r="AQ51" s="74">
        <f t="shared" si="8"/>
        <v>0</v>
      </c>
    </row>
    <row r="52" spans="2:43" ht="25.5" x14ac:dyDescent="0.2">
      <c r="B52" s="71" t="s">
        <v>43</v>
      </c>
      <c r="C52" s="21"/>
      <c r="D52" s="22" t="s">
        <v>30</v>
      </c>
      <c r="E52" s="23"/>
      <c r="F52" s="72">
        <v>1.2999999999999999E-3</v>
      </c>
      <c r="G52" s="64">
        <f>G51</f>
        <v>1323234.5</v>
      </c>
      <c r="H52" s="73">
        <f t="shared" si="42"/>
        <v>1720.2048499999999</v>
      </c>
      <c r="I52" s="27"/>
      <c r="J52" s="72">
        <v>1.2999999999999999E-3</v>
      </c>
      <c r="K52" s="64">
        <f>+$F$18</f>
        <v>1277500</v>
      </c>
      <c r="L52" s="73">
        <f t="shared" si="43"/>
        <v>1660.75</v>
      </c>
      <c r="M52" s="27"/>
      <c r="N52" s="30">
        <f t="shared" si="41"/>
        <v>-59.454849999999851</v>
      </c>
      <c r="O52" s="74">
        <f t="shared" si="26"/>
        <v>-3.4562656883568174E-2</v>
      </c>
      <c r="Q52" s="72">
        <f>+J52</f>
        <v>1.2999999999999999E-3</v>
      </c>
      <c r="R52" s="64">
        <f>+$F$18</f>
        <v>1277500</v>
      </c>
      <c r="S52" s="73">
        <f t="shared" si="44"/>
        <v>1660.75</v>
      </c>
      <c r="T52" s="27"/>
      <c r="U52" s="30">
        <f t="shared" si="1"/>
        <v>0</v>
      </c>
      <c r="V52" s="74">
        <f t="shared" si="2"/>
        <v>0</v>
      </c>
      <c r="X52" s="72">
        <f>+Q52</f>
        <v>1.2999999999999999E-3</v>
      </c>
      <c r="Y52" s="64">
        <f>+$F$18</f>
        <v>1277500</v>
      </c>
      <c r="Z52" s="73">
        <f t="shared" si="45"/>
        <v>1660.75</v>
      </c>
      <c r="AA52" s="27"/>
      <c r="AB52" s="30">
        <f t="shared" si="3"/>
        <v>0</v>
      </c>
      <c r="AC52" s="74">
        <f t="shared" si="4"/>
        <v>0</v>
      </c>
      <c r="AE52" s="72">
        <f>+X52</f>
        <v>1.2999999999999999E-3</v>
      </c>
      <c r="AF52" s="64">
        <f>+$F$18</f>
        <v>1277500</v>
      </c>
      <c r="AG52" s="73">
        <f t="shared" si="46"/>
        <v>1660.75</v>
      </c>
      <c r="AH52" s="27"/>
      <c r="AI52" s="30">
        <f t="shared" si="5"/>
        <v>0</v>
      </c>
      <c r="AJ52" s="74">
        <f t="shared" si="6"/>
        <v>0</v>
      </c>
      <c r="AL52" s="72">
        <f>+AE52</f>
        <v>1.2999999999999999E-3</v>
      </c>
      <c r="AM52" s="64">
        <f>+$F$18</f>
        <v>1277500</v>
      </c>
      <c r="AN52" s="73">
        <f t="shared" si="47"/>
        <v>1660.75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1277500</v>
      </c>
      <c r="H54" s="73">
        <f t="shared" si="42"/>
        <v>8865.85</v>
      </c>
      <c r="I54" s="27"/>
      <c r="J54" s="72">
        <f>+F54</f>
        <v>6.94E-3</v>
      </c>
      <c r="K54" s="76">
        <f>$F$18</f>
        <v>1277500</v>
      </c>
      <c r="L54" s="73">
        <f t="shared" si="43"/>
        <v>8865.85</v>
      </c>
      <c r="M54" s="27"/>
      <c r="N54" s="30">
        <f t="shared" si="41"/>
        <v>0</v>
      </c>
      <c r="O54" s="74">
        <f t="shared" si="26"/>
        <v>0</v>
      </c>
      <c r="Q54" s="72">
        <f>+J54</f>
        <v>6.94E-3</v>
      </c>
      <c r="R54" s="76">
        <f>$F$18</f>
        <v>1277500</v>
      </c>
      <c r="S54" s="73">
        <f t="shared" si="44"/>
        <v>8865.85</v>
      </c>
      <c r="T54" s="27"/>
      <c r="U54" s="30">
        <f t="shared" si="1"/>
        <v>0</v>
      </c>
      <c r="V54" s="74">
        <f t="shared" si="2"/>
        <v>0</v>
      </c>
      <c r="X54" s="72">
        <f>+Q54</f>
        <v>6.94E-3</v>
      </c>
      <c r="Y54" s="76">
        <f>$F$18</f>
        <v>1277500</v>
      </c>
      <c r="Z54" s="73">
        <f t="shared" si="45"/>
        <v>8865.85</v>
      </c>
      <c r="AA54" s="27"/>
      <c r="AB54" s="30">
        <f t="shared" si="3"/>
        <v>0</v>
      </c>
      <c r="AC54" s="74">
        <f t="shared" si="4"/>
        <v>0</v>
      </c>
      <c r="AE54" s="72">
        <f>+X54</f>
        <v>6.94E-3</v>
      </c>
      <c r="AF54" s="76">
        <f>$F$18</f>
        <v>1277500</v>
      </c>
      <c r="AG54" s="73">
        <f t="shared" si="46"/>
        <v>8865.85</v>
      </c>
      <c r="AH54" s="27"/>
      <c r="AI54" s="30">
        <f t="shared" si="5"/>
        <v>0</v>
      </c>
      <c r="AJ54" s="74">
        <f t="shared" si="6"/>
        <v>0</v>
      </c>
      <c r="AL54" s="72">
        <f>+AE54</f>
        <v>6.94E-3</v>
      </c>
      <c r="AM54" s="76">
        <f>$F$18</f>
        <v>1277500</v>
      </c>
      <c r="AN54" s="73">
        <f t="shared" si="47"/>
        <v>8865.85</v>
      </c>
      <c r="AO54" s="27"/>
      <c r="AP54" s="30">
        <f t="shared" si="7"/>
        <v>0</v>
      </c>
      <c r="AQ54" s="74">
        <f t="shared" si="8"/>
        <v>0</v>
      </c>
    </row>
    <row r="55" spans="2:43" x14ac:dyDescent="0.2">
      <c r="B55" s="49" t="s">
        <v>46</v>
      </c>
      <c r="C55" s="21"/>
      <c r="D55" s="22"/>
      <c r="E55" s="23"/>
      <c r="F55" s="72">
        <v>0.08</v>
      </c>
      <c r="G55" s="77">
        <f>0.64*$F$18</f>
        <v>817600</v>
      </c>
      <c r="H55" s="73">
        <f t="shared" si="42"/>
        <v>65408</v>
      </c>
      <c r="I55" s="27"/>
      <c r="J55" s="72">
        <v>0.08</v>
      </c>
      <c r="K55" s="77">
        <f>$G$55</f>
        <v>817600</v>
      </c>
      <c r="L55" s="73">
        <f t="shared" si="43"/>
        <v>65408</v>
      </c>
      <c r="M55" s="27"/>
      <c r="N55" s="30">
        <f t="shared" si="41"/>
        <v>0</v>
      </c>
      <c r="O55" s="74">
        <f t="shared" si="26"/>
        <v>0</v>
      </c>
      <c r="Q55" s="72">
        <v>0.08</v>
      </c>
      <c r="R55" s="77">
        <f>$G$55</f>
        <v>817600</v>
      </c>
      <c r="S55" s="73">
        <f t="shared" si="44"/>
        <v>65408</v>
      </c>
      <c r="T55" s="27"/>
      <c r="U55" s="30">
        <f t="shared" si="1"/>
        <v>0</v>
      </c>
      <c r="V55" s="74">
        <f t="shared" si="2"/>
        <v>0</v>
      </c>
      <c r="X55" s="72">
        <v>0.08</v>
      </c>
      <c r="Y55" s="77">
        <f>$G$55</f>
        <v>817600</v>
      </c>
      <c r="Z55" s="73">
        <f t="shared" si="45"/>
        <v>65408</v>
      </c>
      <c r="AA55" s="27"/>
      <c r="AB55" s="30">
        <f t="shared" si="3"/>
        <v>0</v>
      </c>
      <c r="AC55" s="74">
        <f t="shared" si="4"/>
        <v>0</v>
      </c>
      <c r="AE55" s="72">
        <v>0.08</v>
      </c>
      <c r="AF55" s="77">
        <f>$G$55</f>
        <v>817600</v>
      </c>
      <c r="AG55" s="73">
        <f t="shared" si="46"/>
        <v>65408</v>
      </c>
      <c r="AH55" s="27"/>
      <c r="AI55" s="30">
        <f t="shared" si="5"/>
        <v>0</v>
      </c>
      <c r="AJ55" s="74">
        <f t="shared" si="6"/>
        <v>0</v>
      </c>
      <c r="AL55" s="72">
        <v>0.08</v>
      </c>
      <c r="AM55" s="77">
        <f>$G$55</f>
        <v>817600</v>
      </c>
      <c r="AN55" s="73">
        <f t="shared" si="47"/>
        <v>65408</v>
      </c>
      <c r="AO55" s="27"/>
      <c r="AP55" s="30">
        <f t="shared" si="7"/>
        <v>0</v>
      </c>
      <c r="AQ55" s="74">
        <f t="shared" si="8"/>
        <v>0</v>
      </c>
    </row>
    <row r="56" spans="2:43" x14ac:dyDescent="0.2">
      <c r="B56" s="49" t="s">
        <v>47</v>
      </c>
      <c r="C56" s="21"/>
      <c r="D56" s="22"/>
      <c r="E56" s="23"/>
      <c r="F56" s="72">
        <v>0.122</v>
      </c>
      <c r="G56" s="77">
        <f>0.18*$F$18</f>
        <v>229950</v>
      </c>
      <c r="H56" s="73">
        <f t="shared" si="42"/>
        <v>28053.899999999998</v>
      </c>
      <c r="I56" s="27"/>
      <c r="J56" s="72">
        <v>0.122</v>
      </c>
      <c r="K56" s="77">
        <f>$G$56</f>
        <v>229950</v>
      </c>
      <c r="L56" s="73">
        <f t="shared" si="43"/>
        <v>28053.899999999998</v>
      </c>
      <c r="M56" s="27"/>
      <c r="N56" s="30">
        <f t="shared" si="41"/>
        <v>0</v>
      </c>
      <c r="O56" s="74">
        <f t="shared" si="26"/>
        <v>0</v>
      </c>
      <c r="Q56" s="72">
        <v>0.122</v>
      </c>
      <c r="R56" s="77">
        <f>$G$56</f>
        <v>229950</v>
      </c>
      <c r="S56" s="73">
        <f t="shared" si="44"/>
        <v>28053.899999999998</v>
      </c>
      <c r="T56" s="27"/>
      <c r="U56" s="30">
        <f t="shared" si="1"/>
        <v>0</v>
      </c>
      <c r="V56" s="74">
        <f t="shared" si="2"/>
        <v>0</v>
      </c>
      <c r="X56" s="72">
        <v>0.122</v>
      </c>
      <c r="Y56" s="77">
        <f>$G$56</f>
        <v>229950</v>
      </c>
      <c r="Z56" s="73">
        <f t="shared" si="45"/>
        <v>28053.899999999998</v>
      </c>
      <c r="AA56" s="27"/>
      <c r="AB56" s="30">
        <f t="shared" si="3"/>
        <v>0</v>
      </c>
      <c r="AC56" s="74">
        <f t="shared" si="4"/>
        <v>0</v>
      </c>
      <c r="AE56" s="72">
        <v>0.122</v>
      </c>
      <c r="AF56" s="77">
        <f>$G$56</f>
        <v>229950</v>
      </c>
      <c r="AG56" s="73">
        <f t="shared" si="46"/>
        <v>28053.899999999998</v>
      </c>
      <c r="AH56" s="27"/>
      <c r="AI56" s="30">
        <f t="shared" si="5"/>
        <v>0</v>
      </c>
      <c r="AJ56" s="74">
        <f t="shared" si="6"/>
        <v>0</v>
      </c>
      <c r="AL56" s="72">
        <v>0.122</v>
      </c>
      <c r="AM56" s="77">
        <f>$G$56</f>
        <v>229950</v>
      </c>
      <c r="AN56" s="73">
        <f t="shared" si="47"/>
        <v>28053.899999999998</v>
      </c>
      <c r="AO56" s="27"/>
      <c r="AP56" s="30">
        <f t="shared" si="7"/>
        <v>0</v>
      </c>
      <c r="AQ56" s="74">
        <f t="shared" si="8"/>
        <v>0</v>
      </c>
    </row>
    <row r="57" spans="2:43" x14ac:dyDescent="0.2">
      <c r="B57" s="11" t="s">
        <v>48</v>
      </c>
      <c r="C57" s="21"/>
      <c r="D57" s="22"/>
      <c r="E57" s="23"/>
      <c r="F57" s="72">
        <v>0.161</v>
      </c>
      <c r="G57" s="77">
        <f>0.18*$F$18</f>
        <v>229950</v>
      </c>
      <c r="H57" s="73">
        <f t="shared" si="42"/>
        <v>37021.950000000004</v>
      </c>
      <c r="I57" s="27"/>
      <c r="J57" s="72">
        <v>0.161</v>
      </c>
      <c r="K57" s="77">
        <f>$G$57</f>
        <v>229950</v>
      </c>
      <c r="L57" s="73">
        <f t="shared" si="43"/>
        <v>37021.950000000004</v>
      </c>
      <c r="M57" s="27"/>
      <c r="N57" s="30">
        <f t="shared" si="41"/>
        <v>0</v>
      </c>
      <c r="O57" s="74">
        <f t="shared" si="26"/>
        <v>0</v>
      </c>
      <c r="Q57" s="72">
        <v>0.161</v>
      </c>
      <c r="R57" s="77">
        <f>$G$57</f>
        <v>229950</v>
      </c>
      <c r="S57" s="73">
        <f t="shared" si="44"/>
        <v>37021.950000000004</v>
      </c>
      <c r="T57" s="27"/>
      <c r="U57" s="30">
        <f t="shared" si="1"/>
        <v>0</v>
      </c>
      <c r="V57" s="74">
        <f t="shared" si="2"/>
        <v>0</v>
      </c>
      <c r="X57" s="72">
        <v>0.161</v>
      </c>
      <c r="Y57" s="77">
        <f>$G$57</f>
        <v>229950</v>
      </c>
      <c r="Z57" s="73">
        <f t="shared" si="45"/>
        <v>37021.950000000004</v>
      </c>
      <c r="AA57" s="27"/>
      <c r="AB57" s="30">
        <f t="shared" si="3"/>
        <v>0</v>
      </c>
      <c r="AC57" s="74">
        <f t="shared" si="4"/>
        <v>0</v>
      </c>
      <c r="AE57" s="72">
        <v>0.161</v>
      </c>
      <c r="AF57" s="77">
        <f>$G$57</f>
        <v>229950</v>
      </c>
      <c r="AG57" s="73">
        <f t="shared" si="46"/>
        <v>37021.950000000004</v>
      </c>
      <c r="AH57" s="27"/>
      <c r="AI57" s="30">
        <f t="shared" si="5"/>
        <v>0</v>
      </c>
      <c r="AJ57" s="74">
        <f t="shared" si="6"/>
        <v>0</v>
      </c>
      <c r="AL57" s="72">
        <v>0.161</v>
      </c>
      <c r="AM57" s="77">
        <f>$G$57</f>
        <v>229950</v>
      </c>
      <c r="AN57" s="73">
        <f t="shared" si="47"/>
        <v>37021.950000000004</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1276750</v>
      </c>
      <c r="H59" s="73">
        <f>G59*F59</f>
        <v>140442.5</v>
      </c>
      <c r="I59" s="83"/>
      <c r="J59" s="72">
        <v>0.11</v>
      </c>
      <c r="K59" s="82">
        <f>$G$59</f>
        <v>1276750</v>
      </c>
      <c r="L59" s="73">
        <f>K59*J59</f>
        <v>140442.5</v>
      </c>
      <c r="M59" s="83"/>
      <c r="N59" s="84">
        <f t="shared" si="41"/>
        <v>0</v>
      </c>
      <c r="O59" s="74">
        <f t="shared" si="26"/>
        <v>0</v>
      </c>
      <c r="Q59" s="72">
        <v>0.11</v>
      </c>
      <c r="R59" s="82">
        <f>$G$59</f>
        <v>1276750</v>
      </c>
      <c r="S59" s="73">
        <f>R59*Q59</f>
        <v>140442.5</v>
      </c>
      <c r="T59" s="83"/>
      <c r="U59" s="84">
        <f t="shared" si="1"/>
        <v>0</v>
      </c>
      <c r="V59" s="74">
        <f t="shared" si="2"/>
        <v>0</v>
      </c>
      <c r="X59" s="72">
        <v>0.11</v>
      </c>
      <c r="Y59" s="82">
        <f>$G$59</f>
        <v>1276750</v>
      </c>
      <c r="Z59" s="73">
        <f>Y59*X59</f>
        <v>140442.5</v>
      </c>
      <c r="AA59" s="83"/>
      <c r="AB59" s="84">
        <f t="shared" si="3"/>
        <v>0</v>
      </c>
      <c r="AC59" s="74">
        <f t="shared" si="4"/>
        <v>0</v>
      </c>
      <c r="AE59" s="72">
        <v>0.11</v>
      </c>
      <c r="AF59" s="82">
        <f>$G$59</f>
        <v>1276750</v>
      </c>
      <c r="AG59" s="73">
        <f>AF59*AE59</f>
        <v>140442.5</v>
      </c>
      <c r="AH59" s="83"/>
      <c r="AI59" s="84">
        <f t="shared" si="5"/>
        <v>0</v>
      </c>
      <c r="AJ59" s="74">
        <f t="shared" si="6"/>
        <v>0</v>
      </c>
      <c r="AL59" s="72">
        <v>0.11</v>
      </c>
      <c r="AM59" s="82">
        <f>$G$59</f>
        <v>1276750</v>
      </c>
      <c r="AN59" s="73">
        <f>AM59*AL59</f>
        <v>140442.5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176425.53847999999</v>
      </c>
      <c r="I61" s="100"/>
      <c r="J61" s="101"/>
      <c r="K61" s="101"/>
      <c r="L61" s="99">
        <f>SUM(L51:L57,L50)</f>
        <v>181484.96163000001</v>
      </c>
      <c r="M61" s="102"/>
      <c r="N61" s="103">
        <f t="shared" ref="N61" si="48">L61-H61</f>
        <v>5059.4231500000169</v>
      </c>
      <c r="O61" s="104">
        <f t="shared" ref="O61" si="49">IF((H61)=0,"",(N61/H61))</f>
        <v>2.86773853354205E-2</v>
      </c>
      <c r="Q61" s="101"/>
      <c r="R61" s="101"/>
      <c r="S61" s="99">
        <f>SUM(S51:S57,S50)</f>
        <v>178098.15413000001</v>
      </c>
      <c r="T61" s="102"/>
      <c r="U61" s="103">
        <f t="shared" si="1"/>
        <v>-3386.8074999999953</v>
      </c>
      <c r="V61" s="104">
        <f>IF((L61)=0,"",(U61/L61))</f>
        <v>-1.8661642648412947E-2</v>
      </c>
      <c r="X61" s="101"/>
      <c r="Y61" s="101"/>
      <c r="Z61" s="99">
        <f>SUM(Z51:Z57,Z50)</f>
        <v>178824.80413</v>
      </c>
      <c r="AA61" s="102"/>
      <c r="AB61" s="103">
        <f t="shared" si="3"/>
        <v>726.64999999999418</v>
      </c>
      <c r="AC61" s="104">
        <f>IF((S61)=0,"",(AB61/S61))</f>
        <v>4.0800535162738814E-3</v>
      </c>
      <c r="AE61" s="101"/>
      <c r="AF61" s="101"/>
      <c r="AG61" s="99">
        <f>SUM(AG51:AG57,AG50)</f>
        <v>179362.85413000002</v>
      </c>
      <c r="AH61" s="102"/>
      <c r="AI61" s="103">
        <f t="shared" ref="AI61:AI65" si="50">AG61-Z61</f>
        <v>538.05000000001746</v>
      </c>
      <c r="AJ61" s="104">
        <f>IF((Z61)=0,"",(AI61/Z61))</f>
        <v>3.0088107889600819E-3</v>
      </c>
      <c r="AL61" s="101"/>
      <c r="AM61" s="101"/>
      <c r="AN61" s="99">
        <f>SUM(AN51:AN57,AN50)</f>
        <v>179645.65413000001</v>
      </c>
      <c r="AO61" s="102"/>
      <c r="AP61" s="103">
        <f t="shared" ref="AP61:AP65" si="51">AN61-AG61</f>
        <v>282.79999999998836</v>
      </c>
      <c r="AQ61" s="104">
        <f>IF((AG61)=0,"",(AP61/AG61))</f>
        <v>1.5766921270946009E-3</v>
      </c>
    </row>
    <row r="62" spans="2:43" x14ac:dyDescent="0.2">
      <c r="B62" s="105" t="s">
        <v>52</v>
      </c>
      <c r="C62" s="21"/>
      <c r="D62" s="21"/>
      <c r="E62" s="21"/>
      <c r="F62" s="106">
        <v>0.13</v>
      </c>
      <c r="G62" s="107"/>
      <c r="H62" s="108">
        <f>H61*F62</f>
        <v>22935.3200024</v>
      </c>
      <c r="I62" s="109"/>
      <c r="J62" s="110">
        <v>0.13</v>
      </c>
      <c r="K62" s="109"/>
      <c r="L62" s="111">
        <f>L61*J62</f>
        <v>23593.045011900002</v>
      </c>
      <c r="M62" s="112"/>
      <c r="N62" s="113">
        <f t="shared" si="41"/>
        <v>657.72500950000176</v>
      </c>
      <c r="O62" s="114">
        <f t="shared" si="26"/>
        <v>2.8677385335420479E-2</v>
      </c>
      <c r="Q62" s="110">
        <v>0.13</v>
      </c>
      <c r="R62" s="109"/>
      <c r="S62" s="111">
        <f>S61*Q62</f>
        <v>23152.760036900003</v>
      </c>
      <c r="T62" s="112"/>
      <c r="U62" s="113">
        <f t="shared" si="1"/>
        <v>-440.28497499999867</v>
      </c>
      <c r="V62" s="114">
        <f t="shared" ref="V62:V71" si="52">IF((L62)=0,"",(U62/L62))</f>
        <v>-1.8661642648412916E-2</v>
      </c>
      <c r="X62" s="110">
        <v>0.13</v>
      </c>
      <c r="Y62" s="109"/>
      <c r="Z62" s="111">
        <f>Z61*X62</f>
        <v>23247.224536900001</v>
      </c>
      <c r="AA62" s="112"/>
      <c r="AB62" s="113">
        <f t="shared" si="3"/>
        <v>94.464499999998225</v>
      </c>
      <c r="AC62" s="114">
        <f t="shared" ref="AC62:AC71" si="53">IF((S62)=0,"",(AB62/S62))</f>
        <v>4.0800535162738372E-3</v>
      </c>
      <c r="AE62" s="110">
        <v>0.13</v>
      </c>
      <c r="AF62" s="109"/>
      <c r="AG62" s="111">
        <f>AG61*AE62</f>
        <v>23317.171036900003</v>
      </c>
      <c r="AH62" s="112"/>
      <c r="AI62" s="113">
        <f t="shared" si="50"/>
        <v>69.946500000001834</v>
      </c>
      <c r="AJ62" s="114">
        <f t="shared" ref="AJ62:AJ71" si="54">IF((Z62)=0,"",(AI62/Z62))</f>
        <v>3.0088107889600633E-3</v>
      </c>
      <c r="AL62" s="110">
        <v>0.13</v>
      </c>
      <c r="AM62" s="109"/>
      <c r="AN62" s="111">
        <f>AN61*AL62</f>
        <v>23353.935036900002</v>
      </c>
      <c r="AO62" s="112"/>
      <c r="AP62" s="113">
        <f t="shared" si="51"/>
        <v>36.763999999999214</v>
      </c>
      <c r="AQ62" s="114">
        <f t="shared" ref="AQ62:AQ71" si="55">IF((AG62)=0,"",(AP62/AG62))</f>
        <v>1.5766921270946321E-3</v>
      </c>
    </row>
    <row r="63" spans="2:43" x14ac:dyDescent="0.2">
      <c r="B63" s="115" t="s">
        <v>53</v>
      </c>
      <c r="C63" s="21"/>
      <c r="D63" s="21"/>
      <c r="E63" s="21"/>
      <c r="F63" s="116"/>
      <c r="G63" s="107"/>
      <c r="H63" s="108">
        <f>H61+H62</f>
        <v>199360.85848239998</v>
      </c>
      <c r="I63" s="109"/>
      <c r="J63" s="109"/>
      <c r="K63" s="109"/>
      <c r="L63" s="111">
        <f>L61+L62</f>
        <v>205078.00664189999</v>
      </c>
      <c r="M63" s="112"/>
      <c r="N63" s="113">
        <f t="shared" si="41"/>
        <v>5717.1481595000078</v>
      </c>
      <c r="O63" s="114">
        <f t="shared" si="26"/>
        <v>2.8677385335420445E-2</v>
      </c>
      <c r="Q63" s="109"/>
      <c r="R63" s="109"/>
      <c r="S63" s="111">
        <f>S61+S62</f>
        <v>201250.91416690001</v>
      </c>
      <c r="T63" s="112"/>
      <c r="U63" s="113">
        <f t="shared" si="1"/>
        <v>-3827.0924749999831</v>
      </c>
      <c r="V63" s="114">
        <f t="shared" si="52"/>
        <v>-1.8661642648412892E-2</v>
      </c>
      <c r="X63" s="109"/>
      <c r="Y63" s="109"/>
      <c r="Z63" s="111">
        <f>Z61+Z62</f>
        <v>202072.02866690001</v>
      </c>
      <c r="AA63" s="112"/>
      <c r="AB63" s="113">
        <f t="shared" si="3"/>
        <v>821.11449999999604</v>
      </c>
      <c r="AC63" s="114">
        <f t="shared" si="53"/>
        <v>4.0800535162738944E-3</v>
      </c>
      <c r="AE63" s="109"/>
      <c r="AF63" s="109"/>
      <c r="AG63" s="111">
        <f>AG61+AG62</f>
        <v>202680.02516690001</v>
      </c>
      <c r="AH63" s="112"/>
      <c r="AI63" s="113">
        <f t="shared" si="50"/>
        <v>607.99650000000838</v>
      </c>
      <c r="AJ63" s="114">
        <f t="shared" si="54"/>
        <v>3.008810788960026E-3</v>
      </c>
      <c r="AL63" s="109"/>
      <c r="AM63" s="109"/>
      <c r="AN63" s="111">
        <f>AN61+AN62</f>
        <v>202999.58916690003</v>
      </c>
      <c r="AO63" s="112"/>
      <c r="AP63" s="113">
        <f t="shared" si="51"/>
        <v>319.56400000001304</v>
      </c>
      <c r="AQ63" s="114">
        <f t="shared" si="55"/>
        <v>1.5766921270947303E-3</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0" t="s">
        <v>55</v>
      </c>
      <c r="C65" s="260"/>
      <c r="D65" s="260"/>
      <c r="E65" s="120"/>
      <c r="F65" s="121"/>
      <c r="G65" s="122"/>
      <c r="H65" s="123">
        <f>H63+H64</f>
        <v>199360.85848239998</v>
      </c>
      <c r="I65" s="124"/>
      <c r="J65" s="124"/>
      <c r="K65" s="124"/>
      <c r="L65" s="125">
        <f>L63+L64</f>
        <v>205078.00664189999</v>
      </c>
      <c r="M65" s="126"/>
      <c r="N65" s="127">
        <f t="shared" si="41"/>
        <v>5717.1481595000078</v>
      </c>
      <c r="O65" s="128">
        <f t="shared" si="26"/>
        <v>2.8677385335420445E-2</v>
      </c>
      <c r="Q65" s="124"/>
      <c r="R65" s="124"/>
      <c r="S65" s="125">
        <f>S63+S64</f>
        <v>201250.91416690001</v>
      </c>
      <c r="T65" s="126"/>
      <c r="U65" s="127">
        <f t="shared" si="1"/>
        <v>-3827.0924749999831</v>
      </c>
      <c r="V65" s="128">
        <f t="shared" si="52"/>
        <v>-1.8661642648412892E-2</v>
      </c>
      <c r="X65" s="124"/>
      <c r="Y65" s="124"/>
      <c r="Z65" s="125">
        <f>Z63+Z64</f>
        <v>202072.02866690001</v>
      </c>
      <c r="AA65" s="126"/>
      <c r="AB65" s="127">
        <f t="shared" si="3"/>
        <v>821.11449999999604</v>
      </c>
      <c r="AC65" s="128">
        <f t="shared" si="53"/>
        <v>4.0800535162738944E-3</v>
      </c>
      <c r="AE65" s="124"/>
      <c r="AF65" s="124"/>
      <c r="AG65" s="125">
        <f>AG63+AG64</f>
        <v>202680.02516690001</v>
      </c>
      <c r="AH65" s="126"/>
      <c r="AI65" s="127">
        <f t="shared" si="50"/>
        <v>607.99650000000838</v>
      </c>
      <c r="AJ65" s="128">
        <f t="shared" si="54"/>
        <v>3.008810788960026E-3</v>
      </c>
      <c r="AL65" s="124"/>
      <c r="AM65" s="124"/>
      <c r="AN65" s="125">
        <f>AN63+AN64</f>
        <v>202999.58916690003</v>
      </c>
      <c r="AO65" s="126"/>
      <c r="AP65" s="127">
        <f t="shared" si="51"/>
        <v>319.56400000001304</v>
      </c>
      <c r="AQ65" s="128">
        <f t="shared" si="55"/>
        <v>1.5766921270947303E-3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186454.68848000001</v>
      </c>
      <c r="I67" s="140"/>
      <c r="J67" s="141"/>
      <c r="K67" s="141"/>
      <c r="L67" s="139">
        <f>SUM(L58:L59,L50,L51:L54)</f>
        <v>191514.11163</v>
      </c>
      <c r="M67" s="142"/>
      <c r="N67" s="143">
        <f t="shared" ref="N67:N71" si="56">L67-H67</f>
        <v>5059.4231499999878</v>
      </c>
      <c r="O67" s="104">
        <f t="shared" ref="O67:O71" si="57">IF((H67)=0,"",(N67/H67))</f>
        <v>2.7134866874332766E-2</v>
      </c>
      <c r="Q67" s="141"/>
      <c r="R67" s="141"/>
      <c r="S67" s="139">
        <f>SUM(S58:S59,S50,S51:S54)</f>
        <v>188127.30413</v>
      </c>
      <c r="T67" s="142"/>
      <c r="U67" s="143">
        <f t="shared" si="1"/>
        <v>-3386.8074999999953</v>
      </c>
      <c r="V67" s="104">
        <f t="shared" si="52"/>
        <v>-1.7684375689992048E-2</v>
      </c>
      <c r="X67" s="141"/>
      <c r="Y67" s="141"/>
      <c r="Z67" s="139">
        <f>SUM(Z58:Z59,Z50,Z51:Z54)</f>
        <v>188853.95413</v>
      </c>
      <c r="AA67" s="142"/>
      <c r="AB67" s="143">
        <f t="shared" si="3"/>
        <v>726.64999999999418</v>
      </c>
      <c r="AC67" s="104">
        <f t="shared" si="53"/>
        <v>3.8625440541999339E-3</v>
      </c>
      <c r="AE67" s="141"/>
      <c r="AF67" s="141"/>
      <c r="AG67" s="139">
        <f>SUM(AG58:AG59,AG50,AG51:AG54)</f>
        <v>189392.00413000002</v>
      </c>
      <c r="AH67" s="142"/>
      <c r="AI67" s="143">
        <f t="shared" ref="AI67:AI71" si="58">AG67-Z67</f>
        <v>538.05000000001746</v>
      </c>
      <c r="AJ67" s="104">
        <f t="shared" si="54"/>
        <v>2.8490269238929675E-3</v>
      </c>
      <c r="AL67" s="141"/>
      <c r="AM67" s="141"/>
      <c r="AN67" s="139">
        <f>SUM(AN58:AN59,AN50,AN51:AN54)</f>
        <v>189674.80413</v>
      </c>
      <c r="AO67" s="142"/>
      <c r="AP67" s="143">
        <f t="shared" ref="AP67:AP71" si="59">AN67-AG67</f>
        <v>282.79999999998836</v>
      </c>
      <c r="AQ67" s="104">
        <f t="shared" si="55"/>
        <v>1.4931992577990379E-3</v>
      </c>
    </row>
    <row r="68" spans="2:43" s="85" customFormat="1" x14ac:dyDescent="0.2">
      <c r="B68" s="144" t="s">
        <v>52</v>
      </c>
      <c r="C68" s="79"/>
      <c r="D68" s="79"/>
      <c r="E68" s="79"/>
      <c r="F68" s="145">
        <v>0.13</v>
      </c>
      <c r="G68" s="138"/>
      <c r="H68" s="146">
        <f>H67*F68</f>
        <v>24239.109502400002</v>
      </c>
      <c r="I68" s="147"/>
      <c r="J68" s="148">
        <v>0.13</v>
      </c>
      <c r="K68" s="149"/>
      <c r="L68" s="150">
        <f>L67*J68</f>
        <v>24896.834511900001</v>
      </c>
      <c r="M68" s="151"/>
      <c r="N68" s="152">
        <f t="shared" si="56"/>
        <v>657.72500949999812</v>
      </c>
      <c r="O68" s="114">
        <f t="shared" si="57"/>
        <v>2.7134866874332756E-2</v>
      </c>
      <c r="Q68" s="148">
        <v>0.13</v>
      </c>
      <c r="R68" s="149"/>
      <c r="S68" s="150">
        <f>S67*Q68</f>
        <v>24456.549536900002</v>
      </c>
      <c r="T68" s="151"/>
      <c r="U68" s="152">
        <f t="shared" si="1"/>
        <v>-440.28497499999867</v>
      </c>
      <c r="V68" s="114">
        <f t="shared" si="52"/>
        <v>-1.7684375689992017E-2</v>
      </c>
      <c r="X68" s="148">
        <v>0.13</v>
      </c>
      <c r="Y68" s="149"/>
      <c r="Z68" s="150">
        <f>Z67*X68</f>
        <v>24551.0140369</v>
      </c>
      <c r="AA68" s="151"/>
      <c r="AB68" s="152">
        <f t="shared" si="3"/>
        <v>94.464499999998225</v>
      </c>
      <c r="AC68" s="114">
        <f t="shared" si="53"/>
        <v>3.8625440541998918E-3</v>
      </c>
      <c r="AE68" s="148">
        <v>0.13</v>
      </c>
      <c r="AF68" s="149"/>
      <c r="AG68" s="150">
        <f>AG67*AE68</f>
        <v>24620.960536900002</v>
      </c>
      <c r="AH68" s="151"/>
      <c r="AI68" s="152">
        <f t="shared" si="58"/>
        <v>69.946500000001834</v>
      </c>
      <c r="AJ68" s="114">
        <f t="shared" si="54"/>
        <v>2.8490269238929497E-3</v>
      </c>
      <c r="AL68" s="148">
        <v>0.13</v>
      </c>
      <c r="AM68" s="149"/>
      <c r="AN68" s="150">
        <f>AN67*AL68</f>
        <v>24657.724536900001</v>
      </c>
      <c r="AO68" s="151"/>
      <c r="AP68" s="152">
        <f t="shared" si="59"/>
        <v>36.763999999999214</v>
      </c>
      <c r="AQ68" s="114">
        <f t="shared" si="55"/>
        <v>1.4931992577990676E-3</v>
      </c>
    </row>
    <row r="69" spans="2:43" s="85" customFormat="1" x14ac:dyDescent="0.2">
      <c r="B69" s="153" t="s">
        <v>53</v>
      </c>
      <c r="C69" s="79"/>
      <c r="D69" s="79"/>
      <c r="E69" s="79"/>
      <c r="F69" s="154"/>
      <c r="G69" s="155"/>
      <c r="H69" s="146">
        <f>H67+H68</f>
        <v>210693.79798240002</v>
      </c>
      <c r="I69" s="147"/>
      <c r="J69" s="147"/>
      <c r="K69" s="147"/>
      <c r="L69" s="150">
        <f>L67+L68</f>
        <v>216410.9461419</v>
      </c>
      <c r="M69" s="151"/>
      <c r="N69" s="152">
        <f t="shared" si="56"/>
        <v>5717.1481594999786</v>
      </c>
      <c r="O69" s="114">
        <f t="shared" si="57"/>
        <v>2.7134866874332732E-2</v>
      </c>
      <c r="Q69" s="147"/>
      <c r="R69" s="147"/>
      <c r="S69" s="150">
        <f>S67+S68</f>
        <v>212583.85366690002</v>
      </c>
      <c r="T69" s="151"/>
      <c r="U69" s="152">
        <f t="shared" si="1"/>
        <v>-3827.0924749999831</v>
      </c>
      <c r="V69" s="114">
        <f t="shared" si="52"/>
        <v>-1.7684375689991993E-2</v>
      </c>
      <c r="X69" s="147"/>
      <c r="Y69" s="147"/>
      <c r="Z69" s="150">
        <f>Z67+Z68</f>
        <v>213404.96816689998</v>
      </c>
      <c r="AA69" s="151"/>
      <c r="AB69" s="152">
        <f t="shared" si="3"/>
        <v>821.11449999996694</v>
      </c>
      <c r="AC69" s="114">
        <f t="shared" si="53"/>
        <v>3.862544054199809E-3</v>
      </c>
      <c r="AE69" s="147"/>
      <c r="AF69" s="147"/>
      <c r="AG69" s="150">
        <f>AG67+AG68</f>
        <v>214012.96466690002</v>
      </c>
      <c r="AH69" s="151"/>
      <c r="AI69" s="152">
        <f t="shared" si="58"/>
        <v>607.99650000003749</v>
      </c>
      <c r="AJ69" s="114">
        <f t="shared" si="54"/>
        <v>2.8490269238930508E-3</v>
      </c>
      <c r="AL69" s="147"/>
      <c r="AM69" s="147"/>
      <c r="AN69" s="150">
        <f>AN67+AN68</f>
        <v>214332.52866690001</v>
      </c>
      <c r="AO69" s="151"/>
      <c r="AP69" s="152">
        <f t="shared" si="59"/>
        <v>319.56399999998393</v>
      </c>
      <c r="AQ69" s="114">
        <f t="shared" si="55"/>
        <v>1.4931992577990243E-3</v>
      </c>
    </row>
    <row r="70" spans="2: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54" t="s">
        <v>57</v>
      </c>
      <c r="C71" s="254"/>
      <c r="D71" s="254"/>
      <c r="E71" s="158"/>
      <c r="F71" s="159"/>
      <c r="G71" s="160"/>
      <c r="H71" s="161">
        <f>SUM(H69:H70)</f>
        <v>210693.79798240002</v>
      </c>
      <c r="I71" s="162"/>
      <c r="J71" s="162"/>
      <c r="K71" s="162"/>
      <c r="L71" s="163">
        <f>SUM(L69:L70)</f>
        <v>216410.9461419</v>
      </c>
      <c r="M71" s="164"/>
      <c r="N71" s="165">
        <f t="shared" si="56"/>
        <v>5717.1481594999786</v>
      </c>
      <c r="O71" s="166">
        <f t="shared" si="57"/>
        <v>2.7134866874332732E-2</v>
      </c>
      <c r="Q71" s="162"/>
      <c r="R71" s="162"/>
      <c r="S71" s="163">
        <f>SUM(S69:S70)</f>
        <v>212583.85366690002</v>
      </c>
      <c r="T71" s="164"/>
      <c r="U71" s="165">
        <f t="shared" si="1"/>
        <v>-3827.0924749999831</v>
      </c>
      <c r="V71" s="166">
        <f t="shared" si="52"/>
        <v>-1.7684375689991993E-2</v>
      </c>
      <c r="X71" s="162"/>
      <c r="Y71" s="162"/>
      <c r="Z71" s="163">
        <f>SUM(Z69:Z70)</f>
        <v>213404.96816689998</v>
      </c>
      <c r="AA71" s="164"/>
      <c r="AB71" s="165">
        <f t="shared" si="3"/>
        <v>821.11449999996694</v>
      </c>
      <c r="AC71" s="166">
        <f t="shared" si="53"/>
        <v>3.862544054199809E-3</v>
      </c>
      <c r="AE71" s="162"/>
      <c r="AF71" s="162"/>
      <c r="AG71" s="163">
        <f>SUM(AG69:AG70)</f>
        <v>214012.96466690002</v>
      </c>
      <c r="AH71" s="164"/>
      <c r="AI71" s="165">
        <f t="shared" si="58"/>
        <v>607.99650000003749</v>
      </c>
      <c r="AJ71" s="166">
        <f t="shared" si="54"/>
        <v>2.8490269238930508E-3</v>
      </c>
      <c r="AL71" s="162"/>
      <c r="AM71" s="162"/>
      <c r="AN71" s="163">
        <f>SUM(AN69:AN70)</f>
        <v>214332.52866690001</v>
      </c>
      <c r="AO71" s="164"/>
      <c r="AP71" s="165">
        <f t="shared" si="59"/>
        <v>319.56399999998393</v>
      </c>
      <c r="AQ71" s="166">
        <f t="shared" si="55"/>
        <v>1.4931992577990243E-3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176425.53847999999</v>
      </c>
      <c r="I77" s="100"/>
      <c r="J77" s="101"/>
      <c r="K77" s="101"/>
      <c r="L77" s="99">
        <f>+L61-L31-L40-L41-L42</f>
        <v>177286.80413</v>
      </c>
      <c r="M77" s="102"/>
      <c r="N77" s="103">
        <f t="shared" ref="N77:N81" si="60">L77-H77</f>
        <v>861.26565000001574</v>
      </c>
      <c r="O77" s="104">
        <f t="shared" ref="O77:O81" si="61">IF((H77)=0,"",(N77/H77))</f>
        <v>4.8817515730447993E-3</v>
      </c>
      <c r="Q77" s="101"/>
      <c r="R77" s="101"/>
      <c r="S77" s="99">
        <f>+S61-S31-S40-S41-S42</f>
        <v>178098.15413000001</v>
      </c>
      <c r="T77" s="102"/>
      <c r="U77" s="103">
        <f t="shared" ref="U77:U81" si="62">S77-L77</f>
        <v>811.35000000000582</v>
      </c>
      <c r="V77" s="104">
        <f>IF((L77)=0,"",(U77/L77))</f>
        <v>4.5764827449033549E-3</v>
      </c>
      <c r="X77" s="101"/>
      <c r="Y77" s="101"/>
      <c r="Z77" s="99">
        <f>+Z61-Z31-Z40-Z41-Z42</f>
        <v>178824.80413</v>
      </c>
      <c r="AA77" s="102"/>
      <c r="AB77" s="103">
        <f t="shared" ref="AB77:AB81" si="63">Z77-S77</f>
        <v>726.64999999999418</v>
      </c>
      <c r="AC77" s="104">
        <f>IF((S77)=0,"",(AB77/S77))</f>
        <v>4.0800535162738814E-3</v>
      </c>
      <c r="AE77" s="101"/>
      <c r="AF77" s="101"/>
      <c r="AG77" s="99">
        <f>+AG61-AG31-AG40-AG41-AG42</f>
        <v>179362.85413000002</v>
      </c>
      <c r="AH77" s="102"/>
      <c r="AI77" s="103">
        <f t="shared" ref="AI77:AI81" si="64">AG77-Z77</f>
        <v>538.05000000001746</v>
      </c>
      <c r="AJ77" s="104">
        <f>IF((Z77)=0,"",(AI77/Z77))</f>
        <v>3.0088107889600819E-3</v>
      </c>
      <c r="AL77" s="101"/>
      <c r="AM77" s="101"/>
      <c r="AN77" s="99">
        <f>+AN61-AN31-AN40-AN41-AN42</f>
        <v>179645.65413000001</v>
      </c>
      <c r="AO77" s="102"/>
      <c r="AP77" s="103">
        <f t="shared" ref="AP77:AP81" si="65">AN77-AG77</f>
        <v>282.79999999998836</v>
      </c>
      <c r="AQ77" s="104">
        <f>IF((AG77)=0,"",(AP77/AG77))</f>
        <v>1.5766921270946009E-3</v>
      </c>
    </row>
    <row r="78" spans="2:43" x14ac:dyDescent="0.2">
      <c r="B78" s="105" t="s">
        <v>52</v>
      </c>
      <c r="C78" s="21"/>
      <c r="D78" s="21"/>
      <c r="E78" s="21"/>
      <c r="F78" s="106">
        <v>0.13</v>
      </c>
      <c r="G78" s="107"/>
      <c r="H78" s="108">
        <f>H77*F78</f>
        <v>22935.3200024</v>
      </c>
      <c r="I78" s="109"/>
      <c r="J78" s="110">
        <v>0.13</v>
      </c>
      <c r="K78" s="109"/>
      <c r="L78" s="111">
        <f>L77*J78</f>
        <v>23047.284536900002</v>
      </c>
      <c r="M78" s="112"/>
      <c r="N78" s="113">
        <f t="shared" si="60"/>
        <v>111.96453450000263</v>
      </c>
      <c r="O78" s="114">
        <f t="shared" si="61"/>
        <v>4.8817515730448244E-3</v>
      </c>
      <c r="Q78" s="110">
        <v>0.13</v>
      </c>
      <c r="R78" s="109"/>
      <c r="S78" s="111">
        <f>S77*Q78</f>
        <v>23152.760036900003</v>
      </c>
      <c r="T78" s="112"/>
      <c r="U78" s="113">
        <f t="shared" si="62"/>
        <v>105.47550000000047</v>
      </c>
      <c r="V78" s="114">
        <f t="shared" ref="V78:V81" si="66">IF((L78)=0,"",(U78/L78))</f>
        <v>4.5764827449033419E-3</v>
      </c>
      <c r="X78" s="110">
        <v>0.13</v>
      </c>
      <c r="Y78" s="109"/>
      <c r="Z78" s="111">
        <f>Z77*X78</f>
        <v>23247.224536900001</v>
      </c>
      <c r="AA78" s="112"/>
      <c r="AB78" s="113">
        <f t="shared" si="63"/>
        <v>94.464499999998225</v>
      </c>
      <c r="AC78" s="114">
        <f t="shared" ref="AC78:AC81" si="67">IF((S78)=0,"",(AB78/S78))</f>
        <v>4.0800535162738372E-3</v>
      </c>
      <c r="AE78" s="110">
        <v>0.13</v>
      </c>
      <c r="AF78" s="109"/>
      <c r="AG78" s="111">
        <f>AG77*AE78</f>
        <v>23317.171036900003</v>
      </c>
      <c r="AH78" s="112"/>
      <c r="AI78" s="113">
        <f t="shared" si="64"/>
        <v>69.946500000001834</v>
      </c>
      <c r="AJ78" s="114">
        <f t="shared" ref="AJ78:AJ81" si="68">IF((Z78)=0,"",(AI78/Z78))</f>
        <v>3.0088107889600633E-3</v>
      </c>
      <c r="AL78" s="110">
        <v>0.13</v>
      </c>
      <c r="AM78" s="109"/>
      <c r="AN78" s="111">
        <f>AN77*AL78</f>
        <v>23353.935036900002</v>
      </c>
      <c r="AO78" s="112"/>
      <c r="AP78" s="113">
        <f t="shared" si="65"/>
        <v>36.763999999999214</v>
      </c>
      <c r="AQ78" s="114">
        <f t="shared" ref="AQ78:AQ81" si="69">IF((AG78)=0,"",(AP78/AG78))</f>
        <v>1.5766921270946321E-3</v>
      </c>
    </row>
    <row r="79" spans="2:43" x14ac:dyDescent="0.2">
      <c r="B79" s="115" t="s">
        <v>53</v>
      </c>
      <c r="C79" s="21"/>
      <c r="D79" s="21"/>
      <c r="E79" s="21"/>
      <c r="F79" s="116"/>
      <c r="G79" s="107"/>
      <c r="H79" s="108">
        <f>H77+H78</f>
        <v>199360.85848239998</v>
      </c>
      <c r="I79" s="109"/>
      <c r="J79" s="109"/>
      <c r="K79" s="109"/>
      <c r="L79" s="111">
        <f>L77+L78</f>
        <v>200334.0886669</v>
      </c>
      <c r="M79" s="112"/>
      <c r="N79" s="113">
        <f t="shared" si="60"/>
        <v>973.23018450001837</v>
      </c>
      <c r="O79" s="114">
        <f t="shared" si="61"/>
        <v>4.8817515730448027E-3</v>
      </c>
      <c r="Q79" s="109"/>
      <c r="R79" s="109"/>
      <c r="S79" s="111">
        <f>S77+S78</f>
        <v>201250.91416690001</v>
      </c>
      <c r="T79" s="112"/>
      <c r="U79" s="113">
        <f t="shared" si="62"/>
        <v>916.82550000000629</v>
      </c>
      <c r="V79" s="114">
        <f t="shared" si="66"/>
        <v>4.5764827449033532E-3</v>
      </c>
      <c r="X79" s="109"/>
      <c r="Y79" s="109"/>
      <c r="Z79" s="111">
        <f>Z77+Z78</f>
        <v>202072.02866690001</v>
      </c>
      <c r="AA79" s="112"/>
      <c r="AB79" s="113">
        <f t="shared" si="63"/>
        <v>821.11449999999604</v>
      </c>
      <c r="AC79" s="114">
        <f t="shared" si="67"/>
        <v>4.0800535162738944E-3</v>
      </c>
      <c r="AE79" s="109"/>
      <c r="AF79" s="109"/>
      <c r="AG79" s="111">
        <f>AG77+AG78</f>
        <v>202680.02516690001</v>
      </c>
      <c r="AH79" s="112"/>
      <c r="AI79" s="113">
        <f t="shared" si="64"/>
        <v>607.99650000000838</v>
      </c>
      <c r="AJ79" s="114">
        <f t="shared" si="68"/>
        <v>3.008810788960026E-3</v>
      </c>
      <c r="AL79" s="109"/>
      <c r="AM79" s="109"/>
      <c r="AN79" s="111">
        <f>AN77+AN78</f>
        <v>202999.58916690003</v>
      </c>
      <c r="AO79" s="112"/>
      <c r="AP79" s="113">
        <f t="shared" si="65"/>
        <v>319.56400000001304</v>
      </c>
      <c r="AQ79" s="114">
        <f t="shared" si="69"/>
        <v>1.5766921270947303E-3</v>
      </c>
    </row>
    <row r="80" spans="2:43" ht="15.75" customHeight="1" x14ac:dyDescent="0.2">
      <c r="B80" s="259" t="s">
        <v>54</v>
      </c>
      <c r="C80" s="259"/>
      <c r="D80" s="259"/>
      <c r="E80" s="21"/>
      <c r="F80" s="116"/>
      <c r="G80" s="107"/>
      <c r="H80" s="117">
        <f>ROUND(-H79*10%,2)</f>
        <v>-19936.09</v>
      </c>
      <c r="I80" s="109"/>
      <c r="J80" s="109"/>
      <c r="K80" s="109"/>
      <c r="L80" s="118">
        <f>ROUND(-L79*10%,2)</f>
        <v>-20033.41</v>
      </c>
      <c r="M80" s="112"/>
      <c r="N80" s="118">
        <f t="shared" si="60"/>
        <v>-97.319999999999709</v>
      </c>
      <c r="O80" s="119">
        <f t="shared" si="61"/>
        <v>4.8815991500840792E-3</v>
      </c>
      <c r="Q80" s="109"/>
      <c r="R80" s="109"/>
      <c r="S80" s="118">
        <f>ROUND(-S79*10%,2)</f>
        <v>-20125.09</v>
      </c>
      <c r="T80" s="112"/>
      <c r="U80" s="118">
        <f t="shared" si="62"/>
        <v>-91.680000000000291</v>
      </c>
      <c r="V80" s="119">
        <f t="shared" si="66"/>
        <v>4.5763551986406853E-3</v>
      </c>
      <c r="X80" s="109"/>
      <c r="Y80" s="109"/>
      <c r="Z80" s="118">
        <f>ROUND(-Z79*10%,2)</f>
        <v>-20207.2</v>
      </c>
      <c r="AA80" s="112"/>
      <c r="AB80" s="118">
        <f t="shared" si="63"/>
        <v>-82.110000000000582</v>
      </c>
      <c r="AC80" s="119">
        <f t="shared" si="67"/>
        <v>4.0799817541188922E-3</v>
      </c>
      <c r="AE80" s="109"/>
      <c r="AF80" s="109"/>
      <c r="AG80" s="118">
        <f>ROUND(-AG79*10%,2)</f>
        <v>-20268</v>
      </c>
      <c r="AH80" s="112"/>
      <c r="AI80" s="118">
        <f t="shared" si="64"/>
        <v>-60.799999999999272</v>
      </c>
      <c r="AJ80" s="119">
        <f t="shared" si="68"/>
        <v>3.0088285363632401E-3</v>
      </c>
      <c r="AL80" s="109"/>
      <c r="AM80" s="109"/>
      <c r="AN80" s="118">
        <f>ROUND(-AN79*10%,2)</f>
        <v>-20299.96</v>
      </c>
      <c r="AO80" s="112"/>
      <c r="AP80" s="118">
        <f t="shared" si="65"/>
        <v>-31.959999999999127</v>
      </c>
      <c r="AQ80" s="119">
        <f t="shared" si="69"/>
        <v>1.5768699427668802E-3</v>
      </c>
    </row>
    <row r="81" spans="1:43" x14ac:dyDescent="0.2">
      <c r="B81" s="260" t="s">
        <v>55</v>
      </c>
      <c r="C81" s="260"/>
      <c r="D81" s="260"/>
      <c r="E81" s="120"/>
      <c r="F81" s="121"/>
      <c r="G81" s="122"/>
      <c r="H81" s="123">
        <f>H79+H80</f>
        <v>179424.76848239999</v>
      </c>
      <c r="I81" s="124"/>
      <c r="J81" s="124"/>
      <c r="K81" s="124"/>
      <c r="L81" s="125">
        <f>L79+L80</f>
        <v>180300.6786669</v>
      </c>
      <c r="M81" s="126"/>
      <c r="N81" s="127">
        <f t="shared" si="60"/>
        <v>875.91018450001138</v>
      </c>
      <c r="O81" s="218">
        <f t="shared" si="61"/>
        <v>4.8817685089332053E-3</v>
      </c>
      <c r="Q81" s="124"/>
      <c r="R81" s="124"/>
      <c r="S81" s="125">
        <f>S79+S80</f>
        <v>181125.82416690001</v>
      </c>
      <c r="T81" s="126"/>
      <c r="U81" s="127">
        <f t="shared" si="62"/>
        <v>825.14550000001327</v>
      </c>
      <c r="V81" s="128">
        <f t="shared" si="66"/>
        <v>4.5764969167112479E-3</v>
      </c>
      <c r="X81" s="124"/>
      <c r="Y81" s="124"/>
      <c r="Z81" s="125">
        <f>Z79+Z80</f>
        <v>181864.82866689999</v>
      </c>
      <c r="AA81" s="126"/>
      <c r="AB81" s="127">
        <f t="shared" si="63"/>
        <v>739.00449999998091</v>
      </c>
      <c r="AC81" s="128">
        <f t="shared" si="67"/>
        <v>4.0800614898459679E-3</v>
      </c>
      <c r="AE81" s="124"/>
      <c r="AF81" s="124"/>
      <c r="AG81" s="125">
        <f>AG79+AG80</f>
        <v>182412.02516690001</v>
      </c>
      <c r="AH81" s="126"/>
      <c r="AI81" s="127">
        <f t="shared" si="64"/>
        <v>547.19650000002002</v>
      </c>
      <c r="AJ81" s="128">
        <f t="shared" si="68"/>
        <v>3.0088088170267067E-3</v>
      </c>
      <c r="AL81" s="124"/>
      <c r="AM81" s="124"/>
      <c r="AN81" s="125">
        <f>AN79+AN80</f>
        <v>182699.62916690003</v>
      </c>
      <c r="AO81" s="126"/>
      <c r="AP81" s="127">
        <f t="shared" si="65"/>
        <v>287.60400000002119</v>
      </c>
      <c r="AQ81" s="128">
        <f t="shared" si="69"/>
        <v>1.5766723698005904E-3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B80:D80"/>
    <mergeCell ref="B81:D81"/>
    <mergeCell ref="A3:K3"/>
    <mergeCell ref="D14:O14"/>
    <mergeCell ref="F20:H20"/>
    <mergeCell ref="J20:L20"/>
    <mergeCell ref="N20:O20"/>
    <mergeCell ref="B71:D71"/>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J21:AJ22"/>
    <mergeCell ref="AP21:AP22"/>
    <mergeCell ref="AQ21:AQ22"/>
    <mergeCell ref="B64:D64"/>
    <mergeCell ref="B65:D65"/>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476250</xdr:colOff>
                    <xdr:row>16</xdr:row>
                    <xdr:rowOff>171450</xdr:rowOff>
                  </from>
                  <to>
                    <xdr:col>9</xdr:col>
                    <xdr:colOff>66675</xdr:colOff>
                    <xdr:row>18</xdr:row>
                    <xdr:rowOff>28575</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361950</xdr:colOff>
                    <xdr:row>16</xdr:row>
                    <xdr:rowOff>114300</xdr:rowOff>
                  </from>
                  <to>
                    <xdr:col>14</xdr:col>
                    <xdr:colOff>495300</xdr:colOff>
                    <xdr:row>18</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4" zoomScale="60" zoomScaleNormal="85" workbookViewId="0">
      <selection activeCell="AL29" sqref="AL29"/>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4.140625" style="6" customWidth="1"/>
    <col min="7" max="7" width="10.5703125" style="6" bestFit="1" customWidth="1"/>
    <col min="8" max="8" width="18" style="6" bestFit="1" customWidth="1"/>
    <col min="9" max="9" width="2.85546875" style="6" customWidth="1"/>
    <col min="10" max="10" width="11.85546875" style="6" bestFit="1" customWidth="1"/>
    <col min="11" max="11" width="9.85546875" style="6" bestFit="1" customWidth="1"/>
    <col min="12" max="12" width="17.7109375" style="6" bestFit="1" customWidth="1"/>
    <col min="13" max="13" width="2.85546875" style="6" customWidth="1"/>
    <col min="14" max="14" width="14.85546875" style="6" bestFit="1" customWidth="1"/>
    <col min="15" max="15" width="12" style="6" bestFit="1" customWidth="1"/>
    <col min="16" max="16" width="3.85546875" style="6" customWidth="1"/>
    <col min="17" max="17" width="11.85546875" style="6" bestFit="1" customWidth="1"/>
    <col min="18" max="18" width="9.85546875" style="6" bestFit="1" customWidth="1"/>
    <col min="19" max="19" width="17.7109375" style="6" bestFit="1" customWidth="1"/>
    <col min="20" max="20" width="2.7109375" style="6" bestFit="1" customWidth="1"/>
    <col min="21" max="21" width="14.42578125" style="6" bestFit="1" customWidth="1"/>
    <col min="22" max="22" width="12" style="6" bestFit="1" customWidth="1"/>
    <col min="23" max="23" width="4.5703125" style="6" customWidth="1"/>
    <col min="24" max="24" width="11.85546875" style="6" bestFit="1" customWidth="1"/>
    <col min="25" max="25" width="9.85546875" style="6" bestFit="1" customWidth="1"/>
    <col min="26" max="26" width="18" style="6" bestFit="1" customWidth="1"/>
    <col min="27" max="27" width="2.7109375" style="6" bestFit="1" customWidth="1"/>
    <col min="28" max="28" width="13" style="6" bestFit="1" customWidth="1"/>
    <col min="29" max="29" width="12" style="6" bestFit="1" customWidth="1"/>
    <col min="30" max="30" width="4.5703125" style="6" customWidth="1"/>
    <col min="31" max="31" width="12" style="6" bestFit="1" customWidth="1"/>
    <col min="32" max="32" width="9.85546875" style="6" bestFit="1" customWidth="1"/>
    <col min="33" max="33" width="18.28515625" style="6" bestFit="1" customWidth="1"/>
    <col min="34" max="34" width="2.7109375" style="6" bestFit="1" customWidth="1"/>
    <col min="35" max="35" width="13" style="6" bestFit="1" customWidth="1"/>
    <col min="36" max="36" width="12" style="6" bestFit="1" customWidth="1"/>
    <col min="37" max="37" width="4.5703125" style="6" customWidth="1"/>
    <col min="38" max="38" width="11.85546875" style="6" bestFit="1" customWidth="1"/>
    <col min="39" max="39" width="9.85546875" style="6" bestFit="1" customWidth="1"/>
    <col min="40" max="40" width="18"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76</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4000</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182">
        <f>+'&gt;1500(2500)'!F23</f>
        <v>4193.93</v>
      </c>
      <c r="G23" s="25">
        <v>1</v>
      </c>
      <c r="H23" s="26">
        <f>G23*F23</f>
        <v>4193.93</v>
      </c>
      <c r="I23" s="27"/>
      <c r="J23" s="182">
        <f>+'&gt;1500(2500)'!J23</f>
        <v>4700</v>
      </c>
      <c r="K23" s="29">
        <v>1</v>
      </c>
      <c r="L23" s="26">
        <f>K23*J23</f>
        <v>4700</v>
      </c>
      <c r="M23" s="27"/>
      <c r="N23" s="30">
        <f>L23-H23</f>
        <v>506.06999999999971</v>
      </c>
      <c r="O23" s="31">
        <f>IF((H23)=0,"",(N23/H23))</f>
        <v>0.12066725004947619</v>
      </c>
      <c r="Q23" s="182">
        <f>+'&gt;1500(2500)'!Q23</f>
        <v>5000</v>
      </c>
      <c r="R23" s="29">
        <v>1</v>
      </c>
      <c r="S23" s="26">
        <f>R23*Q23</f>
        <v>5000</v>
      </c>
      <c r="T23" s="27"/>
      <c r="U23" s="30">
        <f>S23-L23</f>
        <v>300</v>
      </c>
      <c r="V23" s="31">
        <f>IF((L23)=0,"",(U23/L23))</f>
        <v>6.3829787234042548E-2</v>
      </c>
      <c r="X23" s="182">
        <f>+'&gt;1500(2500)'!X23</f>
        <v>5600</v>
      </c>
      <c r="Y23" s="29">
        <v>1</v>
      </c>
      <c r="Z23" s="26">
        <f>Y23*X23</f>
        <v>5600</v>
      </c>
      <c r="AA23" s="27"/>
      <c r="AB23" s="30">
        <f>Z23-S23</f>
        <v>600</v>
      </c>
      <c r="AC23" s="31">
        <f>IF((S23)=0,"",(AB23/S23))</f>
        <v>0.12</v>
      </c>
      <c r="AE23" s="182">
        <f>+'&gt;1500(2500)'!AE23</f>
        <v>6600</v>
      </c>
      <c r="AF23" s="29">
        <v>1</v>
      </c>
      <c r="AG23" s="26">
        <f>AF23*AE23</f>
        <v>6600</v>
      </c>
      <c r="AH23" s="27"/>
      <c r="AI23" s="30">
        <f>AG23-Z23</f>
        <v>1000</v>
      </c>
      <c r="AJ23" s="31">
        <f>IF((Z23)=0,"",(AI23/Z23))</f>
        <v>0.17857142857142858</v>
      </c>
      <c r="AL23" s="182">
        <f>+'&gt;1500(2500)'!AL23</f>
        <v>7600</v>
      </c>
      <c r="AM23" s="29">
        <v>1</v>
      </c>
      <c r="AN23" s="26">
        <f>AM23*AL23</f>
        <v>7600</v>
      </c>
      <c r="AO23" s="27"/>
      <c r="AP23" s="30">
        <f>AN23-AG23</f>
        <v>1000</v>
      </c>
      <c r="AQ23" s="31">
        <f>IF((AG23)=0,"",(AP23/AG23))</f>
        <v>0.15151515151515152</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+'&gt;1500(2500)'!F29</f>
        <v>3.4887000000000001</v>
      </c>
      <c r="G29" s="51">
        <f>+$F$19</f>
        <v>4000</v>
      </c>
      <c r="H29" s="26">
        <f t="shared" si="0"/>
        <v>13954.800000000001</v>
      </c>
      <c r="I29" s="27"/>
      <c r="J29" s="24">
        <f>+'&gt;1500(2500)'!J29</f>
        <v>3.8376000000000001</v>
      </c>
      <c r="K29" s="51">
        <f>+$F$19</f>
        <v>4000</v>
      </c>
      <c r="L29" s="26">
        <f t="shared" si="9"/>
        <v>15350.4</v>
      </c>
      <c r="M29" s="27"/>
      <c r="N29" s="30">
        <f t="shared" si="10"/>
        <v>1395.5999999999985</v>
      </c>
      <c r="O29" s="31">
        <f t="shared" si="11"/>
        <v>0.10000859919167587</v>
      </c>
      <c r="Q29" s="24">
        <f>+'&gt;1500(2500)'!Q29</f>
        <v>4.0419</v>
      </c>
      <c r="R29" s="51">
        <f>+$F$19</f>
        <v>4000</v>
      </c>
      <c r="S29" s="26">
        <f t="shared" si="12"/>
        <v>16167.6</v>
      </c>
      <c r="T29" s="27"/>
      <c r="U29" s="30">
        <f t="shared" si="1"/>
        <v>817.20000000000073</v>
      </c>
      <c r="V29" s="31">
        <f t="shared" si="2"/>
        <v>5.3236397748592922E-2</v>
      </c>
      <c r="X29" s="24">
        <f>+'&gt;1500(2500)'!X29</f>
        <v>4.0925000000000002</v>
      </c>
      <c r="Y29" s="51">
        <f>+$F$19</f>
        <v>4000</v>
      </c>
      <c r="Z29" s="26">
        <f t="shared" si="13"/>
        <v>16370.000000000002</v>
      </c>
      <c r="AA29" s="27"/>
      <c r="AB29" s="30">
        <f t="shared" si="3"/>
        <v>202.40000000000146</v>
      </c>
      <c r="AC29" s="31">
        <f t="shared" si="4"/>
        <v>1.2518864890274466E-2</v>
      </c>
      <c r="AE29" s="24">
        <f>+'&gt;1500(2500)'!AE29</f>
        <v>3.9077000000000002</v>
      </c>
      <c r="AF29" s="51">
        <f>+$F$19</f>
        <v>4000</v>
      </c>
      <c r="AG29" s="26">
        <f t="shared" si="14"/>
        <v>15630.800000000001</v>
      </c>
      <c r="AH29" s="27"/>
      <c r="AI29" s="30">
        <f t="shared" si="5"/>
        <v>-739.20000000000073</v>
      </c>
      <c r="AJ29" s="31">
        <f t="shared" si="6"/>
        <v>-4.5155772755039743E-2</v>
      </c>
      <c r="AL29" s="24">
        <f>+'&gt;1500(2500)'!AL29</f>
        <v>3.6208</v>
      </c>
      <c r="AM29" s="51">
        <f>+$F$19</f>
        <v>4000</v>
      </c>
      <c r="AN29" s="26">
        <f t="shared" si="15"/>
        <v>14483.2</v>
      </c>
      <c r="AO29" s="27"/>
      <c r="AP29" s="30">
        <f t="shared" si="7"/>
        <v>-1147.6000000000004</v>
      </c>
      <c r="AQ29" s="31">
        <f t="shared" si="8"/>
        <v>-7.3419146812703145E-2</v>
      </c>
    </row>
    <row r="30" spans="2:43" x14ac:dyDescent="0.2">
      <c r="B30" s="21" t="s">
        <v>31</v>
      </c>
      <c r="C30" s="21"/>
      <c r="D30" s="22"/>
      <c r="E30" s="23"/>
      <c r="F30" s="24"/>
      <c r="G30" s="25">
        <f t="shared" ref="G30" si="16">$F$18</f>
        <v>1277500</v>
      </c>
      <c r="H30" s="26">
        <f t="shared" si="0"/>
        <v>0</v>
      </c>
      <c r="I30" s="27"/>
      <c r="J30" s="24"/>
      <c r="K30" s="25">
        <f t="shared" ref="K30:K38" si="17">$F$18</f>
        <v>1277500</v>
      </c>
      <c r="L30" s="26">
        <f t="shared" si="9"/>
        <v>0</v>
      </c>
      <c r="M30" s="27"/>
      <c r="N30" s="30">
        <f t="shared" si="10"/>
        <v>0</v>
      </c>
      <c r="O30" s="31" t="str">
        <f t="shared" si="11"/>
        <v/>
      </c>
      <c r="Q30" s="24"/>
      <c r="R30" s="25">
        <f t="shared" ref="R30:R38" si="18">$F$18</f>
        <v>1277500</v>
      </c>
      <c r="S30" s="26">
        <f t="shared" si="12"/>
        <v>0</v>
      </c>
      <c r="T30" s="27"/>
      <c r="U30" s="30">
        <f t="shared" si="1"/>
        <v>0</v>
      </c>
      <c r="V30" s="31" t="str">
        <f t="shared" si="2"/>
        <v/>
      </c>
      <c r="X30" s="24"/>
      <c r="Y30" s="25">
        <f t="shared" ref="Y30:Y38" si="19">$F$18</f>
        <v>1277500</v>
      </c>
      <c r="Z30" s="26">
        <f t="shared" si="13"/>
        <v>0</v>
      </c>
      <c r="AA30" s="27"/>
      <c r="AB30" s="30">
        <f t="shared" si="3"/>
        <v>0</v>
      </c>
      <c r="AC30" s="31" t="str">
        <f t="shared" si="4"/>
        <v/>
      </c>
      <c r="AE30" s="24"/>
      <c r="AF30" s="25">
        <f t="shared" ref="AF30:AF38" si="20">$F$18</f>
        <v>1277500</v>
      </c>
      <c r="AG30" s="26">
        <f t="shared" si="14"/>
        <v>0</v>
      </c>
      <c r="AH30" s="27"/>
      <c r="AI30" s="30">
        <f t="shared" si="5"/>
        <v>0</v>
      </c>
      <c r="AJ30" s="31" t="str">
        <f t="shared" si="6"/>
        <v/>
      </c>
      <c r="AL30" s="24"/>
      <c r="AM30" s="25">
        <f t="shared" ref="AM30:AM38" si="21">$F$18</f>
        <v>1277500</v>
      </c>
      <c r="AN30" s="26">
        <f t="shared" si="15"/>
        <v>0</v>
      </c>
      <c r="AO30" s="27"/>
      <c r="AP30" s="30">
        <f t="shared" si="7"/>
        <v>0</v>
      </c>
      <c r="AQ30" s="31" t="str">
        <f t="shared" si="8"/>
        <v/>
      </c>
    </row>
    <row r="31" spans="2:43" x14ac:dyDescent="0.2">
      <c r="B31" s="21" t="s">
        <v>32</v>
      </c>
      <c r="C31" s="21"/>
      <c r="D31" s="22" t="s">
        <v>74</v>
      </c>
      <c r="E31" s="23"/>
      <c r="F31" s="24">
        <f>+'&gt;1500(2500)'!F31</f>
        <v>0</v>
      </c>
      <c r="G31" s="51">
        <f>+$F$19</f>
        <v>4000</v>
      </c>
      <c r="H31" s="26">
        <f t="shared" si="0"/>
        <v>0</v>
      </c>
      <c r="I31" s="27"/>
      <c r="J31" s="24">
        <f>+'&gt;1500(2500)'!J31</f>
        <v>-7.7109999999999998E-2</v>
      </c>
      <c r="K31" s="51">
        <f>+$F$19</f>
        <v>4000</v>
      </c>
      <c r="L31" s="26">
        <f t="shared" si="9"/>
        <v>-308.44</v>
      </c>
      <c r="M31" s="27"/>
      <c r="N31" s="30">
        <f t="shared" si="10"/>
        <v>-308.44</v>
      </c>
      <c r="O31" s="31" t="str">
        <f t="shared" si="11"/>
        <v/>
      </c>
      <c r="Q31" s="24">
        <f>+'&gt;1500(2500)'!Q31</f>
        <v>0</v>
      </c>
      <c r="R31" s="51">
        <f>+$F$19</f>
        <v>4000</v>
      </c>
      <c r="S31" s="26">
        <f t="shared" si="12"/>
        <v>0</v>
      </c>
      <c r="T31" s="27"/>
      <c r="U31" s="30">
        <f t="shared" si="1"/>
        <v>308.44</v>
      </c>
      <c r="V31" s="31">
        <f t="shared" si="2"/>
        <v>-1</v>
      </c>
      <c r="X31" s="24">
        <f>+'&gt;1500(2500)'!X31</f>
        <v>0</v>
      </c>
      <c r="Y31" s="51">
        <f>+$F$19</f>
        <v>4000</v>
      </c>
      <c r="Z31" s="26">
        <f t="shared" si="13"/>
        <v>0</v>
      </c>
      <c r="AA31" s="27"/>
      <c r="AB31" s="30">
        <f t="shared" si="3"/>
        <v>0</v>
      </c>
      <c r="AC31" s="31" t="str">
        <f t="shared" si="4"/>
        <v/>
      </c>
      <c r="AE31" s="24">
        <f>+'&gt;1500(2500)'!AE31</f>
        <v>0</v>
      </c>
      <c r="AF31" s="51">
        <f>+$F$19</f>
        <v>4000</v>
      </c>
      <c r="AG31" s="26">
        <f t="shared" si="14"/>
        <v>0</v>
      </c>
      <c r="AH31" s="27"/>
      <c r="AI31" s="30">
        <f t="shared" si="5"/>
        <v>0</v>
      </c>
      <c r="AJ31" s="31" t="str">
        <f t="shared" si="6"/>
        <v/>
      </c>
      <c r="AL31" s="24">
        <f>+'&gt;1500(2500)'!AL31</f>
        <v>0</v>
      </c>
      <c r="AM31" s="51">
        <f>+$F$19</f>
        <v>4000</v>
      </c>
      <c r="AN31" s="26">
        <f t="shared" si="15"/>
        <v>0</v>
      </c>
      <c r="AO31" s="27"/>
      <c r="AP31" s="30">
        <f t="shared" si="7"/>
        <v>0</v>
      </c>
      <c r="AQ31" s="31" t="str">
        <f t="shared" si="8"/>
        <v/>
      </c>
    </row>
    <row r="32" spans="2:43" x14ac:dyDescent="0.2">
      <c r="B32" s="33"/>
      <c r="C32" s="21"/>
      <c r="D32" s="22"/>
      <c r="E32" s="23"/>
      <c r="F32" s="24"/>
      <c r="G32" s="25">
        <f t="shared" ref="G32:G38" si="22">$F$18</f>
        <v>1277500</v>
      </c>
      <c r="H32" s="26">
        <f t="shared" si="0"/>
        <v>0</v>
      </c>
      <c r="I32" s="27"/>
      <c r="J32" s="28"/>
      <c r="K32" s="25">
        <f t="shared" si="17"/>
        <v>1277500</v>
      </c>
      <c r="L32" s="26">
        <f t="shared" si="9"/>
        <v>0</v>
      </c>
      <c r="M32" s="27"/>
      <c r="N32" s="30">
        <f t="shared" si="10"/>
        <v>0</v>
      </c>
      <c r="O32" s="31" t="str">
        <f t="shared" si="11"/>
        <v/>
      </c>
      <c r="Q32" s="28"/>
      <c r="R32" s="25">
        <f t="shared" si="18"/>
        <v>1277500</v>
      </c>
      <c r="S32" s="26">
        <f t="shared" si="12"/>
        <v>0</v>
      </c>
      <c r="T32" s="27"/>
      <c r="U32" s="30">
        <f t="shared" si="1"/>
        <v>0</v>
      </c>
      <c r="V32" s="31" t="str">
        <f t="shared" si="2"/>
        <v/>
      </c>
      <c r="X32" s="28"/>
      <c r="Y32" s="25">
        <f t="shared" si="19"/>
        <v>1277500</v>
      </c>
      <c r="Z32" s="26">
        <f t="shared" si="13"/>
        <v>0</v>
      </c>
      <c r="AA32" s="27"/>
      <c r="AB32" s="30">
        <f t="shared" si="3"/>
        <v>0</v>
      </c>
      <c r="AC32" s="31" t="str">
        <f t="shared" si="4"/>
        <v/>
      </c>
      <c r="AE32" s="28"/>
      <c r="AF32" s="25">
        <f t="shared" si="20"/>
        <v>1277500</v>
      </c>
      <c r="AG32" s="26">
        <f t="shared" si="14"/>
        <v>0</v>
      </c>
      <c r="AH32" s="27"/>
      <c r="AI32" s="30">
        <f t="shared" si="5"/>
        <v>0</v>
      </c>
      <c r="AJ32" s="31" t="str">
        <f t="shared" si="6"/>
        <v/>
      </c>
      <c r="AL32" s="28"/>
      <c r="AM32" s="25">
        <f t="shared" si="21"/>
        <v>1277500</v>
      </c>
      <c r="AN32" s="26">
        <f t="shared" si="15"/>
        <v>0</v>
      </c>
      <c r="AO32" s="27"/>
      <c r="AP32" s="30">
        <f t="shared" si="7"/>
        <v>0</v>
      </c>
      <c r="AQ32" s="31" t="str">
        <f t="shared" si="8"/>
        <v/>
      </c>
    </row>
    <row r="33" spans="2:43" x14ac:dyDescent="0.2">
      <c r="B33" s="33"/>
      <c r="C33" s="21"/>
      <c r="D33" s="22"/>
      <c r="E33" s="23"/>
      <c r="F33" s="24"/>
      <c r="G33" s="25">
        <f t="shared" si="22"/>
        <v>1277500</v>
      </c>
      <c r="H33" s="26">
        <f t="shared" si="0"/>
        <v>0</v>
      </c>
      <c r="I33" s="27"/>
      <c r="J33" s="28"/>
      <c r="K33" s="25">
        <f t="shared" si="17"/>
        <v>1277500</v>
      </c>
      <c r="L33" s="26">
        <f t="shared" si="9"/>
        <v>0</v>
      </c>
      <c r="M33" s="27"/>
      <c r="N33" s="30">
        <f t="shared" si="10"/>
        <v>0</v>
      </c>
      <c r="O33" s="31" t="str">
        <f t="shared" si="11"/>
        <v/>
      </c>
      <c r="Q33" s="28"/>
      <c r="R33" s="25">
        <f t="shared" si="18"/>
        <v>1277500</v>
      </c>
      <c r="S33" s="26">
        <f t="shared" si="12"/>
        <v>0</v>
      </c>
      <c r="T33" s="27"/>
      <c r="U33" s="30">
        <f t="shared" si="1"/>
        <v>0</v>
      </c>
      <c r="V33" s="31" t="str">
        <f t="shared" si="2"/>
        <v/>
      </c>
      <c r="X33" s="28"/>
      <c r="Y33" s="25">
        <f t="shared" si="19"/>
        <v>1277500</v>
      </c>
      <c r="Z33" s="26">
        <f t="shared" si="13"/>
        <v>0</v>
      </c>
      <c r="AA33" s="27"/>
      <c r="AB33" s="30">
        <f t="shared" si="3"/>
        <v>0</v>
      </c>
      <c r="AC33" s="31" t="str">
        <f t="shared" si="4"/>
        <v/>
      </c>
      <c r="AE33" s="28"/>
      <c r="AF33" s="25">
        <f t="shared" si="20"/>
        <v>1277500</v>
      </c>
      <c r="AG33" s="26">
        <f t="shared" si="14"/>
        <v>0</v>
      </c>
      <c r="AH33" s="27"/>
      <c r="AI33" s="30">
        <f t="shared" si="5"/>
        <v>0</v>
      </c>
      <c r="AJ33" s="31" t="str">
        <f t="shared" si="6"/>
        <v/>
      </c>
      <c r="AL33" s="28"/>
      <c r="AM33" s="25">
        <f t="shared" si="21"/>
        <v>1277500</v>
      </c>
      <c r="AN33" s="26">
        <f t="shared" si="15"/>
        <v>0</v>
      </c>
      <c r="AO33" s="27"/>
      <c r="AP33" s="30">
        <f t="shared" si="7"/>
        <v>0</v>
      </c>
      <c r="AQ33" s="31" t="str">
        <f t="shared" si="8"/>
        <v/>
      </c>
    </row>
    <row r="34" spans="2:43" x14ac:dyDescent="0.2">
      <c r="B34" s="33"/>
      <c r="C34" s="21"/>
      <c r="D34" s="22"/>
      <c r="E34" s="23"/>
      <c r="F34" s="24"/>
      <c r="G34" s="25">
        <f t="shared" si="22"/>
        <v>1277500</v>
      </c>
      <c r="H34" s="26">
        <f t="shared" si="0"/>
        <v>0</v>
      </c>
      <c r="I34" s="27"/>
      <c r="J34" s="28"/>
      <c r="K34" s="25">
        <f t="shared" si="17"/>
        <v>1277500</v>
      </c>
      <c r="L34" s="26">
        <f t="shared" si="9"/>
        <v>0</v>
      </c>
      <c r="M34" s="27"/>
      <c r="N34" s="30">
        <f t="shared" si="10"/>
        <v>0</v>
      </c>
      <c r="O34" s="31" t="str">
        <f t="shared" si="11"/>
        <v/>
      </c>
      <c r="Q34" s="28"/>
      <c r="R34" s="25">
        <f t="shared" si="18"/>
        <v>1277500</v>
      </c>
      <c r="S34" s="26">
        <f t="shared" si="12"/>
        <v>0</v>
      </c>
      <c r="T34" s="27"/>
      <c r="U34" s="30">
        <f t="shared" si="1"/>
        <v>0</v>
      </c>
      <c r="V34" s="31" t="str">
        <f t="shared" si="2"/>
        <v/>
      </c>
      <c r="X34" s="28"/>
      <c r="Y34" s="25">
        <f t="shared" si="19"/>
        <v>1277500</v>
      </c>
      <c r="Z34" s="26">
        <f t="shared" si="13"/>
        <v>0</v>
      </c>
      <c r="AA34" s="27"/>
      <c r="AB34" s="30">
        <f t="shared" si="3"/>
        <v>0</v>
      </c>
      <c r="AC34" s="31" t="str">
        <f t="shared" si="4"/>
        <v/>
      </c>
      <c r="AE34" s="28"/>
      <c r="AF34" s="25">
        <f t="shared" si="20"/>
        <v>1277500</v>
      </c>
      <c r="AG34" s="26">
        <f t="shared" si="14"/>
        <v>0</v>
      </c>
      <c r="AH34" s="27"/>
      <c r="AI34" s="30">
        <f t="shared" si="5"/>
        <v>0</v>
      </c>
      <c r="AJ34" s="31" t="str">
        <f t="shared" si="6"/>
        <v/>
      </c>
      <c r="AL34" s="28"/>
      <c r="AM34" s="25">
        <f t="shared" si="21"/>
        <v>1277500</v>
      </c>
      <c r="AN34" s="26">
        <f t="shared" si="15"/>
        <v>0</v>
      </c>
      <c r="AO34" s="27"/>
      <c r="AP34" s="30">
        <f t="shared" si="7"/>
        <v>0</v>
      </c>
      <c r="AQ34" s="31" t="str">
        <f t="shared" si="8"/>
        <v/>
      </c>
    </row>
    <row r="35" spans="2:43" x14ac:dyDescent="0.2">
      <c r="B35" s="33"/>
      <c r="C35" s="21"/>
      <c r="D35" s="22"/>
      <c r="E35" s="23"/>
      <c r="F35" s="24"/>
      <c r="G35" s="25">
        <f t="shared" si="22"/>
        <v>1277500</v>
      </c>
      <c r="H35" s="26">
        <f t="shared" si="0"/>
        <v>0</v>
      </c>
      <c r="I35" s="27"/>
      <c r="J35" s="28"/>
      <c r="K35" s="25">
        <f t="shared" si="17"/>
        <v>1277500</v>
      </c>
      <c r="L35" s="26">
        <f t="shared" si="9"/>
        <v>0</v>
      </c>
      <c r="M35" s="27"/>
      <c r="N35" s="30">
        <f t="shared" si="10"/>
        <v>0</v>
      </c>
      <c r="O35" s="31" t="str">
        <f t="shared" si="11"/>
        <v/>
      </c>
      <c r="Q35" s="28"/>
      <c r="R35" s="25">
        <f t="shared" si="18"/>
        <v>1277500</v>
      </c>
      <c r="S35" s="26">
        <f t="shared" si="12"/>
        <v>0</v>
      </c>
      <c r="T35" s="27"/>
      <c r="U35" s="30">
        <f t="shared" si="1"/>
        <v>0</v>
      </c>
      <c r="V35" s="31" t="str">
        <f t="shared" si="2"/>
        <v/>
      </c>
      <c r="X35" s="28"/>
      <c r="Y35" s="25">
        <f t="shared" si="19"/>
        <v>1277500</v>
      </c>
      <c r="Z35" s="26">
        <f t="shared" si="13"/>
        <v>0</v>
      </c>
      <c r="AA35" s="27"/>
      <c r="AB35" s="30">
        <f t="shared" si="3"/>
        <v>0</v>
      </c>
      <c r="AC35" s="31" t="str">
        <f t="shared" si="4"/>
        <v/>
      </c>
      <c r="AE35" s="28"/>
      <c r="AF35" s="25">
        <f t="shared" si="20"/>
        <v>1277500</v>
      </c>
      <c r="AG35" s="26">
        <f t="shared" si="14"/>
        <v>0</v>
      </c>
      <c r="AH35" s="27"/>
      <c r="AI35" s="30">
        <f t="shared" si="5"/>
        <v>0</v>
      </c>
      <c r="AJ35" s="31" t="str">
        <f t="shared" si="6"/>
        <v/>
      </c>
      <c r="AL35" s="28"/>
      <c r="AM35" s="25">
        <f t="shared" si="21"/>
        <v>1277500</v>
      </c>
      <c r="AN35" s="26">
        <f t="shared" si="15"/>
        <v>0</v>
      </c>
      <c r="AO35" s="27"/>
      <c r="AP35" s="30">
        <f t="shared" si="7"/>
        <v>0</v>
      </c>
      <c r="AQ35" s="31" t="str">
        <f t="shared" si="8"/>
        <v/>
      </c>
    </row>
    <row r="36" spans="2:43" x14ac:dyDescent="0.2">
      <c r="B36" s="33"/>
      <c r="C36" s="21"/>
      <c r="D36" s="22"/>
      <c r="E36" s="23"/>
      <c r="F36" s="24"/>
      <c r="G36" s="25">
        <f t="shared" si="22"/>
        <v>1277500</v>
      </c>
      <c r="H36" s="26">
        <f t="shared" si="0"/>
        <v>0</v>
      </c>
      <c r="I36" s="27"/>
      <c r="J36" s="28"/>
      <c r="K36" s="25">
        <f t="shared" si="17"/>
        <v>1277500</v>
      </c>
      <c r="L36" s="26">
        <f t="shared" si="9"/>
        <v>0</v>
      </c>
      <c r="M36" s="27"/>
      <c r="N36" s="30">
        <f t="shared" si="10"/>
        <v>0</v>
      </c>
      <c r="O36" s="31" t="str">
        <f t="shared" si="11"/>
        <v/>
      </c>
      <c r="Q36" s="28"/>
      <c r="R36" s="25">
        <f t="shared" si="18"/>
        <v>1277500</v>
      </c>
      <c r="S36" s="26">
        <f t="shared" si="12"/>
        <v>0</v>
      </c>
      <c r="T36" s="27"/>
      <c r="U36" s="30">
        <f t="shared" si="1"/>
        <v>0</v>
      </c>
      <c r="V36" s="31" t="str">
        <f t="shared" si="2"/>
        <v/>
      </c>
      <c r="X36" s="28"/>
      <c r="Y36" s="25">
        <f t="shared" si="19"/>
        <v>1277500</v>
      </c>
      <c r="Z36" s="26">
        <f t="shared" si="13"/>
        <v>0</v>
      </c>
      <c r="AA36" s="27"/>
      <c r="AB36" s="30">
        <f t="shared" si="3"/>
        <v>0</v>
      </c>
      <c r="AC36" s="31" t="str">
        <f t="shared" si="4"/>
        <v/>
      </c>
      <c r="AE36" s="28"/>
      <c r="AF36" s="25">
        <f t="shared" si="20"/>
        <v>1277500</v>
      </c>
      <c r="AG36" s="26">
        <f t="shared" si="14"/>
        <v>0</v>
      </c>
      <c r="AH36" s="27"/>
      <c r="AI36" s="30">
        <f t="shared" si="5"/>
        <v>0</v>
      </c>
      <c r="AJ36" s="31" t="str">
        <f t="shared" si="6"/>
        <v/>
      </c>
      <c r="AL36" s="28"/>
      <c r="AM36" s="25">
        <f t="shared" si="21"/>
        <v>1277500</v>
      </c>
      <c r="AN36" s="26">
        <f t="shared" si="15"/>
        <v>0</v>
      </c>
      <c r="AO36" s="27"/>
      <c r="AP36" s="30">
        <f t="shared" si="7"/>
        <v>0</v>
      </c>
      <c r="AQ36" s="31" t="str">
        <f t="shared" si="8"/>
        <v/>
      </c>
    </row>
    <row r="37" spans="2:43" x14ac:dyDescent="0.2">
      <c r="B37" s="33"/>
      <c r="C37" s="21"/>
      <c r="D37" s="22"/>
      <c r="E37" s="23"/>
      <c r="F37" s="24"/>
      <c r="G37" s="25">
        <f t="shared" si="22"/>
        <v>1277500</v>
      </c>
      <c r="H37" s="26">
        <f t="shared" si="0"/>
        <v>0</v>
      </c>
      <c r="I37" s="27"/>
      <c r="J37" s="28"/>
      <c r="K37" s="25">
        <f t="shared" si="17"/>
        <v>1277500</v>
      </c>
      <c r="L37" s="26">
        <f t="shared" si="9"/>
        <v>0</v>
      </c>
      <c r="M37" s="27"/>
      <c r="N37" s="30">
        <f t="shared" si="10"/>
        <v>0</v>
      </c>
      <c r="O37" s="31" t="str">
        <f t="shared" si="11"/>
        <v/>
      </c>
      <c r="Q37" s="28"/>
      <c r="R37" s="25">
        <f t="shared" si="18"/>
        <v>1277500</v>
      </c>
      <c r="S37" s="26">
        <f t="shared" si="12"/>
        <v>0</v>
      </c>
      <c r="T37" s="27"/>
      <c r="U37" s="30">
        <f t="shared" si="1"/>
        <v>0</v>
      </c>
      <c r="V37" s="31" t="str">
        <f t="shared" si="2"/>
        <v/>
      </c>
      <c r="X37" s="28"/>
      <c r="Y37" s="25">
        <f t="shared" si="19"/>
        <v>1277500</v>
      </c>
      <c r="Z37" s="26">
        <f t="shared" si="13"/>
        <v>0</v>
      </c>
      <c r="AA37" s="27"/>
      <c r="AB37" s="30">
        <f t="shared" si="3"/>
        <v>0</v>
      </c>
      <c r="AC37" s="31" t="str">
        <f t="shared" si="4"/>
        <v/>
      </c>
      <c r="AE37" s="28"/>
      <c r="AF37" s="25">
        <f t="shared" si="20"/>
        <v>1277500</v>
      </c>
      <c r="AG37" s="26">
        <f t="shared" si="14"/>
        <v>0</v>
      </c>
      <c r="AH37" s="27"/>
      <c r="AI37" s="30">
        <f t="shared" si="5"/>
        <v>0</v>
      </c>
      <c r="AJ37" s="31" t="str">
        <f t="shared" si="6"/>
        <v/>
      </c>
      <c r="AL37" s="28"/>
      <c r="AM37" s="25">
        <f t="shared" si="21"/>
        <v>1277500</v>
      </c>
      <c r="AN37" s="26">
        <f t="shared" si="15"/>
        <v>0</v>
      </c>
      <c r="AO37" s="27"/>
      <c r="AP37" s="30">
        <f t="shared" si="7"/>
        <v>0</v>
      </c>
      <c r="AQ37" s="31" t="str">
        <f t="shared" si="8"/>
        <v/>
      </c>
    </row>
    <row r="38" spans="2:43" x14ac:dyDescent="0.2">
      <c r="B38" s="33"/>
      <c r="C38" s="21"/>
      <c r="D38" s="22"/>
      <c r="E38" s="23"/>
      <c r="F38" s="24"/>
      <c r="G38" s="25">
        <f t="shared" si="22"/>
        <v>1277500</v>
      </c>
      <c r="H38" s="26">
        <f t="shared" si="0"/>
        <v>0</v>
      </c>
      <c r="I38" s="27"/>
      <c r="J38" s="28"/>
      <c r="K38" s="25">
        <f t="shared" si="17"/>
        <v>1277500</v>
      </c>
      <c r="L38" s="26">
        <f t="shared" si="9"/>
        <v>0</v>
      </c>
      <c r="M38" s="27"/>
      <c r="N38" s="30">
        <f t="shared" si="10"/>
        <v>0</v>
      </c>
      <c r="O38" s="31" t="str">
        <f t="shared" si="11"/>
        <v/>
      </c>
      <c r="Q38" s="28"/>
      <c r="R38" s="25">
        <f t="shared" si="18"/>
        <v>1277500</v>
      </c>
      <c r="S38" s="26">
        <f t="shared" si="12"/>
        <v>0</v>
      </c>
      <c r="T38" s="27"/>
      <c r="U38" s="30">
        <f t="shared" si="1"/>
        <v>0</v>
      </c>
      <c r="V38" s="31" t="str">
        <f t="shared" si="2"/>
        <v/>
      </c>
      <c r="X38" s="28"/>
      <c r="Y38" s="25">
        <f t="shared" si="19"/>
        <v>1277500</v>
      </c>
      <c r="Z38" s="26">
        <f t="shared" si="13"/>
        <v>0</v>
      </c>
      <c r="AA38" s="27"/>
      <c r="AB38" s="30">
        <f t="shared" si="3"/>
        <v>0</v>
      </c>
      <c r="AC38" s="31" t="str">
        <f t="shared" si="4"/>
        <v/>
      </c>
      <c r="AE38" s="28"/>
      <c r="AF38" s="25">
        <f t="shared" si="20"/>
        <v>1277500</v>
      </c>
      <c r="AG38" s="26">
        <f t="shared" si="14"/>
        <v>0</v>
      </c>
      <c r="AH38" s="27"/>
      <c r="AI38" s="30">
        <f t="shared" si="5"/>
        <v>0</v>
      </c>
      <c r="AJ38" s="31" t="str">
        <f t="shared" si="6"/>
        <v/>
      </c>
      <c r="AL38" s="28"/>
      <c r="AM38" s="25">
        <f t="shared" si="21"/>
        <v>1277500</v>
      </c>
      <c r="AN38" s="26">
        <f t="shared" si="15"/>
        <v>0</v>
      </c>
      <c r="AO38" s="27"/>
      <c r="AP38" s="30">
        <f t="shared" si="7"/>
        <v>0</v>
      </c>
      <c r="AQ38" s="31" t="str">
        <f t="shared" si="8"/>
        <v/>
      </c>
    </row>
    <row r="39" spans="2:43" s="45" customFormat="1" x14ac:dyDescent="0.2">
      <c r="B39" s="34" t="s">
        <v>33</v>
      </c>
      <c r="C39" s="35"/>
      <c r="D39" s="36"/>
      <c r="E39" s="35"/>
      <c r="F39" s="37"/>
      <c r="G39" s="38"/>
      <c r="H39" s="39">
        <f>SUM(H23:H38)</f>
        <v>18148.730000000003</v>
      </c>
      <c r="I39" s="40"/>
      <c r="J39" s="41"/>
      <c r="K39" s="42"/>
      <c r="L39" s="39">
        <f>SUM(L23:L38)</f>
        <v>19741.960000000003</v>
      </c>
      <c r="M39" s="40"/>
      <c r="N39" s="43">
        <f t="shared" si="10"/>
        <v>1593.2299999999996</v>
      </c>
      <c r="O39" s="44">
        <f t="shared" si="11"/>
        <v>8.7787409917939124E-2</v>
      </c>
      <c r="Q39" s="41"/>
      <c r="R39" s="42"/>
      <c r="S39" s="39">
        <f>SUM(S23:S38)</f>
        <v>21167.599999999999</v>
      </c>
      <c r="T39" s="40"/>
      <c r="U39" s="43">
        <f t="shared" si="1"/>
        <v>1425.6399999999958</v>
      </c>
      <c r="V39" s="44">
        <f t="shared" si="2"/>
        <v>7.2213701172527733E-2</v>
      </c>
      <c r="X39" s="41"/>
      <c r="Y39" s="42"/>
      <c r="Z39" s="39">
        <f>SUM(Z23:Z38)</f>
        <v>21970</v>
      </c>
      <c r="AA39" s="40"/>
      <c r="AB39" s="43">
        <f t="shared" si="3"/>
        <v>802.40000000000146</v>
      </c>
      <c r="AC39" s="44">
        <f t="shared" si="4"/>
        <v>3.7906989928003246E-2</v>
      </c>
      <c r="AE39" s="41"/>
      <c r="AF39" s="42"/>
      <c r="AG39" s="39">
        <f>SUM(AG23:AG38)</f>
        <v>22230.800000000003</v>
      </c>
      <c r="AH39" s="40"/>
      <c r="AI39" s="43">
        <f t="shared" si="5"/>
        <v>260.80000000000291</v>
      </c>
      <c r="AJ39" s="44">
        <f t="shared" si="6"/>
        <v>1.1870732817478512E-2</v>
      </c>
      <c r="AL39" s="41"/>
      <c r="AM39" s="42"/>
      <c r="AN39" s="39">
        <f>SUM(AN23:AN38)</f>
        <v>22083.200000000001</v>
      </c>
      <c r="AO39" s="40"/>
      <c r="AP39" s="43">
        <f t="shared" si="7"/>
        <v>-147.60000000000218</v>
      </c>
      <c r="AQ39" s="44">
        <f t="shared" si="8"/>
        <v>-6.6394371772496791E-3</v>
      </c>
    </row>
    <row r="40" spans="2:43" ht="38.25" x14ac:dyDescent="0.2">
      <c r="B40" s="46" t="str">
        <f>+'&gt;1500(2500)'!B40</f>
        <v>Deferral/Variance Account Disposition Rate Rider Class 1</v>
      </c>
      <c r="C40" s="21"/>
      <c r="D40" s="22" t="str">
        <f>+'&gt;1500(2500)'!D40</f>
        <v>per kW</v>
      </c>
      <c r="E40" s="23"/>
      <c r="F40" s="24">
        <f>+'&gt;1500(2500)'!F40</f>
        <v>0</v>
      </c>
      <c r="G40" s="51">
        <f>+$F$19</f>
        <v>4000</v>
      </c>
      <c r="H40" s="26">
        <f>G40*F40</f>
        <v>0</v>
      </c>
      <c r="I40" s="27"/>
      <c r="J40" s="24">
        <f>+'&gt;1500(2500)'!J40</f>
        <v>-0.27947699999999998</v>
      </c>
      <c r="K40" s="51">
        <f>+$F$19</f>
        <v>4000</v>
      </c>
      <c r="L40" s="26">
        <f>K40*J40</f>
        <v>-1117.9079999999999</v>
      </c>
      <c r="M40" s="27"/>
      <c r="N40" s="30">
        <f>L40-H40</f>
        <v>-1117.9079999999999</v>
      </c>
      <c r="O40" s="31" t="str">
        <f>IF((H40)=0,"",(N40/H40))</f>
        <v/>
      </c>
      <c r="Q40" s="24">
        <f>+'&gt;1500(2500)'!Q40</f>
        <v>0</v>
      </c>
      <c r="R40" s="51">
        <f>+$F$19</f>
        <v>4000</v>
      </c>
      <c r="S40" s="26">
        <f>R40*Q40</f>
        <v>0</v>
      </c>
      <c r="T40" s="27"/>
      <c r="U40" s="30">
        <f t="shared" si="1"/>
        <v>1117.9079999999999</v>
      </c>
      <c r="V40" s="31">
        <f t="shared" si="2"/>
        <v>-1</v>
      </c>
      <c r="X40" s="24">
        <f>+'&gt;1500(2500)'!X40</f>
        <v>0</v>
      </c>
      <c r="Y40" s="51">
        <f>+$F$19</f>
        <v>4000</v>
      </c>
      <c r="Z40" s="26">
        <f>Y40*X40</f>
        <v>0</v>
      </c>
      <c r="AA40" s="27"/>
      <c r="AB40" s="30">
        <f t="shared" si="3"/>
        <v>0</v>
      </c>
      <c r="AC40" s="31" t="str">
        <f t="shared" si="4"/>
        <v/>
      </c>
      <c r="AE40" s="24">
        <f>+'&gt;1500(2500)'!AE40</f>
        <v>0</v>
      </c>
      <c r="AF40" s="51">
        <f>+$F$19</f>
        <v>4000</v>
      </c>
      <c r="AG40" s="26">
        <f>AF40*AE40</f>
        <v>0</v>
      </c>
      <c r="AH40" s="27"/>
      <c r="AI40" s="30">
        <f t="shared" si="5"/>
        <v>0</v>
      </c>
      <c r="AJ40" s="31" t="str">
        <f t="shared" si="6"/>
        <v/>
      </c>
      <c r="AL40" s="24">
        <f>+'&gt;1500(2500)'!AL40</f>
        <v>0</v>
      </c>
      <c r="AM40" s="51">
        <f>+$F$19</f>
        <v>4000</v>
      </c>
      <c r="AN40" s="26">
        <f>AM40*AL40</f>
        <v>0</v>
      </c>
      <c r="AO40" s="27"/>
      <c r="AP40" s="30">
        <f t="shared" si="7"/>
        <v>0</v>
      </c>
      <c r="AQ40" s="31" t="str">
        <f t="shared" si="8"/>
        <v/>
      </c>
    </row>
    <row r="41" spans="2:43" ht="38.25" x14ac:dyDescent="0.2">
      <c r="B41" s="46" t="str">
        <f>+'&gt;1500(2500)'!B41</f>
        <v>Deferral/Variance Account Disposition Rate Rider Class 2</v>
      </c>
      <c r="C41" s="21"/>
      <c r="D41" s="22" t="str">
        <f>+'&gt;1500(2500)'!D41</f>
        <v>per kW</v>
      </c>
      <c r="E41" s="23"/>
      <c r="F41" s="24">
        <f>+'&gt;1500(2500)'!F41</f>
        <v>0</v>
      </c>
      <c r="G41" s="51">
        <f>+F19</f>
        <v>4000</v>
      </c>
      <c r="H41" s="26">
        <f t="shared" ref="H41:H45" si="23">G41*F41</f>
        <v>0</v>
      </c>
      <c r="I41" s="47"/>
      <c r="J41" s="24">
        <f>+'&gt;1500(2500)'!J41</f>
        <v>0.59994000000000003</v>
      </c>
      <c r="K41" s="51">
        <f>+$F$19</f>
        <v>4000</v>
      </c>
      <c r="L41" s="26">
        <f t="shared" ref="L41:L45" si="24">K41*J41</f>
        <v>2399.7600000000002</v>
      </c>
      <c r="M41" s="48"/>
      <c r="N41" s="30">
        <f t="shared" ref="N41:N45" si="25">L41-H41</f>
        <v>2399.7600000000002</v>
      </c>
      <c r="O41" s="31" t="str">
        <f t="shared" ref="O41:O65" si="26">IF((H41)=0,"",(N41/H41))</f>
        <v/>
      </c>
      <c r="Q41" s="24">
        <f>+'&gt;1500(2500)'!Q41</f>
        <v>0</v>
      </c>
      <c r="R41" s="51">
        <f>+$F$19</f>
        <v>4000</v>
      </c>
      <c r="S41" s="26">
        <f t="shared" ref="S41:S43" si="27">R41*Q41</f>
        <v>0</v>
      </c>
      <c r="T41" s="48"/>
      <c r="U41" s="30">
        <f t="shared" si="1"/>
        <v>-2399.7600000000002</v>
      </c>
      <c r="V41" s="31">
        <f t="shared" si="2"/>
        <v>-1</v>
      </c>
      <c r="X41" s="24">
        <f>+'&gt;1500(2500)'!X41</f>
        <v>0</v>
      </c>
      <c r="Y41" s="51">
        <f>+$F$19</f>
        <v>4000</v>
      </c>
      <c r="Z41" s="26">
        <f t="shared" ref="Z41:Z43" si="28">Y41*X41</f>
        <v>0</v>
      </c>
      <c r="AA41" s="48"/>
      <c r="AB41" s="30">
        <f t="shared" si="3"/>
        <v>0</v>
      </c>
      <c r="AC41" s="31" t="str">
        <f t="shared" si="4"/>
        <v/>
      </c>
      <c r="AE41" s="24">
        <f>+'&gt;1500(2500)'!AE41</f>
        <v>0</v>
      </c>
      <c r="AF41" s="51">
        <f>+$F$19</f>
        <v>4000</v>
      </c>
      <c r="AG41" s="26">
        <f t="shared" ref="AG41:AG43" si="29">AF41*AE41</f>
        <v>0</v>
      </c>
      <c r="AH41" s="48"/>
      <c r="AI41" s="30">
        <f t="shared" si="5"/>
        <v>0</v>
      </c>
      <c r="AJ41" s="31" t="str">
        <f t="shared" si="6"/>
        <v/>
      </c>
      <c r="AL41" s="24">
        <f>+'&gt;1500(2500)'!AL41</f>
        <v>0</v>
      </c>
      <c r="AM41" s="51">
        <f>+$F$19</f>
        <v>4000</v>
      </c>
      <c r="AN41" s="26">
        <f t="shared" ref="AN41:AN43" si="30">AM41*AL41</f>
        <v>0</v>
      </c>
      <c r="AO41" s="48"/>
      <c r="AP41" s="30">
        <f t="shared" si="7"/>
        <v>0</v>
      </c>
      <c r="AQ41" s="31" t="str">
        <f t="shared" si="8"/>
        <v/>
      </c>
    </row>
    <row r="42" spans="2:43" ht="38.25" x14ac:dyDescent="0.2">
      <c r="B42" s="46" t="str">
        <f>+'&gt;1500(2500)'!B42</f>
        <v xml:space="preserve">Deferral/Variance Account Disposition Rate Rider -  Global Adjustment </v>
      </c>
      <c r="C42" s="21"/>
      <c r="D42" s="22" t="str">
        <f>+'&gt;1500(2500)'!D42</f>
        <v>per kWh</v>
      </c>
      <c r="E42" s="23"/>
      <c r="F42" s="24"/>
      <c r="G42" s="25">
        <f t="shared" ref="G42:G43" si="31">$F$18</f>
        <v>1277500</v>
      </c>
      <c r="H42" s="26">
        <f t="shared" si="23"/>
        <v>0</v>
      </c>
      <c r="I42" s="47"/>
      <c r="J42" s="24">
        <f>+'&gt;1500(2500)'!J42</f>
        <v>2.81E-3</v>
      </c>
      <c r="K42" s="25">
        <f t="shared" ref="K42:K43" si="32">$F$18</f>
        <v>1277500</v>
      </c>
      <c r="L42" s="26">
        <f t="shared" si="24"/>
        <v>3589.7750000000001</v>
      </c>
      <c r="M42" s="48"/>
      <c r="N42" s="30">
        <f t="shared" si="25"/>
        <v>3589.7750000000001</v>
      </c>
      <c r="O42" s="31" t="str">
        <f t="shared" si="26"/>
        <v/>
      </c>
      <c r="Q42" s="28"/>
      <c r="R42" s="25">
        <f t="shared" ref="R42:R43" si="33">$F$18</f>
        <v>1277500</v>
      </c>
      <c r="S42" s="26">
        <f t="shared" si="27"/>
        <v>0</v>
      </c>
      <c r="T42" s="48"/>
      <c r="U42" s="30">
        <f t="shared" si="1"/>
        <v>-3589.7750000000001</v>
      </c>
      <c r="V42" s="31">
        <f t="shared" si="2"/>
        <v>-1</v>
      </c>
      <c r="X42" s="28"/>
      <c r="Y42" s="25">
        <f t="shared" ref="Y42:Y43" si="34">$F$18</f>
        <v>1277500</v>
      </c>
      <c r="Z42" s="26">
        <f t="shared" si="28"/>
        <v>0</v>
      </c>
      <c r="AA42" s="48"/>
      <c r="AB42" s="30">
        <f t="shared" si="3"/>
        <v>0</v>
      </c>
      <c r="AC42" s="31" t="str">
        <f t="shared" si="4"/>
        <v/>
      </c>
      <c r="AE42" s="28"/>
      <c r="AF42" s="25">
        <f t="shared" ref="AF42:AF43" si="35">$F$18</f>
        <v>1277500</v>
      </c>
      <c r="AG42" s="26">
        <f t="shared" si="29"/>
        <v>0</v>
      </c>
      <c r="AH42" s="48"/>
      <c r="AI42" s="30">
        <f t="shared" si="5"/>
        <v>0</v>
      </c>
      <c r="AJ42" s="31" t="str">
        <f t="shared" si="6"/>
        <v/>
      </c>
      <c r="AL42" s="28"/>
      <c r="AM42" s="25">
        <f t="shared" ref="AM42:AM43" si="36">$F$18</f>
        <v>1277500</v>
      </c>
      <c r="AN42" s="26">
        <f t="shared" si="30"/>
        <v>0</v>
      </c>
      <c r="AO42" s="48"/>
      <c r="AP42" s="30">
        <f t="shared" si="7"/>
        <v>0</v>
      </c>
      <c r="AQ42" s="31" t="str">
        <f t="shared" si="8"/>
        <v/>
      </c>
    </row>
    <row r="43" spans="2:43" x14ac:dyDescent="0.2">
      <c r="B43" s="46"/>
      <c r="C43" s="21"/>
      <c r="D43" s="22"/>
      <c r="E43" s="23"/>
      <c r="F43" s="24"/>
      <c r="G43" s="25">
        <f t="shared" si="31"/>
        <v>1277500</v>
      </c>
      <c r="H43" s="26">
        <f t="shared" si="23"/>
        <v>0</v>
      </c>
      <c r="I43" s="47"/>
      <c r="J43" s="28"/>
      <c r="K43" s="25">
        <f t="shared" si="32"/>
        <v>1277500</v>
      </c>
      <c r="L43" s="26">
        <f t="shared" si="24"/>
        <v>0</v>
      </c>
      <c r="M43" s="48"/>
      <c r="N43" s="30">
        <f t="shared" si="25"/>
        <v>0</v>
      </c>
      <c r="O43" s="31" t="str">
        <f t="shared" si="26"/>
        <v/>
      </c>
      <c r="Q43" s="28"/>
      <c r="R43" s="25">
        <f t="shared" si="33"/>
        <v>1277500</v>
      </c>
      <c r="S43" s="26">
        <f t="shared" si="27"/>
        <v>0</v>
      </c>
      <c r="T43" s="48"/>
      <c r="U43" s="30">
        <f t="shared" si="1"/>
        <v>0</v>
      </c>
      <c r="V43" s="31" t="str">
        <f t="shared" si="2"/>
        <v/>
      </c>
      <c r="X43" s="28"/>
      <c r="Y43" s="25">
        <f t="shared" si="34"/>
        <v>1277500</v>
      </c>
      <c r="Z43" s="26">
        <f t="shared" si="28"/>
        <v>0</v>
      </c>
      <c r="AA43" s="48"/>
      <c r="AB43" s="30">
        <f t="shared" si="3"/>
        <v>0</v>
      </c>
      <c r="AC43" s="31" t="str">
        <f t="shared" si="4"/>
        <v/>
      </c>
      <c r="AE43" s="28"/>
      <c r="AF43" s="25">
        <f t="shared" si="35"/>
        <v>1277500</v>
      </c>
      <c r="AG43" s="26">
        <f t="shared" si="29"/>
        <v>0</v>
      </c>
      <c r="AH43" s="48"/>
      <c r="AI43" s="30">
        <f t="shared" si="5"/>
        <v>0</v>
      </c>
      <c r="AJ43" s="31" t="str">
        <f t="shared" si="6"/>
        <v/>
      </c>
      <c r="AL43" s="28"/>
      <c r="AM43" s="25">
        <f t="shared" si="36"/>
        <v>1277500</v>
      </c>
      <c r="AN43" s="26">
        <f t="shared" si="30"/>
        <v>0</v>
      </c>
      <c r="AO43" s="48"/>
      <c r="AP43" s="30">
        <f t="shared" si="7"/>
        <v>0</v>
      </c>
      <c r="AQ43" s="31" t="str">
        <f t="shared" si="8"/>
        <v/>
      </c>
    </row>
    <row r="44" spans="2:43" x14ac:dyDescent="0.2">
      <c r="B44" s="49" t="s">
        <v>35</v>
      </c>
      <c r="C44" s="21"/>
      <c r="D44" s="22" t="s">
        <v>74</v>
      </c>
      <c r="E44" s="23"/>
      <c r="F44" s="50">
        <v>2.5159999999999998E-2</v>
      </c>
      <c r="G44" s="51">
        <f>+$F$19</f>
        <v>4000</v>
      </c>
      <c r="H44" s="26">
        <f>G44*F44</f>
        <v>100.63999999999999</v>
      </c>
      <c r="I44" s="27"/>
      <c r="J44" s="52">
        <v>2.7E-2</v>
      </c>
      <c r="K44" s="51">
        <f>+$F$19</f>
        <v>4000</v>
      </c>
      <c r="L44" s="26">
        <f>K44*J44</f>
        <v>108</v>
      </c>
      <c r="M44" s="27"/>
      <c r="N44" s="30">
        <f>L44-H44</f>
        <v>7.3600000000000136</v>
      </c>
      <c r="O44" s="31">
        <f>IF((H44)=0,"",(N44/H44))</f>
        <v>7.3131955484896802E-2</v>
      </c>
      <c r="Q44" s="52">
        <v>2.724E-2</v>
      </c>
      <c r="R44" s="51">
        <f>+$F$19</f>
        <v>4000</v>
      </c>
      <c r="S44" s="26">
        <f>R44*Q44</f>
        <v>108.96000000000001</v>
      </c>
      <c r="T44" s="27"/>
      <c r="U44" s="30">
        <f t="shared" si="1"/>
        <v>0.96000000000000796</v>
      </c>
      <c r="V44" s="31">
        <f t="shared" si="2"/>
        <v>8.8888888888889617E-3</v>
      </c>
      <c r="X44" s="52">
        <v>2.7300000000000001E-2</v>
      </c>
      <c r="Y44" s="51">
        <f>+$F$19</f>
        <v>4000</v>
      </c>
      <c r="Z44" s="26">
        <f>Y44*X44</f>
        <v>109.2</v>
      </c>
      <c r="AA44" s="27"/>
      <c r="AB44" s="30">
        <f t="shared" si="3"/>
        <v>0.23999999999999488</v>
      </c>
      <c r="AC44" s="31">
        <f t="shared" si="4"/>
        <v>2.2026431718061203E-3</v>
      </c>
      <c r="AE44" s="52">
        <v>2.7320000000000001E-2</v>
      </c>
      <c r="AF44" s="51">
        <f>+$F$19</f>
        <v>4000</v>
      </c>
      <c r="AG44" s="26">
        <f>AF44*AE44</f>
        <v>109.28</v>
      </c>
      <c r="AH44" s="27"/>
      <c r="AI44" s="30">
        <f t="shared" si="5"/>
        <v>7.9999999999998295E-2</v>
      </c>
      <c r="AJ44" s="31">
        <f t="shared" si="6"/>
        <v>7.3260073260071699E-4</v>
      </c>
      <c r="AL44" s="52">
        <v>2.734E-2</v>
      </c>
      <c r="AM44" s="51">
        <f>+$F$19</f>
        <v>4000</v>
      </c>
      <c r="AN44" s="26">
        <f>AM44*AL44</f>
        <v>109.36</v>
      </c>
      <c r="AO44" s="27"/>
      <c r="AP44" s="30">
        <f t="shared" si="7"/>
        <v>7.9999999999998295E-2</v>
      </c>
      <c r="AQ44" s="31">
        <f t="shared" si="8"/>
        <v>7.3206442166909129E-4</v>
      </c>
    </row>
    <row r="45" spans="2:43" x14ac:dyDescent="0.2">
      <c r="B45" s="49" t="s">
        <v>36</v>
      </c>
      <c r="C45" s="21"/>
      <c r="D45" s="22"/>
      <c r="E45" s="23"/>
      <c r="F45" s="53">
        <f>IF(ISBLANK(D16)=TRUE, 0, IF(D16="TOU", 0.64*$F$55+0.18*$F$56+0.18*$F$57, IF(AND(D16="non-TOU", G59&gt;0), F59,F58)))</f>
        <v>0.10214000000000001</v>
      </c>
      <c r="G45" s="54">
        <f>$F$18*(1+$F$74)-$F$18</f>
        <v>45734.5</v>
      </c>
      <c r="H45" s="26">
        <f t="shared" si="23"/>
        <v>4671.3218300000008</v>
      </c>
      <c r="I45" s="27"/>
      <c r="J45" s="55">
        <f>0.64*$J$55+0.18*$J$56+0.18*$J$57</f>
        <v>0.10214000000000001</v>
      </c>
      <c r="K45" s="54">
        <f>$F$18*(1+$J$74)-$F$18</f>
        <v>43179.5</v>
      </c>
      <c r="L45" s="26">
        <f t="shared" si="24"/>
        <v>4410.3541300000006</v>
      </c>
      <c r="M45" s="27"/>
      <c r="N45" s="30">
        <f t="shared" si="25"/>
        <v>-260.96770000000015</v>
      </c>
      <c r="O45" s="31">
        <f t="shared" si="26"/>
        <v>-5.5865921787709522E-2</v>
      </c>
      <c r="Q45" s="55">
        <f>0.64*$Q$55+0.18*$Q$56+0.18*$Q$57</f>
        <v>0.10214000000000001</v>
      </c>
      <c r="R45" s="54">
        <f>$F$18*(1+Q74)-$F$18</f>
        <v>43179.5</v>
      </c>
      <c r="S45" s="26">
        <f t="shared" ref="S45" si="37">R45*Q45</f>
        <v>4410.3541300000006</v>
      </c>
      <c r="T45" s="27"/>
      <c r="U45" s="30">
        <f t="shared" si="1"/>
        <v>0</v>
      </c>
      <c r="V45" s="31">
        <f t="shared" si="2"/>
        <v>0</v>
      </c>
      <c r="X45" s="55">
        <f>0.64*$X$55+0.18*$X$56+0.18*$X$57</f>
        <v>0.10214000000000001</v>
      </c>
      <c r="Y45" s="54">
        <f>$F$18*(1+X74)-$F$18</f>
        <v>43179.5</v>
      </c>
      <c r="Z45" s="26">
        <f t="shared" ref="Z45" si="38">Y45*X45</f>
        <v>4410.3541300000006</v>
      </c>
      <c r="AA45" s="27"/>
      <c r="AB45" s="30">
        <f t="shared" si="3"/>
        <v>0</v>
      </c>
      <c r="AC45" s="31">
        <f t="shared" si="4"/>
        <v>0</v>
      </c>
      <c r="AE45" s="55">
        <f>0.64*$AE$55+0.18*$AE$56+0.18*$AE$57</f>
        <v>0.10214000000000001</v>
      </c>
      <c r="AF45" s="54">
        <f>$F$18*(1+AE74)-$F$18</f>
        <v>43179.5</v>
      </c>
      <c r="AG45" s="26">
        <f t="shared" ref="AG45" si="39">AF45*AE45</f>
        <v>4410.3541300000006</v>
      </c>
      <c r="AH45" s="27"/>
      <c r="AI45" s="30">
        <f t="shared" si="5"/>
        <v>0</v>
      </c>
      <c r="AJ45" s="31">
        <f t="shared" si="6"/>
        <v>0</v>
      </c>
      <c r="AL45" s="55">
        <f>0.64*$AL$55+0.18*$AL$56+0.18*$AL$57</f>
        <v>0.10214000000000001</v>
      </c>
      <c r="AM45" s="54">
        <f>$F$18*(1+AL74)-$F$18</f>
        <v>43179.5</v>
      </c>
      <c r="AN45" s="26">
        <f t="shared" ref="AN45" si="40">AM45*AL45</f>
        <v>4410.3541300000006</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22920.691830000003</v>
      </c>
      <c r="I47" s="40"/>
      <c r="J47" s="59"/>
      <c r="K47" s="61"/>
      <c r="L47" s="60">
        <f>SUM(L40:L46)+L39</f>
        <v>29131.941130000003</v>
      </c>
      <c r="M47" s="40"/>
      <c r="N47" s="43">
        <f t="shared" ref="N47:N65" si="41">L47-H47</f>
        <v>6211.2492999999995</v>
      </c>
      <c r="O47" s="44">
        <f t="shared" si="26"/>
        <v>0.27098873568337656</v>
      </c>
      <c r="Q47" s="59"/>
      <c r="R47" s="61"/>
      <c r="S47" s="60">
        <f>SUM(S40:S46)+S39</f>
        <v>25686.914129999997</v>
      </c>
      <c r="T47" s="40"/>
      <c r="U47" s="43">
        <f t="shared" si="1"/>
        <v>-3445.0270000000055</v>
      </c>
      <c r="V47" s="44">
        <f t="shared" si="2"/>
        <v>-0.11825600582627585</v>
      </c>
      <c r="X47" s="59"/>
      <c r="Y47" s="61"/>
      <c r="Z47" s="60">
        <f>SUM(Z40:Z46)+Z39</f>
        <v>26489.55413</v>
      </c>
      <c r="AA47" s="40"/>
      <c r="AB47" s="43">
        <f t="shared" si="3"/>
        <v>802.64000000000306</v>
      </c>
      <c r="AC47" s="44">
        <f t="shared" si="4"/>
        <v>3.1247038703749626E-2</v>
      </c>
      <c r="AE47" s="59"/>
      <c r="AF47" s="61"/>
      <c r="AG47" s="60">
        <f>SUM(AG40:AG46)+AG39</f>
        <v>26750.434130000001</v>
      </c>
      <c r="AH47" s="40"/>
      <c r="AI47" s="43">
        <f t="shared" si="5"/>
        <v>260.88000000000102</v>
      </c>
      <c r="AJ47" s="44">
        <f t="shared" si="6"/>
        <v>9.8484103854563822E-3</v>
      </c>
      <c r="AL47" s="59"/>
      <c r="AM47" s="61"/>
      <c r="AN47" s="60">
        <f>SUM(AN40:AN46)+AN39</f>
        <v>26602.914130000001</v>
      </c>
      <c r="AO47" s="40"/>
      <c r="AP47" s="43">
        <f t="shared" si="7"/>
        <v>-147.52000000000044</v>
      </c>
      <c r="AQ47" s="44">
        <f t="shared" si="8"/>
        <v>-5.5146768565733336E-3</v>
      </c>
    </row>
    <row r="48" spans="2:43" x14ac:dyDescent="0.2">
      <c r="B48" s="27" t="s">
        <v>39</v>
      </c>
      <c r="C48" s="27"/>
      <c r="D48" s="62" t="s">
        <v>74</v>
      </c>
      <c r="E48" s="63"/>
      <c r="F48" s="28">
        <v>3.0186000000000002</v>
      </c>
      <c r="G48" s="64">
        <f>+$F$19</f>
        <v>4000</v>
      </c>
      <c r="H48" s="26">
        <f>G48*F48</f>
        <v>12074.400000000001</v>
      </c>
      <c r="I48" s="27"/>
      <c r="J48" s="28">
        <f>+F48</f>
        <v>3.0186000000000002</v>
      </c>
      <c r="K48" s="64">
        <f>+$F$19</f>
        <v>4000</v>
      </c>
      <c r="L48" s="26">
        <f>K48*J48</f>
        <v>12074.400000000001</v>
      </c>
      <c r="M48" s="27"/>
      <c r="N48" s="30">
        <f t="shared" si="41"/>
        <v>0</v>
      </c>
      <c r="O48" s="31">
        <f t="shared" si="26"/>
        <v>0</v>
      </c>
      <c r="Q48" s="28">
        <f>+$J48</f>
        <v>3.0186000000000002</v>
      </c>
      <c r="R48" s="64">
        <f>+$F$19</f>
        <v>4000</v>
      </c>
      <c r="S48" s="26">
        <f>R48*Q48</f>
        <v>12074.400000000001</v>
      </c>
      <c r="T48" s="27"/>
      <c r="U48" s="30">
        <f t="shared" si="1"/>
        <v>0</v>
      </c>
      <c r="V48" s="31">
        <f t="shared" si="2"/>
        <v>0</v>
      </c>
      <c r="X48" s="28">
        <f>+$J48</f>
        <v>3.0186000000000002</v>
      </c>
      <c r="Y48" s="64">
        <f>+$F$19</f>
        <v>4000</v>
      </c>
      <c r="Z48" s="26">
        <f>Y48*X48</f>
        <v>12074.400000000001</v>
      </c>
      <c r="AA48" s="27"/>
      <c r="AB48" s="30">
        <f t="shared" si="3"/>
        <v>0</v>
      </c>
      <c r="AC48" s="31">
        <f t="shared" si="4"/>
        <v>0</v>
      </c>
      <c r="AE48" s="28">
        <f>+$J48</f>
        <v>3.0186000000000002</v>
      </c>
      <c r="AF48" s="64">
        <f>+$F$19</f>
        <v>4000</v>
      </c>
      <c r="AG48" s="26">
        <f>AF48*AE48</f>
        <v>12074.400000000001</v>
      </c>
      <c r="AH48" s="27"/>
      <c r="AI48" s="30">
        <f t="shared" si="5"/>
        <v>0</v>
      </c>
      <c r="AJ48" s="31">
        <f t="shared" si="6"/>
        <v>0</v>
      </c>
      <c r="AL48" s="28">
        <f>+$J48</f>
        <v>3.0186000000000002</v>
      </c>
      <c r="AM48" s="64">
        <f>+$F$19</f>
        <v>4000</v>
      </c>
      <c r="AN48" s="26">
        <f>AM48*AL48</f>
        <v>12074.400000000001</v>
      </c>
      <c r="AO48" s="27"/>
      <c r="AP48" s="30">
        <f t="shared" si="7"/>
        <v>0</v>
      </c>
      <c r="AQ48" s="31">
        <f t="shared" si="8"/>
        <v>0</v>
      </c>
    </row>
    <row r="49" spans="2:43" ht="25.5" x14ac:dyDescent="0.2">
      <c r="B49" s="66" t="s">
        <v>40</v>
      </c>
      <c r="C49" s="27"/>
      <c r="D49" s="62" t="s">
        <v>74</v>
      </c>
      <c r="E49" s="63"/>
      <c r="F49" s="28">
        <v>1.7346999999999999</v>
      </c>
      <c r="G49" s="64">
        <f>G48</f>
        <v>4000</v>
      </c>
      <c r="H49" s="26">
        <f>G49*F49</f>
        <v>6938.7999999999993</v>
      </c>
      <c r="I49" s="27"/>
      <c r="J49" s="28">
        <f>+F49</f>
        <v>1.7346999999999999</v>
      </c>
      <c r="K49" s="64">
        <f>K48</f>
        <v>4000</v>
      </c>
      <c r="L49" s="26">
        <f>K49*J49</f>
        <v>6938.7999999999993</v>
      </c>
      <c r="M49" s="27"/>
      <c r="N49" s="30">
        <f t="shared" si="41"/>
        <v>0</v>
      </c>
      <c r="O49" s="31">
        <f t="shared" si="26"/>
        <v>0</v>
      </c>
      <c r="Q49" s="28">
        <f>+$J49</f>
        <v>1.7346999999999999</v>
      </c>
      <c r="R49" s="64">
        <f>R48</f>
        <v>4000</v>
      </c>
      <c r="S49" s="26">
        <f>R49*Q49</f>
        <v>6938.7999999999993</v>
      </c>
      <c r="T49" s="27"/>
      <c r="U49" s="30">
        <f t="shared" si="1"/>
        <v>0</v>
      </c>
      <c r="V49" s="31">
        <f t="shared" si="2"/>
        <v>0</v>
      </c>
      <c r="X49" s="28">
        <f>+$J49</f>
        <v>1.7346999999999999</v>
      </c>
      <c r="Y49" s="64">
        <f>Y48</f>
        <v>4000</v>
      </c>
      <c r="Z49" s="26">
        <f>Y49*X49</f>
        <v>6938.7999999999993</v>
      </c>
      <c r="AA49" s="27"/>
      <c r="AB49" s="30">
        <f t="shared" si="3"/>
        <v>0</v>
      </c>
      <c r="AC49" s="31">
        <f t="shared" si="4"/>
        <v>0</v>
      </c>
      <c r="AE49" s="28">
        <f>+$J49</f>
        <v>1.7346999999999999</v>
      </c>
      <c r="AF49" s="64">
        <f>AF48</f>
        <v>4000</v>
      </c>
      <c r="AG49" s="26">
        <f>AF49*AE49</f>
        <v>6938.7999999999993</v>
      </c>
      <c r="AH49" s="27"/>
      <c r="AI49" s="30">
        <f t="shared" si="5"/>
        <v>0</v>
      </c>
      <c r="AJ49" s="31">
        <f t="shared" si="6"/>
        <v>0</v>
      </c>
      <c r="AL49" s="28">
        <f>+$J49</f>
        <v>1.7346999999999999</v>
      </c>
      <c r="AM49" s="64">
        <f>AM48</f>
        <v>4000</v>
      </c>
      <c r="AN49" s="26">
        <f>AM49*AL49</f>
        <v>6938.7999999999993</v>
      </c>
      <c r="AO49" s="27"/>
      <c r="AP49" s="30">
        <f t="shared" si="7"/>
        <v>0</v>
      </c>
      <c r="AQ49" s="31">
        <f t="shared" si="8"/>
        <v>0</v>
      </c>
    </row>
    <row r="50" spans="2:43" ht="25.5" x14ac:dyDescent="0.2">
      <c r="B50" s="56" t="s">
        <v>41</v>
      </c>
      <c r="C50" s="35"/>
      <c r="D50" s="35"/>
      <c r="E50" s="35"/>
      <c r="F50" s="67"/>
      <c r="G50" s="59"/>
      <c r="H50" s="60">
        <f>SUM(H47:H49)</f>
        <v>41933.891830000008</v>
      </c>
      <c r="I50" s="68"/>
      <c r="J50" s="69"/>
      <c r="K50" s="59"/>
      <c r="L50" s="60">
        <f>SUM(L47:L49)</f>
        <v>48145.141130000004</v>
      </c>
      <c r="M50" s="68"/>
      <c r="N50" s="43">
        <f t="shared" si="41"/>
        <v>6211.2492999999959</v>
      </c>
      <c r="O50" s="44">
        <f t="shared" si="26"/>
        <v>0.1481200296213955</v>
      </c>
      <c r="Q50" s="69"/>
      <c r="R50" s="59"/>
      <c r="S50" s="60">
        <f>SUM(S47:S49)</f>
        <v>44700.114130000002</v>
      </c>
      <c r="T50" s="68"/>
      <c r="U50" s="43">
        <f t="shared" si="1"/>
        <v>-3445.0270000000019</v>
      </c>
      <c r="V50" s="44">
        <f t="shared" si="2"/>
        <v>-7.155502962797114E-2</v>
      </c>
      <c r="X50" s="69"/>
      <c r="Y50" s="59"/>
      <c r="Z50" s="60">
        <f>SUM(Z47:Z49)</f>
        <v>45502.754130000001</v>
      </c>
      <c r="AA50" s="68"/>
      <c r="AB50" s="43">
        <f t="shared" si="3"/>
        <v>802.63999999999942</v>
      </c>
      <c r="AC50" s="44">
        <f t="shared" si="4"/>
        <v>1.7956106278961739E-2</v>
      </c>
      <c r="AE50" s="69"/>
      <c r="AF50" s="59"/>
      <c r="AG50" s="60">
        <f>SUM(AG47:AG49)</f>
        <v>45763.634130000006</v>
      </c>
      <c r="AH50" s="68"/>
      <c r="AI50" s="43">
        <f t="shared" si="5"/>
        <v>260.88000000000466</v>
      </c>
      <c r="AJ50" s="44">
        <f t="shared" si="6"/>
        <v>5.7332793363381552E-3</v>
      </c>
      <c r="AL50" s="69"/>
      <c r="AM50" s="59"/>
      <c r="AN50" s="60">
        <f>SUM(AN47:AN49)</f>
        <v>45616.114130000002</v>
      </c>
      <c r="AO50" s="68"/>
      <c r="AP50" s="43">
        <f t="shared" si="7"/>
        <v>-147.52000000000407</v>
      </c>
      <c r="AQ50" s="44">
        <f t="shared" si="8"/>
        <v>-3.223520220901741E-3</v>
      </c>
    </row>
    <row r="51" spans="2:43" ht="25.5" x14ac:dyDescent="0.2">
      <c r="B51" s="71" t="s">
        <v>42</v>
      </c>
      <c r="C51" s="21"/>
      <c r="D51" s="22" t="s">
        <v>30</v>
      </c>
      <c r="E51" s="23"/>
      <c r="F51" s="72">
        <v>4.4000000000000003E-3</v>
      </c>
      <c r="G51" s="64">
        <f>+$F$18+G45</f>
        <v>1323234.5</v>
      </c>
      <c r="H51" s="73">
        <f t="shared" ref="H51:H57" si="42">G51*F51</f>
        <v>5822.2318000000005</v>
      </c>
      <c r="I51" s="27"/>
      <c r="J51" s="72">
        <v>4.4000000000000003E-3</v>
      </c>
      <c r="K51" s="64">
        <f>+$F$18</f>
        <v>1277500</v>
      </c>
      <c r="L51" s="73">
        <f t="shared" ref="L51:L57" si="43">K51*J51</f>
        <v>5621</v>
      </c>
      <c r="M51" s="27"/>
      <c r="N51" s="30">
        <f t="shared" si="41"/>
        <v>-201.23180000000048</v>
      </c>
      <c r="O51" s="74">
        <f t="shared" si="26"/>
        <v>-3.4562656883568334E-2</v>
      </c>
      <c r="Q51" s="72">
        <f>+J51</f>
        <v>4.4000000000000003E-3</v>
      </c>
      <c r="R51" s="64">
        <f>+$F$18</f>
        <v>1277500</v>
      </c>
      <c r="S51" s="73">
        <f t="shared" ref="S51:S57" si="44">R51*Q51</f>
        <v>5621</v>
      </c>
      <c r="T51" s="27"/>
      <c r="U51" s="30">
        <f t="shared" si="1"/>
        <v>0</v>
      </c>
      <c r="V51" s="74">
        <f t="shared" si="2"/>
        <v>0</v>
      </c>
      <c r="X51" s="72">
        <f>+Q51</f>
        <v>4.4000000000000003E-3</v>
      </c>
      <c r="Y51" s="64">
        <f>+$F$18</f>
        <v>1277500</v>
      </c>
      <c r="Z51" s="73">
        <f t="shared" ref="Z51:Z57" si="45">Y51*X51</f>
        <v>5621</v>
      </c>
      <c r="AA51" s="27"/>
      <c r="AB51" s="30">
        <f t="shared" si="3"/>
        <v>0</v>
      </c>
      <c r="AC51" s="74">
        <f t="shared" si="4"/>
        <v>0</v>
      </c>
      <c r="AE51" s="72">
        <f>+X51</f>
        <v>4.4000000000000003E-3</v>
      </c>
      <c r="AF51" s="64">
        <f>+$F$18</f>
        <v>1277500</v>
      </c>
      <c r="AG51" s="73">
        <f t="shared" ref="AG51:AG57" si="46">AF51*AE51</f>
        <v>5621</v>
      </c>
      <c r="AH51" s="27"/>
      <c r="AI51" s="30">
        <f t="shared" si="5"/>
        <v>0</v>
      </c>
      <c r="AJ51" s="74">
        <f t="shared" si="6"/>
        <v>0</v>
      </c>
      <c r="AL51" s="72">
        <f>+AE51</f>
        <v>4.4000000000000003E-3</v>
      </c>
      <c r="AM51" s="64">
        <f>+$F$18</f>
        <v>1277500</v>
      </c>
      <c r="AN51" s="73">
        <f t="shared" ref="AN51:AN57" si="47">AM51*AL51</f>
        <v>5621</v>
      </c>
      <c r="AO51" s="27"/>
      <c r="AP51" s="30">
        <f t="shared" si="7"/>
        <v>0</v>
      </c>
      <c r="AQ51" s="74">
        <f t="shared" si="8"/>
        <v>0</v>
      </c>
    </row>
    <row r="52" spans="2:43" ht="25.5" x14ac:dyDescent="0.2">
      <c r="B52" s="71" t="s">
        <v>43</v>
      </c>
      <c r="C52" s="21"/>
      <c r="D52" s="22" t="s">
        <v>30</v>
      </c>
      <c r="E52" s="23"/>
      <c r="F52" s="72">
        <v>1.2999999999999999E-3</v>
      </c>
      <c r="G52" s="64">
        <f>G51</f>
        <v>1323234.5</v>
      </c>
      <c r="H52" s="73">
        <f t="shared" si="42"/>
        <v>1720.2048499999999</v>
      </c>
      <c r="I52" s="27"/>
      <c r="J52" s="72">
        <v>1.2999999999999999E-3</v>
      </c>
      <c r="K52" s="64">
        <f>+$F$18</f>
        <v>1277500</v>
      </c>
      <c r="L52" s="73">
        <f t="shared" si="43"/>
        <v>1660.75</v>
      </c>
      <c r="M52" s="27"/>
      <c r="N52" s="30">
        <f t="shared" si="41"/>
        <v>-59.454849999999851</v>
      </c>
      <c r="O52" s="74">
        <f t="shared" si="26"/>
        <v>-3.4562656883568174E-2</v>
      </c>
      <c r="Q52" s="72">
        <f>+J52</f>
        <v>1.2999999999999999E-3</v>
      </c>
      <c r="R52" s="64">
        <f>+$F$18</f>
        <v>1277500</v>
      </c>
      <c r="S52" s="73">
        <f t="shared" si="44"/>
        <v>1660.75</v>
      </c>
      <c r="T52" s="27"/>
      <c r="U52" s="30">
        <f t="shared" si="1"/>
        <v>0</v>
      </c>
      <c r="V52" s="74">
        <f t="shared" si="2"/>
        <v>0</v>
      </c>
      <c r="X52" s="72">
        <f>+Q52</f>
        <v>1.2999999999999999E-3</v>
      </c>
      <c r="Y52" s="64">
        <f>+$F$18</f>
        <v>1277500</v>
      </c>
      <c r="Z52" s="73">
        <f t="shared" si="45"/>
        <v>1660.75</v>
      </c>
      <c r="AA52" s="27"/>
      <c r="AB52" s="30">
        <f t="shared" si="3"/>
        <v>0</v>
      </c>
      <c r="AC52" s="74">
        <f t="shared" si="4"/>
        <v>0</v>
      </c>
      <c r="AE52" s="72">
        <f>+X52</f>
        <v>1.2999999999999999E-3</v>
      </c>
      <c r="AF52" s="64">
        <f>+$F$18</f>
        <v>1277500</v>
      </c>
      <c r="AG52" s="73">
        <f t="shared" si="46"/>
        <v>1660.75</v>
      </c>
      <c r="AH52" s="27"/>
      <c r="AI52" s="30">
        <f t="shared" si="5"/>
        <v>0</v>
      </c>
      <c r="AJ52" s="74">
        <f t="shared" si="6"/>
        <v>0</v>
      </c>
      <c r="AL52" s="72">
        <f>+AE52</f>
        <v>1.2999999999999999E-3</v>
      </c>
      <c r="AM52" s="64">
        <f>+$F$18</f>
        <v>1277500</v>
      </c>
      <c r="AN52" s="73">
        <f t="shared" si="47"/>
        <v>1660.75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1277500</v>
      </c>
      <c r="H54" s="73">
        <f t="shared" si="42"/>
        <v>8865.85</v>
      </c>
      <c r="I54" s="27"/>
      <c r="J54" s="72">
        <f>+F54</f>
        <v>6.94E-3</v>
      </c>
      <c r="K54" s="76">
        <f>$F$18</f>
        <v>1277500</v>
      </c>
      <c r="L54" s="73">
        <f t="shared" si="43"/>
        <v>8865.85</v>
      </c>
      <c r="M54" s="27"/>
      <c r="N54" s="30">
        <f t="shared" si="41"/>
        <v>0</v>
      </c>
      <c r="O54" s="74">
        <f t="shared" si="26"/>
        <v>0</v>
      </c>
      <c r="Q54" s="72">
        <f>+J54</f>
        <v>6.94E-3</v>
      </c>
      <c r="R54" s="76">
        <f>$F$18</f>
        <v>1277500</v>
      </c>
      <c r="S54" s="73">
        <f t="shared" si="44"/>
        <v>8865.85</v>
      </c>
      <c r="T54" s="27"/>
      <c r="U54" s="30">
        <f t="shared" si="1"/>
        <v>0</v>
      </c>
      <c r="V54" s="74">
        <f t="shared" si="2"/>
        <v>0</v>
      </c>
      <c r="X54" s="72">
        <f>+Q54</f>
        <v>6.94E-3</v>
      </c>
      <c r="Y54" s="76">
        <f>$F$18</f>
        <v>1277500</v>
      </c>
      <c r="Z54" s="73">
        <f t="shared" si="45"/>
        <v>8865.85</v>
      </c>
      <c r="AA54" s="27"/>
      <c r="AB54" s="30">
        <f t="shared" si="3"/>
        <v>0</v>
      </c>
      <c r="AC54" s="74">
        <f t="shared" si="4"/>
        <v>0</v>
      </c>
      <c r="AE54" s="72">
        <f>+X54</f>
        <v>6.94E-3</v>
      </c>
      <c r="AF54" s="76">
        <f>$F$18</f>
        <v>1277500</v>
      </c>
      <c r="AG54" s="73">
        <f t="shared" si="46"/>
        <v>8865.85</v>
      </c>
      <c r="AH54" s="27"/>
      <c r="AI54" s="30">
        <f t="shared" si="5"/>
        <v>0</v>
      </c>
      <c r="AJ54" s="74">
        <f t="shared" si="6"/>
        <v>0</v>
      </c>
      <c r="AL54" s="72">
        <f>+AE54</f>
        <v>6.94E-3</v>
      </c>
      <c r="AM54" s="76">
        <f>$F$18</f>
        <v>1277500</v>
      </c>
      <c r="AN54" s="73">
        <f t="shared" si="47"/>
        <v>8865.85</v>
      </c>
      <c r="AO54" s="27"/>
      <c r="AP54" s="30">
        <f t="shared" si="7"/>
        <v>0</v>
      </c>
      <c r="AQ54" s="74">
        <f t="shared" si="8"/>
        <v>0</v>
      </c>
    </row>
    <row r="55" spans="2:43" x14ac:dyDescent="0.2">
      <c r="B55" s="49" t="s">
        <v>46</v>
      </c>
      <c r="C55" s="21"/>
      <c r="D55" s="22"/>
      <c r="E55" s="23"/>
      <c r="F55" s="72">
        <v>0.08</v>
      </c>
      <c r="G55" s="77">
        <f>0.64*$F$18</f>
        <v>817600</v>
      </c>
      <c r="H55" s="73">
        <f t="shared" si="42"/>
        <v>65408</v>
      </c>
      <c r="I55" s="27"/>
      <c r="J55" s="72">
        <v>0.08</v>
      </c>
      <c r="K55" s="77">
        <f>$G$55</f>
        <v>817600</v>
      </c>
      <c r="L55" s="73">
        <f t="shared" si="43"/>
        <v>65408</v>
      </c>
      <c r="M55" s="27"/>
      <c r="N55" s="30">
        <f t="shared" si="41"/>
        <v>0</v>
      </c>
      <c r="O55" s="74">
        <f t="shared" si="26"/>
        <v>0</v>
      </c>
      <c r="Q55" s="72">
        <v>0.08</v>
      </c>
      <c r="R55" s="77">
        <f>$G$55</f>
        <v>817600</v>
      </c>
      <c r="S55" s="73">
        <f t="shared" si="44"/>
        <v>65408</v>
      </c>
      <c r="T55" s="27"/>
      <c r="U55" s="30">
        <f t="shared" si="1"/>
        <v>0</v>
      </c>
      <c r="V55" s="74">
        <f t="shared" si="2"/>
        <v>0</v>
      </c>
      <c r="X55" s="72">
        <v>0.08</v>
      </c>
      <c r="Y55" s="77">
        <f>$G$55</f>
        <v>817600</v>
      </c>
      <c r="Z55" s="73">
        <f t="shared" si="45"/>
        <v>65408</v>
      </c>
      <c r="AA55" s="27"/>
      <c r="AB55" s="30">
        <f t="shared" si="3"/>
        <v>0</v>
      </c>
      <c r="AC55" s="74">
        <f t="shared" si="4"/>
        <v>0</v>
      </c>
      <c r="AE55" s="72">
        <v>0.08</v>
      </c>
      <c r="AF55" s="77">
        <f>$G$55</f>
        <v>817600</v>
      </c>
      <c r="AG55" s="73">
        <f t="shared" si="46"/>
        <v>65408</v>
      </c>
      <c r="AH55" s="27"/>
      <c r="AI55" s="30">
        <f t="shared" si="5"/>
        <v>0</v>
      </c>
      <c r="AJ55" s="74">
        <f t="shared" si="6"/>
        <v>0</v>
      </c>
      <c r="AL55" s="72">
        <v>0.08</v>
      </c>
      <c r="AM55" s="77">
        <f>$G$55</f>
        <v>817600</v>
      </c>
      <c r="AN55" s="73">
        <f t="shared" si="47"/>
        <v>65408</v>
      </c>
      <c r="AO55" s="27"/>
      <c r="AP55" s="30">
        <f t="shared" si="7"/>
        <v>0</v>
      </c>
      <c r="AQ55" s="74">
        <f t="shared" si="8"/>
        <v>0</v>
      </c>
    </row>
    <row r="56" spans="2:43" x14ac:dyDescent="0.2">
      <c r="B56" s="49" t="s">
        <v>47</v>
      </c>
      <c r="C56" s="21"/>
      <c r="D56" s="22"/>
      <c r="E56" s="23"/>
      <c r="F56" s="72">
        <v>0.122</v>
      </c>
      <c r="G56" s="77">
        <f>0.18*$F$18</f>
        <v>229950</v>
      </c>
      <c r="H56" s="73">
        <f t="shared" si="42"/>
        <v>28053.899999999998</v>
      </c>
      <c r="I56" s="27"/>
      <c r="J56" s="72">
        <v>0.122</v>
      </c>
      <c r="K56" s="77">
        <f>$G$56</f>
        <v>229950</v>
      </c>
      <c r="L56" s="73">
        <f t="shared" si="43"/>
        <v>28053.899999999998</v>
      </c>
      <c r="M56" s="27"/>
      <c r="N56" s="30">
        <f t="shared" si="41"/>
        <v>0</v>
      </c>
      <c r="O56" s="74">
        <f t="shared" si="26"/>
        <v>0</v>
      </c>
      <c r="Q56" s="72">
        <v>0.122</v>
      </c>
      <c r="R56" s="77">
        <f>$G$56</f>
        <v>229950</v>
      </c>
      <c r="S56" s="73">
        <f t="shared" si="44"/>
        <v>28053.899999999998</v>
      </c>
      <c r="T56" s="27"/>
      <c r="U56" s="30">
        <f t="shared" si="1"/>
        <v>0</v>
      </c>
      <c r="V56" s="74">
        <f t="shared" si="2"/>
        <v>0</v>
      </c>
      <c r="X56" s="72">
        <v>0.122</v>
      </c>
      <c r="Y56" s="77">
        <f>$G$56</f>
        <v>229950</v>
      </c>
      <c r="Z56" s="73">
        <f t="shared" si="45"/>
        <v>28053.899999999998</v>
      </c>
      <c r="AA56" s="27"/>
      <c r="AB56" s="30">
        <f t="shared" si="3"/>
        <v>0</v>
      </c>
      <c r="AC56" s="74">
        <f t="shared" si="4"/>
        <v>0</v>
      </c>
      <c r="AE56" s="72">
        <v>0.122</v>
      </c>
      <c r="AF56" s="77">
        <f>$G$56</f>
        <v>229950</v>
      </c>
      <c r="AG56" s="73">
        <f t="shared" si="46"/>
        <v>28053.899999999998</v>
      </c>
      <c r="AH56" s="27"/>
      <c r="AI56" s="30">
        <f t="shared" si="5"/>
        <v>0</v>
      </c>
      <c r="AJ56" s="74">
        <f t="shared" si="6"/>
        <v>0</v>
      </c>
      <c r="AL56" s="72">
        <v>0.122</v>
      </c>
      <c r="AM56" s="77">
        <f>$G$56</f>
        <v>229950</v>
      </c>
      <c r="AN56" s="73">
        <f t="shared" si="47"/>
        <v>28053.899999999998</v>
      </c>
      <c r="AO56" s="27"/>
      <c r="AP56" s="30">
        <f t="shared" si="7"/>
        <v>0</v>
      </c>
      <c r="AQ56" s="74">
        <f t="shared" si="8"/>
        <v>0</v>
      </c>
    </row>
    <row r="57" spans="2:43" x14ac:dyDescent="0.2">
      <c r="B57" s="11" t="s">
        <v>48</v>
      </c>
      <c r="C57" s="21"/>
      <c r="D57" s="22"/>
      <c r="E57" s="23"/>
      <c r="F57" s="72">
        <v>0.161</v>
      </c>
      <c r="G57" s="77">
        <f>0.18*$F$18</f>
        <v>229950</v>
      </c>
      <c r="H57" s="73">
        <f t="shared" si="42"/>
        <v>37021.950000000004</v>
      </c>
      <c r="I57" s="27"/>
      <c r="J57" s="72">
        <v>0.161</v>
      </c>
      <c r="K57" s="77">
        <f>$G$57</f>
        <v>229950</v>
      </c>
      <c r="L57" s="73">
        <f t="shared" si="43"/>
        <v>37021.950000000004</v>
      </c>
      <c r="M57" s="27"/>
      <c r="N57" s="30">
        <f t="shared" si="41"/>
        <v>0</v>
      </c>
      <c r="O57" s="74">
        <f t="shared" si="26"/>
        <v>0</v>
      </c>
      <c r="Q57" s="72">
        <v>0.161</v>
      </c>
      <c r="R57" s="77">
        <f>$G$57</f>
        <v>229950</v>
      </c>
      <c r="S57" s="73">
        <f t="shared" si="44"/>
        <v>37021.950000000004</v>
      </c>
      <c r="T57" s="27"/>
      <c r="U57" s="30">
        <f t="shared" si="1"/>
        <v>0</v>
      </c>
      <c r="V57" s="74">
        <f t="shared" si="2"/>
        <v>0</v>
      </c>
      <c r="X57" s="72">
        <v>0.161</v>
      </c>
      <c r="Y57" s="77">
        <f>$G$57</f>
        <v>229950</v>
      </c>
      <c r="Z57" s="73">
        <f t="shared" si="45"/>
        <v>37021.950000000004</v>
      </c>
      <c r="AA57" s="27"/>
      <c r="AB57" s="30">
        <f t="shared" si="3"/>
        <v>0</v>
      </c>
      <c r="AC57" s="74">
        <f t="shared" si="4"/>
        <v>0</v>
      </c>
      <c r="AE57" s="72">
        <v>0.161</v>
      </c>
      <c r="AF57" s="77">
        <f>$G$57</f>
        <v>229950</v>
      </c>
      <c r="AG57" s="73">
        <f t="shared" si="46"/>
        <v>37021.950000000004</v>
      </c>
      <c r="AH57" s="27"/>
      <c r="AI57" s="30">
        <f t="shared" si="5"/>
        <v>0</v>
      </c>
      <c r="AJ57" s="74">
        <f t="shared" si="6"/>
        <v>0</v>
      </c>
      <c r="AL57" s="72">
        <v>0.161</v>
      </c>
      <c r="AM57" s="77">
        <f>$G$57</f>
        <v>229950</v>
      </c>
      <c r="AN57" s="73">
        <f t="shared" si="47"/>
        <v>37021.950000000004</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1276750</v>
      </c>
      <c r="H59" s="73">
        <f>G59*F59</f>
        <v>140442.5</v>
      </c>
      <c r="I59" s="83"/>
      <c r="J59" s="72">
        <v>0.11</v>
      </c>
      <c r="K59" s="82">
        <f>$G$59</f>
        <v>1276750</v>
      </c>
      <c r="L59" s="73">
        <f>K59*J59</f>
        <v>140442.5</v>
      </c>
      <c r="M59" s="83"/>
      <c r="N59" s="84">
        <f t="shared" si="41"/>
        <v>0</v>
      </c>
      <c r="O59" s="74">
        <f t="shared" si="26"/>
        <v>0</v>
      </c>
      <c r="Q59" s="72">
        <v>0.11</v>
      </c>
      <c r="R59" s="82">
        <f>$G$59</f>
        <v>1276750</v>
      </c>
      <c r="S59" s="73">
        <f>R59*Q59</f>
        <v>140442.5</v>
      </c>
      <c r="T59" s="83"/>
      <c r="U59" s="84">
        <f t="shared" si="1"/>
        <v>0</v>
      </c>
      <c r="V59" s="74">
        <f t="shared" si="2"/>
        <v>0</v>
      </c>
      <c r="X59" s="72">
        <v>0.11</v>
      </c>
      <c r="Y59" s="82">
        <f>$G$59</f>
        <v>1276750</v>
      </c>
      <c r="Z59" s="73">
        <f>Y59*X59</f>
        <v>140442.5</v>
      </c>
      <c r="AA59" s="83"/>
      <c r="AB59" s="84">
        <f t="shared" si="3"/>
        <v>0</v>
      </c>
      <c r="AC59" s="74">
        <f t="shared" si="4"/>
        <v>0</v>
      </c>
      <c r="AE59" s="72">
        <v>0.11</v>
      </c>
      <c r="AF59" s="82">
        <f>$G$59</f>
        <v>1276750</v>
      </c>
      <c r="AG59" s="73">
        <f>AF59*AE59</f>
        <v>140442.5</v>
      </c>
      <c r="AH59" s="83"/>
      <c r="AI59" s="84">
        <f t="shared" si="5"/>
        <v>0</v>
      </c>
      <c r="AJ59" s="74">
        <f t="shared" si="6"/>
        <v>0</v>
      </c>
      <c r="AL59" s="72">
        <v>0.11</v>
      </c>
      <c r="AM59" s="82">
        <f>$G$59</f>
        <v>1276750</v>
      </c>
      <c r="AN59" s="73">
        <f>AM59*AL59</f>
        <v>140442.5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188826.27848000001</v>
      </c>
      <c r="I61" s="100"/>
      <c r="J61" s="101"/>
      <c r="K61" s="101"/>
      <c r="L61" s="99">
        <f>SUM(L51:L57,L50)</f>
        <v>194776.84113000002</v>
      </c>
      <c r="M61" s="102"/>
      <c r="N61" s="103">
        <f t="shared" ref="N61" si="48">L61-H61</f>
        <v>5950.5626500000071</v>
      </c>
      <c r="O61" s="104">
        <f t="shared" ref="O61" si="49">IF((H61)=0,"",(N61/H61))</f>
        <v>3.1513424391458711E-2</v>
      </c>
      <c r="Q61" s="101"/>
      <c r="R61" s="101"/>
      <c r="S61" s="99">
        <f>SUM(S51:S57,S50)</f>
        <v>191331.81413000001</v>
      </c>
      <c r="T61" s="102"/>
      <c r="U61" s="103">
        <f t="shared" si="1"/>
        <v>-3445.0270000000019</v>
      </c>
      <c r="V61" s="104">
        <f>IF((L61)=0,"",(U61/L61))</f>
        <v>-1.7687046262859791E-2</v>
      </c>
      <c r="X61" s="101"/>
      <c r="Y61" s="101"/>
      <c r="Z61" s="99">
        <f>SUM(Z51:Z57,Z50)</f>
        <v>192134.45413000003</v>
      </c>
      <c r="AA61" s="102"/>
      <c r="AB61" s="103">
        <f t="shared" si="3"/>
        <v>802.64000000001397</v>
      </c>
      <c r="AC61" s="104">
        <f>IF((S61)=0,"",(AB61/S61))</f>
        <v>4.1950158871888492E-3</v>
      </c>
      <c r="AE61" s="101"/>
      <c r="AF61" s="101"/>
      <c r="AG61" s="99">
        <f>SUM(AG51:AG57,AG50)</f>
        <v>192395.33413000003</v>
      </c>
      <c r="AH61" s="102"/>
      <c r="AI61" s="103">
        <f t="shared" ref="AI61:AI65" si="50">AG61-Z61</f>
        <v>260.88000000000466</v>
      </c>
      <c r="AJ61" s="104">
        <f>IF((Z61)=0,"",(AI61/Z61))</f>
        <v>1.3577991577892153E-3</v>
      </c>
      <c r="AL61" s="101"/>
      <c r="AM61" s="101"/>
      <c r="AN61" s="99">
        <f>SUM(AN51:AN57,AN50)</f>
        <v>192247.81413000001</v>
      </c>
      <c r="AO61" s="102"/>
      <c r="AP61" s="103">
        <f t="shared" ref="AP61:AP65" si="51">AN61-AG61</f>
        <v>-147.52000000001863</v>
      </c>
      <c r="AQ61" s="104">
        <f>IF((AG61)=0,"",(AP61/AG61))</f>
        <v>-7.6675456121165866E-4</v>
      </c>
    </row>
    <row r="62" spans="2:43" x14ac:dyDescent="0.2">
      <c r="B62" s="105" t="s">
        <v>52</v>
      </c>
      <c r="C62" s="21"/>
      <c r="D62" s="21"/>
      <c r="E62" s="21"/>
      <c r="F62" s="106">
        <v>0.13</v>
      </c>
      <c r="G62" s="107"/>
      <c r="H62" s="108">
        <f>H61*F62</f>
        <v>24547.416202400003</v>
      </c>
      <c r="I62" s="109"/>
      <c r="J62" s="110">
        <v>0.13</v>
      </c>
      <c r="K62" s="109"/>
      <c r="L62" s="111">
        <f>L61*J62</f>
        <v>25320.989346900002</v>
      </c>
      <c r="M62" s="112"/>
      <c r="N62" s="113">
        <f t="shared" si="41"/>
        <v>773.57314449999831</v>
      </c>
      <c r="O62" s="114">
        <f t="shared" si="26"/>
        <v>3.15134243914586E-2</v>
      </c>
      <c r="Q62" s="110">
        <v>0.13</v>
      </c>
      <c r="R62" s="109"/>
      <c r="S62" s="111">
        <f>S61*Q62</f>
        <v>24873.135836900001</v>
      </c>
      <c r="T62" s="112"/>
      <c r="U62" s="113">
        <f t="shared" si="1"/>
        <v>-447.85351000000082</v>
      </c>
      <c r="V62" s="114">
        <f t="shared" ref="V62:V71" si="52">IF((L62)=0,"",(U62/L62))</f>
        <v>-1.7687046262859815E-2</v>
      </c>
      <c r="X62" s="110">
        <v>0.13</v>
      </c>
      <c r="Y62" s="109"/>
      <c r="Z62" s="111">
        <f>Z61*X62</f>
        <v>24977.479036900004</v>
      </c>
      <c r="AA62" s="112"/>
      <c r="AB62" s="113">
        <f t="shared" si="3"/>
        <v>104.34320000000298</v>
      </c>
      <c r="AC62" s="114">
        <f t="shared" ref="AC62:AC71" si="53">IF((S62)=0,"",(AB62/S62))</f>
        <v>4.195015887188896E-3</v>
      </c>
      <c r="AE62" s="110">
        <v>0.13</v>
      </c>
      <c r="AF62" s="109"/>
      <c r="AG62" s="111">
        <f>AG61*AE62</f>
        <v>25011.393436900005</v>
      </c>
      <c r="AH62" s="112"/>
      <c r="AI62" s="113">
        <f t="shared" si="50"/>
        <v>33.914400000001478</v>
      </c>
      <c r="AJ62" s="114">
        <f t="shared" ref="AJ62:AJ71" si="54">IF((Z62)=0,"",(AI62/Z62))</f>
        <v>1.3577991577892502E-3</v>
      </c>
      <c r="AL62" s="110">
        <v>0.13</v>
      </c>
      <c r="AM62" s="109"/>
      <c r="AN62" s="111">
        <f>AN61*AL62</f>
        <v>24992.215836900003</v>
      </c>
      <c r="AO62" s="112"/>
      <c r="AP62" s="113">
        <f t="shared" si="51"/>
        <v>-19.177600000002712</v>
      </c>
      <c r="AQ62" s="114">
        <f t="shared" ref="AQ62:AQ71" si="55">IF((AG62)=0,"",(AP62/AG62))</f>
        <v>-7.6675456121167026E-4</v>
      </c>
    </row>
    <row r="63" spans="2:43" x14ac:dyDescent="0.2">
      <c r="B63" s="115" t="s">
        <v>53</v>
      </c>
      <c r="C63" s="21"/>
      <c r="D63" s="21"/>
      <c r="E63" s="21"/>
      <c r="F63" s="116"/>
      <c r="G63" s="107"/>
      <c r="H63" s="108">
        <f>H61+H62</f>
        <v>213373.6946824</v>
      </c>
      <c r="I63" s="109"/>
      <c r="J63" s="109"/>
      <c r="K63" s="109"/>
      <c r="L63" s="111">
        <f>L61+L62</f>
        <v>220097.83047690001</v>
      </c>
      <c r="M63" s="112"/>
      <c r="N63" s="113">
        <f t="shared" si="41"/>
        <v>6724.1357945000054</v>
      </c>
      <c r="O63" s="114">
        <f t="shared" si="26"/>
        <v>3.1513424391458697E-2</v>
      </c>
      <c r="Q63" s="109"/>
      <c r="R63" s="109"/>
      <c r="S63" s="111">
        <f>S61+S62</f>
        <v>216204.94996690002</v>
      </c>
      <c r="T63" s="112"/>
      <c r="U63" s="113">
        <f t="shared" si="1"/>
        <v>-3892.8805099999881</v>
      </c>
      <c r="V63" s="114">
        <f t="shared" si="52"/>
        <v>-1.7687046262859728E-2</v>
      </c>
      <c r="X63" s="109"/>
      <c r="Y63" s="109"/>
      <c r="Z63" s="111">
        <f>Z61+Z62</f>
        <v>217111.93316690004</v>
      </c>
      <c r="AA63" s="112"/>
      <c r="AB63" s="113">
        <f t="shared" si="3"/>
        <v>906.98320000001695</v>
      </c>
      <c r="AC63" s="114">
        <f t="shared" si="53"/>
        <v>4.1950158871888544E-3</v>
      </c>
      <c r="AE63" s="109"/>
      <c r="AF63" s="109"/>
      <c r="AG63" s="111">
        <f>AG61+AG62</f>
        <v>217406.72756690002</v>
      </c>
      <c r="AH63" s="112"/>
      <c r="AI63" s="113">
        <f t="shared" si="50"/>
        <v>294.79439999998431</v>
      </c>
      <c r="AJ63" s="114">
        <f t="shared" si="54"/>
        <v>1.3577991577891188E-3</v>
      </c>
      <c r="AL63" s="109"/>
      <c r="AM63" s="109"/>
      <c r="AN63" s="111">
        <f>AN61+AN62</f>
        <v>217240.02996690001</v>
      </c>
      <c r="AO63" s="112"/>
      <c r="AP63" s="113">
        <f t="shared" si="51"/>
        <v>-166.69760000001406</v>
      </c>
      <c r="AQ63" s="114">
        <f t="shared" si="55"/>
        <v>-7.6675456121162657E-4</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0" t="s">
        <v>55</v>
      </c>
      <c r="C65" s="260"/>
      <c r="D65" s="260"/>
      <c r="E65" s="120"/>
      <c r="F65" s="121"/>
      <c r="G65" s="122"/>
      <c r="H65" s="123">
        <f>H63+H64</f>
        <v>213373.6946824</v>
      </c>
      <c r="I65" s="124"/>
      <c r="J65" s="124"/>
      <c r="K65" s="124"/>
      <c r="L65" s="125">
        <f>L63+L64</f>
        <v>220097.83047690001</v>
      </c>
      <c r="M65" s="126"/>
      <c r="N65" s="127">
        <f t="shared" si="41"/>
        <v>6724.1357945000054</v>
      </c>
      <c r="O65" s="128">
        <f t="shared" si="26"/>
        <v>3.1513424391458697E-2</v>
      </c>
      <c r="Q65" s="124"/>
      <c r="R65" s="124"/>
      <c r="S65" s="125">
        <f>S63+S64</f>
        <v>216204.94996690002</v>
      </c>
      <c r="T65" s="126"/>
      <c r="U65" s="127">
        <f t="shared" si="1"/>
        <v>-3892.8805099999881</v>
      </c>
      <c r="V65" s="128">
        <f t="shared" si="52"/>
        <v>-1.7687046262859728E-2</v>
      </c>
      <c r="X65" s="124"/>
      <c r="Y65" s="124"/>
      <c r="Z65" s="125">
        <f>Z63+Z64</f>
        <v>217111.93316690004</v>
      </c>
      <c r="AA65" s="126"/>
      <c r="AB65" s="127">
        <f t="shared" si="3"/>
        <v>906.98320000001695</v>
      </c>
      <c r="AC65" s="128">
        <f t="shared" si="53"/>
        <v>4.1950158871888544E-3</v>
      </c>
      <c r="AE65" s="124"/>
      <c r="AF65" s="124"/>
      <c r="AG65" s="125">
        <f>AG63+AG64</f>
        <v>217406.72756690002</v>
      </c>
      <c r="AH65" s="126"/>
      <c r="AI65" s="127">
        <f t="shared" si="50"/>
        <v>294.79439999998431</v>
      </c>
      <c r="AJ65" s="128">
        <f t="shared" si="54"/>
        <v>1.3577991577891188E-3</v>
      </c>
      <c r="AL65" s="124"/>
      <c r="AM65" s="124"/>
      <c r="AN65" s="125">
        <f>AN63+AN64</f>
        <v>217240.02996690001</v>
      </c>
      <c r="AO65" s="126"/>
      <c r="AP65" s="127">
        <f t="shared" si="51"/>
        <v>-166.69760000001406</v>
      </c>
      <c r="AQ65" s="128">
        <f t="shared" si="55"/>
        <v>-7.6675456121162657E-4</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198855.42848000003</v>
      </c>
      <c r="I67" s="140"/>
      <c r="J67" s="141"/>
      <c r="K67" s="141"/>
      <c r="L67" s="139">
        <f>SUM(L58:L59,L50,L51:L54)</f>
        <v>204805.99113000001</v>
      </c>
      <c r="M67" s="142"/>
      <c r="N67" s="143">
        <f t="shared" ref="N67:N71" si="56">L67-H67</f>
        <v>5950.562649999978</v>
      </c>
      <c r="O67" s="104">
        <f t="shared" ref="O67:O71" si="57">IF((H67)=0,"",(N67/H67))</f>
        <v>2.9924064409428273E-2</v>
      </c>
      <c r="Q67" s="141"/>
      <c r="R67" s="141"/>
      <c r="S67" s="139">
        <f>SUM(S58:S59,S50,S51:S54)</f>
        <v>201360.96413000001</v>
      </c>
      <c r="T67" s="142"/>
      <c r="U67" s="143">
        <f t="shared" si="1"/>
        <v>-3445.0270000000019</v>
      </c>
      <c r="V67" s="104">
        <f t="shared" si="52"/>
        <v>-1.6820928826311927E-2</v>
      </c>
      <c r="X67" s="141"/>
      <c r="Y67" s="141"/>
      <c r="Z67" s="139">
        <f>SUM(Z58:Z59,Z50,Z51:Z54)</f>
        <v>202163.60413000002</v>
      </c>
      <c r="AA67" s="142"/>
      <c r="AB67" s="143">
        <f t="shared" si="3"/>
        <v>802.64000000001397</v>
      </c>
      <c r="AC67" s="104">
        <f t="shared" si="53"/>
        <v>3.9860754713203703E-3</v>
      </c>
      <c r="AE67" s="141"/>
      <c r="AF67" s="141"/>
      <c r="AG67" s="139">
        <f>SUM(AG58:AG59,AG50,AG51:AG54)</f>
        <v>202424.48413000003</v>
      </c>
      <c r="AH67" s="142"/>
      <c r="AI67" s="143">
        <f t="shared" ref="AI67:AI71" si="58">AG67-Z67</f>
        <v>260.88000000000466</v>
      </c>
      <c r="AJ67" s="104">
        <f t="shared" si="54"/>
        <v>1.2904399935027247E-3</v>
      </c>
      <c r="AL67" s="141"/>
      <c r="AM67" s="141"/>
      <c r="AN67" s="139">
        <f>SUM(AN58:AN59,AN50,AN51:AN54)</f>
        <v>202276.96413000001</v>
      </c>
      <c r="AO67" s="142"/>
      <c r="AP67" s="143">
        <f t="shared" ref="AP67:AP71" si="59">AN67-AG67</f>
        <v>-147.52000000001863</v>
      </c>
      <c r="AQ67" s="104">
        <f t="shared" si="55"/>
        <v>-7.2876559687947177E-4</v>
      </c>
    </row>
    <row r="68" spans="1:43" s="85" customFormat="1" x14ac:dyDescent="0.2">
      <c r="B68" s="144" t="s">
        <v>52</v>
      </c>
      <c r="C68" s="79"/>
      <c r="D68" s="79"/>
      <c r="E68" s="79"/>
      <c r="F68" s="145">
        <v>0.13</v>
      </c>
      <c r="G68" s="138"/>
      <c r="H68" s="146">
        <f>H67*F68</f>
        <v>25851.205702400006</v>
      </c>
      <c r="I68" s="147"/>
      <c r="J68" s="148">
        <v>0.13</v>
      </c>
      <c r="K68" s="149"/>
      <c r="L68" s="150">
        <f>L67*J68</f>
        <v>26624.778846900001</v>
      </c>
      <c r="M68" s="151"/>
      <c r="N68" s="152">
        <f t="shared" si="56"/>
        <v>773.57314449999467</v>
      </c>
      <c r="O68" s="114">
        <f t="shared" si="57"/>
        <v>2.9924064409428172E-2</v>
      </c>
      <c r="Q68" s="148">
        <v>0.13</v>
      </c>
      <c r="R68" s="149"/>
      <c r="S68" s="150">
        <f>S67*Q68</f>
        <v>26176.925336900003</v>
      </c>
      <c r="T68" s="151"/>
      <c r="U68" s="152">
        <f t="shared" si="1"/>
        <v>-447.85350999999719</v>
      </c>
      <c r="V68" s="114">
        <f t="shared" si="52"/>
        <v>-1.6820928826311813E-2</v>
      </c>
      <c r="X68" s="148">
        <v>0.13</v>
      </c>
      <c r="Y68" s="149"/>
      <c r="Z68" s="150">
        <f>Z67*X68</f>
        <v>26281.268536900003</v>
      </c>
      <c r="AA68" s="151"/>
      <c r="AB68" s="152">
        <f t="shared" si="3"/>
        <v>104.34319999999934</v>
      </c>
      <c r="AC68" s="114">
        <f t="shared" si="53"/>
        <v>3.9860754713202757E-3</v>
      </c>
      <c r="AE68" s="148">
        <v>0.13</v>
      </c>
      <c r="AF68" s="149"/>
      <c r="AG68" s="150">
        <f>AG67*AE68</f>
        <v>26315.182936900004</v>
      </c>
      <c r="AH68" s="151"/>
      <c r="AI68" s="152">
        <f t="shared" si="58"/>
        <v>33.914400000001478</v>
      </c>
      <c r="AJ68" s="114">
        <f t="shared" si="54"/>
        <v>1.2904399935027579E-3</v>
      </c>
      <c r="AL68" s="148">
        <v>0.13</v>
      </c>
      <c r="AM68" s="149"/>
      <c r="AN68" s="150">
        <f>AN67*AL68</f>
        <v>26296.005336900002</v>
      </c>
      <c r="AO68" s="151"/>
      <c r="AP68" s="152">
        <f t="shared" si="59"/>
        <v>-19.177600000002712</v>
      </c>
      <c r="AQ68" s="114">
        <f t="shared" si="55"/>
        <v>-7.2876559687948283E-4</v>
      </c>
    </row>
    <row r="69" spans="1:43" s="85" customFormat="1" x14ac:dyDescent="0.2">
      <c r="B69" s="153" t="s">
        <v>53</v>
      </c>
      <c r="C69" s="79"/>
      <c r="D69" s="79"/>
      <c r="E69" s="79"/>
      <c r="F69" s="154"/>
      <c r="G69" s="155"/>
      <c r="H69" s="146">
        <f>H67+H68</f>
        <v>224706.63418240004</v>
      </c>
      <c r="I69" s="147"/>
      <c r="J69" s="147"/>
      <c r="K69" s="147"/>
      <c r="L69" s="150">
        <f>L67+L68</f>
        <v>231430.76997690002</v>
      </c>
      <c r="M69" s="151"/>
      <c r="N69" s="152">
        <f t="shared" si="56"/>
        <v>6724.1357944999763</v>
      </c>
      <c r="O69" s="114">
        <f t="shared" si="57"/>
        <v>2.9924064409428276E-2</v>
      </c>
      <c r="Q69" s="147"/>
      <c r="R69" s="147"/>
      <c r="S69" s="150">
        <f>S67+S68</f>
        <v>227537.8894669</v>
      </c>
      <c r="T69" s="151"/>
      <c r="U69" s="152">
        <f t="shared" si="1"/>
        <v>-3892.8805100000172</v>
      </c>
      <c r="V69" s="114">
        <f t="shared" si="52"/>
        <v>-1.682092882631199E-2</v>
      </c>
      <c r="X69" s="147"/>
      <c r="Y69" s="147"/>
      <c r="Z69" s="150">
        <f>Z67+Z68</f>
        <v>228444.87266690002</v>
      </c>
      <c r="AA69" s="151"/>
      <c r="AB69" s="152">
        <f t="shared" si="3"/>
        <v>906.98320000001695</v>
      </c>
      <c r="AC69" s="114">
        <f t="shared" si="53"/>
        <v>3.9860754713203755E-3</v>
      </c>
      <c r="AE69" s="147"/>
      <c r="AF69" s="147"/>
      <c r="AG69" s="150">
        <f>AG67+AG68</f>
        <v>228739.66706690003</v>
      </c>
      <c r="AH69" s="151"/>
      <c r="AI69" s="152">
        <f t="shared" si="58"/>
        <v>294.79440000001341</v>
      </c>
      <c r="AJ69" s="114">
        <f t="shared" si="54"/>
        <v>1.2904399935027605E-3</v>
      </c>
      <c r="AL69" s="147"/>
      <c r="AM69" s="147"/>
      <c r="AN69" s="150">
        <f>AN67+AN68</f>
        <v>228572.96946690002</v>
      </c>
      <c r="AO69" s="151"/>
      <c r="AP69" s="152">
        <f t="shared" si="59"/>
        <v>-166.69760000001406</v>
      </c>
      <c r="AQ69" s="114">
        <f t="shared" si="55"/>
        <v>-7.287655968794412E-4</v>
      </c>
    </row>
    <row r="70" spans="1: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54" t="s">
        <v>57</v>
      </c>
      <c r="C71" s="254"/>
      <c r="D71" s="254"/>
      <c r="E71" s="158"/>
      <c r="F71" s="159"/>
      <c r="G71" s="160"/>
      <c r="H71" s="161">
        <f>SUM(H69:H70)</f>
        <v>224706.63418240004</v>
      </c>
      <c r="I71" s="162"/>
      <c r="J71" s="162"/>
      <c r="K71" s="162"/>
      <c r="L71" s="163">
        <f>SUM(L69:L70)</f>
        <v>231430.76997690002</v>
      </c>
      <c r="M71" s="164"/>
      <c r="N71" s="165">
        <f t="shared" si="56"/>
        <v>6724.1357944999763</v>
      </c>
      <c r="O71" s="166">
        <f t="shared" si="57"/>
        <v>2.9924064409428276E-2</v>
      </c>
      <c r="Q71" s="162"/>
      <c r="R71" s="162"/>
      <c r="S71" s="163">
        <f>SUM(S69:S70)</f>
        <v>227537.8894669</v>
      </c>
      <c r="T71" s="164"/>
      <c r="U71" s="165">
        <f t="shared" si="1"/>
        <v>-3892.8805100000172</v>
      </c>
      <c r="V71" s="166">
        <f t="shared" si="52"/>
        <v>-1.682092882631199E-2</v>
      </c>
      <c r="X71" s="162"/>
      <c r="Y71" s="162"/>
      <c r="Z71" s="163">
        <f>SUM(Z69:Z70)</f>
        <v>228444.87266690002</v>
      </c>
      <c r="AA71" s="164"/>
      <c r="AB71" s="165">
        <f t="shared" si="3"/>
        <v>906.98320000001695</v>
      </c>
      <c r="AC71" s="166">
        <f t="shared" si="53"/>
        <v>3.9860754713203755E-3</v>
      </c>
      <c r="AE71" s="162"/>
      <c r="AF71" s="162"/>
      <c r="AG71" s="163">
        <f>SUM(AG69:AG70)</f>
        <v>228739.66706690003</v>
      </c>
      <c r="AH71" s="164"/>
      <c r="AI71" s="165">
        <f t="shared" si="58"/>
        <v>294.79440000001341</v>
      </c>
      <c r="AJ71" s="166">
        <f t="shared" si="54"/>
        <v>1.2904399935027605E-3</v>
      </c>
      <c r="AL71" s="162"/>
      <c r="AM71" s="162"/>
      <c r="AN71" s="163">
        <f>SUM(AN69:AN70)</f>
        <v>228572.96946690002</v>
      </c>
      <c r="AO71" s="164"/>
      <c r="AP71" s="165">
        <f t="shared" si="59"/>
        <v>-166.69760000001406</v>
      </c>
      <c r="AQ71" s="166">
        <f t="shared" si="55"/>
        <v>-7.287655968794412E-4</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476250</xdr:colOff>
                    <xdr:row>16</xdr:row>
                    <xdr:rowOff>171450</xdr:rowOff>
                  </from>
                  <to>
                    <xdr:col>9</xdr:col>
                    <xdr:colOff>57150</xdr:colOff>
                    <xdr:row>18</xdr:row>
                    <xdr:rowOff>28575</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361950</xdr:colOff>
                    <xdr:row>16</xdr:row>
                    <xdr:rowOff>114300</xdr:rowOff>
                  </from>
                  <to>
                    <xdr:col>14</xdr:col>
                    <xdr:colOff>504825</xdr:colOff>
                    <xdr:row>18</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20" zoomScale="70" zoomScaleNormal="85" zoomScaleSheetLayoutView="70" workbookViewId="0">
      <selection activeCell="A77" sqref="A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5703125" style="6" bestFit="1" customWidth="1"/>
    <col min="8" max="8" width="17.5703125" style="6" bestFit="1" customWidth="1"/>
    <col min="9" max="9" width="2.85546875" style="6" customWidth="1"/>
    <col min="10" max="10" width="11.85546875" style="6" bestFit="1" customWidth="1"/>
    <col min="11" max="11" width="9.85546875" style="6" bestFit="1" customWidth="1"/>
    <col min="12" max="12" width="18" style="6" bestFit="1" customWidth="1"/>
    <col min="13" max="13" width="2.85546875" style="6" customWidth="1"/>
    <col min="14" max="14" width="15.5703125" style="6" bestFit="1" customWidth="1"/>
    <col min="15" max="15" width="12" style="6" bestFit="1" customWidth="1"/>
    <col min="16" max="16" width="3.85546875" style="6" customWidth="1"/>
    <col min="17" max="17" width="11.5703125" style="6" bestFit="1" customWidth="1"/>
    <col min="18" max="18" width="9.85546875" style="6" bestFit="1" customWidth="1"/>
    <col min="19" max="19" width="17.7109375" style="6" bestFit="1" customWidth="1"/>
    <col min="20" max="20" width="2.7109375" style="6" bestFit="1" customWidth="1"/>
    <col min="21" max="21" width="15.85546875" style="6" bestFit="1" customWidth="1"/>
    <col min="22" max="22" width="12" style="6" bestFit="1" customWidth="1"/>
    <col min="23" max="23" width="4.5703125" style="6" customWidth="1"/>
    <col min="24" max="24" width="11.85546875" style="6" bestFit="1" customWidth="1"/>
    <col min="25" max="25" width="9.85546875" style="6" bestFit="1" customWidth="1"/>
    <col min="26" max="26" width="17.7109375" style="6" bestFit="1" customWidth="1"/>
    <col min="27" max="27" width="2.7109375" style="6" bestFit="1" customWidth="1"/>
    <col min="28" max="28" width="14.85546875" style="6" bestFit="1" customWidth="1"/>
    <col min="29" max="29" width="12" style="6" bestFit="1" customWidth="1"/>
    <col min="30" max="30" width="4.5703125" style="6" customWidth="1"/>
    <col min="31" max="31" width="12" style="6" bestFit="1" customWidth="1"/>
    <col min="32" max="32" width="9.85546875" style="6" bestFit="1" customWidth="1"/>
    <col min="33" max="33" width="17.7109375" style="6" bestFit="1" customWidth="1"/>
    <col min="34" max="34" width="2.7109375" style="6" bestFit="1" customWidth="1"/>
    <col min="35" max="35" width="15.140625" style="6" bestFit="1" customWidth="1"/>
    <col min="36" max="36" width="12" style="6" bestFit="1" customWidth="1"/>
    <col min="37" max="37" width="4.5703125" style="6" customWidth="1"/>
    <col min="38" max="38" width="12" style="6" bestFit="1" customWidth="1"/>
    <col min="39" max="39" width="9.85546875" style="6" bestFit="1" customWidth="1"/>
    <col min="40" max="40" width="17.7109375" style="6" bestFit="1" customWidth="1"/>
    <col min="41" max="41" width="2.7109375" style="6" bestFit="1" customWidth="1"/>
    <col min="42" max="42" width="14.42578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77</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7500</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182">
        <v>15231.32</v>
      </c>
      <c r="G23" s="25">
        <v>1</v>
      </c>
      <c r="H23" s="26">
        <f>G23*F23</f>
        <v>15231.32</v>
      </c>
      <c r="I23" s="27"/>
      <c r="J23" s="183">
        <f>+'Proposed Rates'!D11</f>
        <v>16900</v>
      </c>
      <c r="K23" s="29">
        <v>1</v>
      </c>
      <c r="L23" s="26">
        <f>K23*J23</f>
        <v>16900</v>
      </c>
      <c r="M23" s="27"/>
      <c r="N23" s="30">
        <f>L23-H23</f>
        <v>1668.6800000000003</v>
      </c>
      <c r="O23" s="31">
        <f>IF((H23)=0,"",(N23/H23))</f>
        <v>0.10955583626369877</v>
      </c>
      <c r="Q23" s="183">
        <f>+'Proposed Rates'!E11</f>
        <v>17900</v>
      </c>
      <c r="R23" s="29">
        <v>1</v>
      </c>
      <c r="S23" s="26">
        <f>R23*Q23</f>
        <v>17900</v>
      </c>
      <c r="T23" s="27"/>
      <c r="U23" s="30">
        <f>S23-L23</f>
        <v>1000</v>
      </c>
      <c r="V23" s="31">
        <f>IF((L23)=0,"",(U23/L23))</f>
        <v>5.9171597633136092E-2</v>
      </c>
      <c r="X23" s="183">
        <f>+'Proposed Rates'!F11</f>
        <v>21000</v>
      </c>
      <c r="Y23" s="29">
        <v>1</v>
      </c>
      <c r="Z23" s="26">
        <f>Y23*X23</f>
        <v>21000</v>
      </c>
      <c r="AA23" s="27"/>
      <c r="AB23" s="30">
        <f>Z23-S23</f>
        <v>3100</v>
      </c>
      <c r="AC23" s="31">
        <f>IF((S23)=0,"",(AB23/S23))</f>
        <v>0.17318435754189945</v>
      </c>
      <c r="AE23" s="183">
        <f>+'Proposed Rates'!G11</f>
        <v>24500</v>
      </c>
      <c r="AF23" s="29">
        <v>1</v>
      </c>
      <c r="AG23" s="26">
        <f>AF23*AE23</f>
        <v>24500</v>
      </c>
      <c r="AH23" s="27"/>
      <c r="AI23" s="30">
        <f>AG23-Z23</f>
        <v>3500</v>
      </c>
      <c r="AJ23" s="31">
        <f>IF((Z23)=0,"",(AI23/Z23))</f>
        <v>0.16666666666666666</v>
      </c>
      <c r="AL23" s="183">
        <f>+'Proposed Rates'!H11</f>
        <v>27900</v>
      </c>
      <c r="AM23" s="29">
        <v>1</v>
      </c>
      <c r="AN23" s="26">
        <f>AM23*AL23</f>
        <v>27900</v>
      </c>
      <c r="AO23" s="27"/>
      <c r="AP23" s="30">
        <f>AN23-AG23</f>
        <v>3400</v>
      </c>
      <c r="AQ23" s="31">
        <f>IF((AG23)=0,"",(AP23/AG23))</f>
        <v>0.13877551020408163</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3.3129</v>
      </c>
      <c r="G29" s="51">
        <f>+$F$19</f>
        <v>7500</v>
      </c>
      <c r="H29" s="26">
        <f t="shared" si="0"/>
        <v>24846.75</v>
      </c>
      <c r="I29" s="27"/>
      <c r="J29" s="28">
        <f>+'Proposed Rates'!D24</f>
        <v>3.6595</v>
      </c>
      <c r="K29" s="51">
        <f>+$F$19</f>
        <v>7500</v>
      </c>
      <c r="L29" s="26">
        <f t="shared" si="9"/>
        <v>27446.25</v>
      </c>
      <c r="M29" s="27"/>
      <c r="N29" s="30">
        <f t="shared" si="10"/>
        <v>2599.5</v>
      </c>
      <c r="O29" s="31">
        <f t="shared" si="11"/>
        <v>0.10462132874520813</v>
      </c>
      <c r="Q29" s="28">
        <f>+'Proposed Rates'!E24</f>
        <v>3.8651</v>
      </c>
      <c r="R29" s="51">
        <f>+$F$19</f>
        <v>7500</v>
      </c>
      <c r="S29" s="26">
        <f t="shared" si="12"/>
        <v>28988.25</v>
      </c>
      <c r="T29" s="27"/>
      <c r="U29" s="30">
        <f t="shared" si="1"/>
        <v>1542</v>
      </c>
      <c r="V29" s="31">
        <f t="shared" si="2"/>
        <v>5.618253859816915E-2</v>
      </c>
      <c r="X29" s="28">
        <f>+'Proposed Rates'!F24</f>
        <v>3.8126000000000002</v>
      </c>
      <c r="Y29" s="51">
        <f>+$F$19</f>
        <v>7500</v>
      </c>
      <c r="Z29" s="26">
        <f t="shared" si="13"/>
        <v>28594.5</v>
      </c>
      <c r="AA29" s="27"/>
      <c r="AB29" s="30">
        <f t="shared" si="3"/>
        <v>-393.75</v>
      </c>
      <c r="AC29" s="31">
        <f t="shared" si="4"/>
        <v>-1.3583089700137125E-2</v>
      </c>
      <c r="AE29" s="28">
        <f>+'Proposed Rates'!G24</f>
        <v>3.6633</v>
      </c>
      <c r="AF29" s="51">
        <f>+$F$19</f>
        <v>7500</v>
      </c>
      <c r="AG29" s="26">
        <f t="shared" si="14"/>
        <v>27474.75</v>
      </c>
      <c r="AH29" s="27"/>
      <c r="AI29" s="30">
        <f t="shared" si="5"/>
        <v>-1119.75</v>
      </c>
      <c r="AJ29" s="31">
        <f t="shared" si="6"/>
        <v>-3.9159628599905578E-2</v>
      </c>
      <c r="AL29" s="28">
        <f>+'Proposed Rates'!H24</f>
        <v>3.4205999999999999</v>
      </c>
      <c r="AM29" s="51">
        <f>+$F$19</f>
        <v>7500</v>
      </c>
      <c r="AN29" s="26">
        <f t="shared" si="15"/>
        <v>25654.5</v>
      </c>
      <c r="AO29" s="27"/>
      <c r="AP29" s="30">
        <f t="shared" si="7"/>
        <v>-1820.25</v>
      </c>
      <c r="AQ29" s="31">
        <f t="shared" si="8"/>
        <v>-6.6251740234215054E-2</v>
      </c>
    </row>
    <row r="30" spans="2:43" x14ac:dyDescent="0.2">
      <c r="B30" s="21" t="s">
        <v>31</v>
      </c>
      <c r="C30" s="21"/>
      <c r="D30" s="22"/>
      <c r="E30" s="23"/>
      <c r="F30" s="24"/>
      <c r="G30" s="25">
        <f t="shared" ref="G30" si="16">$F$18</f>
        <v>4000000</v>
      </c>
      <c r="H30" s="26">
        <f t="shared" si="0"/>
        <v>0</v>
      </c>
      <c r="I30" s="27"/>
      <c r="J30" s="28"/>
      <c r="K30" s="25">
        <f t="shared" ref="K30:K38" si="17">$F$18</f>
        <v>4000000</v>
      </c>
      <c r="L30" s="26">
        <f t="shared" si="9"/>
        <v>0</v>
      </c>
      <c r="M30" s="27"/>
      <c r="N30" s="30">
        <f t="shared" si="10"/>
        <v>0</v>
      </c>
      <c r="O30" s="31" t="str">
        <f t="shared" si="11"/>
        <v/>
      </c>
      <c r="Q30" s="28"/>
      <c r="R30" s="25">
        <f t="shared" ref="R30:R38" si="18">$F$18</f>
        <v>4000000</v>
      </c>
      <c r="S30" s="26">
        <f t="shared" si="12"/>
        <v>0</v>
      </c>
      <c r="T30" s="27"/>
      <c r="U30" s="30">
        <f t="shared" si="1"/>
        <v>0</v>
      </c>
      <c r="V30" s="31" t="str">
        <f t="shared" si="2"/>
        <v/>
      </c>
      <c r="X30" s="28"/>
      <c r="Y30" s="25">
        <f t="shared" ref="Y30:Y38" si="19">$F$18</f>
        <v>4000000</v>
      </c>
      <c r="Z30" s="26">
        <f t="shared" si="13"/>
        <v>0</v>
      </c>
      <c r="AA30" s="27"/>
      <c r="AB30" s="30">
        <f t="shared" si="3"/>
        <v>0</v>
      </c>
      <c r="AC30" s="31" t="str">
        <f t="shared" si="4"/>
        <v/>
      </c>
      <c r="AE30" s="28"/>
      <c r="AF30" s="25">
        <f t="shared" ref="AF30:AF38" si="20">$F$18</f>
        <v>4000000</v>
      </c>
      <c r="AG30" s="26">
        <f t="shared" si="14"/>
        <v>0</v>
      </c>
      <c r="AH30" s="27"/>
      <c r="AI30" s="30">
        <f t="shared" si="5"/>
        <v>0</v>
      </c>
      <c r="AJ30" s="31" t="str">
        <f t="shared" si="6"/>
        <v/>
      </c>
      <c r="AL30" s="28"/>
      <c r="AM30" s="25">
        <f t="shared" ref="AM30:AM38" si="21">$F$18</f>
        <v>4000000</v>
      </c>
      <c r="AN30" s="26">
        <f t="shared" si="15"/>
        <v>0</v>
      </c>
      <c r="AO30" s="27"/>
      <c r="AP30" s="30">
        <f t="shared" si="7"/>
        <v>0</v>
      </c>
      <c r="AQ30" s="31" t="str">
        <f t="shared" si="8"/>
        <v/>
      </c>
    </row>
    <row r="31" spans="2:43" x14ac:dyDescent="0.2">
      <c r="B31" s="21" t="s">
        <v>32</v>
      </c>
      <c r="C31" s="21"/>
      <c r="D31" s="22" t="s">
        <v>74</v>
      </c>
      <c r="E31" s="23"/>
      <c r="F31" s="24">
        <v>0</v>
      </c>
      <c r="G31" s="51">
        <f>+$F$19</f>
        <v>7500</v>
      </c>
      <c r="H31" s="26">
        <f t="shared" si="0"/>
        <v>0</v>
      </c>
      <c r="I31" s="27"/>
      <c r="J31" s="185">
        <f>+'Proposed Rates'!D71</f>
        <v>-7.7109999999999998E-2</v>
      </c>
      <c r="K31" s="51">
        <f>+$F$19</f>
        <v>7500</v>
      </c>
      <c r="L31" s="26">
        <f t="shared" si="9"/>
        <v>-578.32499999999993</v>
      </c>
      <c r="M31" s="27"/>
      <c r="N31" s="30">
        <f t="shared" si="10"/>
        <v>-578.32499999999993</v>
      </c>
      <c r="O31" s="31" t="str">
        <f t="shared" si="11"/>
        <v/>
      </c>
      <c r="Q31" s="28"/>
      <c r="R31" s="51">
        <f>+$F$19</f>
        <v>7500</v>
      </c>
      <c r="S31" s="26">
        <f t="shared" si="12"/>
        <v>0</v>
      </c>
      <c r="T31" s="27"/>
      <c r="U31" s="30">
        <f t="shared" si="1"/>
        <v>578.32499999999993</v>
      </c>
      <c r="V31" s="31">
        <f t="shared" si="2"/>
        <v>-1</v>
      </c>
      <c r="X31" s="28"/>
      <c r="Y31" s="51">
        <f>+$F$19</f>
        <v>7500</v>
      </c>
      <c r="Z31" s="26">
        <f t="shared" si="13"/>
        <v>0</v>
      </c>
      <c r="AA31" s="27"/>
      <c r="AB31" s="30">
        <f t="shared" si="3"/>
        <v>0</v>
      </c>
      <c r="AC31" s="31" t="str">
        <f t="shared" si="4"/>
        <v/>
      </c>
      <c r="AE31" s="28"/>
      <c r="AF31" s="51">
        <f>+$F$19</f>
        <v>7500</v>
      </c>
      <c r="AG31" s="26">
        <f t="shared" si="14"/>
        <v>0</v>
      </c>
      <c r="AH31" s="27"/>
      <c r="AI31" s="30">
        <f t="shared" si="5"/>
        <v>0</v>
      </c>
      <c r="AJ31" s="31" t="str">
        <f t="shared" si="6"/>
        <v/>
      </c>
      <c r="AL31" s="28"/>
      <c r="AM31" s="51">
        <f>+$F$19</f>
        <v>7500</v>
      </c>
      <c r="AN31" s="26">
        <f t="shared" si="15"/>
        <v>0</v>
      </c>
      <c r="AO31" s="27"/>
      <c r="AP31" s="30">
        <f t="shared" si="7"/>
        <v>0</v>
      </c>
      <c r="AQ31" s="31" t="str">
        <f t="shared" si="8"/>
        <v/>
      </c>
    </row>
    <row r="32" spans="2:43" x14ac:dyDescent="0.2">
      <c r="B32" s="33"/>
      <c r="C32" s="21"/>
      <c r="D32" s="22"/>
      <c r="E32" s="23"/>
      <c r="F32" s="24"/>
      <c r="G32" s="25">
        <f t="shared" ref="G32:G38" si="22">$F$18</f>
        <v>4000000</v>
      </c>
      <c r="H32" s="26">
        <f t="shared" si="0"/>
        <v>0</v>
      </c>
      <c r="I32" s="27"/>
      <c r="J32" s="28"/>
      <c r="K32" s="25">
        <f t="shared" si="17"/>
        <v>4000000</v>
      </c>
      <c r="L32" s="26">
        <f t="shared" si="9"/>
        <v>0</v>
      </c>
      <c r="M32" s="27"/>
      <c r="N32" s="30">
        <f t="shared" si="10"/>
        <v>0</v>
      </c>
      <c r="O32" s="31" t="str">
        <f t="shared" si="11"/>
        <v/>
      </c>
      <c r="Q32" s="28"/>
      <c r="R32" s="25">
        <f t="shared" si="18"/>
        <v>4000000</v>
      </c>
      <c r="S32" s="26">
        <f t="shared" si="12"/>
        <v>0</v>
      </c>
      <c r="T32" s="27"/>
      <c r="U32" s="30">
        <f t="shared" si="1"/>
        <v>0</v>
      </c>
      <c r="V32" s="31" t="str">
        <f t="shared" si="2"/>
        <v/>
      </c>
      <c r="X32" s="28"/>
      <c r="Y32" s="25">
        <f t="shared" si="19"/>
        <v>4000000</v>
      </c>
      <c r="Z32" s="26">
        <f t="shared" si="13"/>
        <v>0</v>
      </c>
      <c r="AA32" s="27"/>
      <c r="AB32" s="30">
        <f t="shared" si="3"/>
        <v>0</v>
      </c>
      <c r="AC32" s="31" t="str">
        <f t="shared" si="4"/>
        <v/>
      </c>
      <c r="AE32" s="28"/>
      <c r="AF32" s="25">
        <f t="shared" si="20"/>
        <v>4000000</v>
      </c>
      <c r="AG32" s="26">
        <f t="shared" si="14"/>
        <v>0</v>
      </c>
      <c r="AH32" s="27"/>
      <c r="AI32" s="30">
        <f t="shared" si="5"/>
        <v>0</v>
      </c>
      <c r="AJ32" s="31" t="str">
        <f t="shared" si="6"/>
        <v/>
      </c>
      <c r="AL32" s="28"/>
      <c r="AM32" s="25">
        <f t="shared" si="21"/>
        <v>4000000</v>
      </c>
      <c r="AN32" s="26">
        <f t="shared" si="15"/>
        <v>0</v>
      </c>
      <c r="AO32" s="27"/>
      <c r="AP32" s="30">
        <f t="shared" si="7"/>
        <v>0</v>
      </c>
      <c r="AQ32" s="31" t="str">
        <f t="shared" si="8"/>
        <v/>
      </c>
    </row>
    <row r="33" spans="2:43" x14ac:dyDescent="0.2">
      <c r="B33" s="33"/>
      <c r="C33" s="21"/>
      <c r="D33" s="22"/>
      <c r="E33" s="23"/>
      <c r="F33" s="24"/>
      <c r="G33" s="25">
        <f t="shared" si="22"/>
        <v>4000000</v>
      </c>
      <c r="H33" s="26">
        <f t="shared" si="0"/>
        <v>0</v>
      </c>
      <c r="I33" s="27"/>
      <c r="J33" s="28"/>
      <c r="K33" s="25">
        <f t="shared" si="17"/>
        <v>4000000</v>
      </c>
      <c r="L33" s="26">
        <f t="shared" si="9"/>
        <v>0</v>
      </c>
      <c r="M33" s="27"/>
      <c r="N33" s="30">
        <f t="shared" si="10"/>
        <v>0</v>
      </c>
      <c r="O33" s="31" t="str">
        <f t="shared" si="11"/>
        <v/>
      </c>
      <c r="Q33" s="28"/>
      <c r="R33" s="25">
        <f t="shared" si="18"/>
        <v>4000000</v>
      </c>
      <c r="S33" s="26">
        <f t="shared" si="12"/>
        <v>0</v>
      </c>
      <c r="T33" s="27"/>
      <c r="U33" s="30">
        <f t="shared" si="1"/>
        <v>0</v>
      </c>
      <c r="V33" s="31" t="str">
        <f t="shared" si="2"/>
        <v/>
      </c>
      <c r="X33" s="28"/>
      <c r="Y33" s="25">
        <f t="shared" si="19"/>
        <v>4000000</v>
      </c>
      <c r="Z33" s="26">
        <f t="shared" si="13"/>
        <v>0</v>
      </c>
      <c r="AA33" s="27"/>
      <c r="AB33" s="30">
        <f t="shared" si="3"/>
        <v>0</v>
      </c>
      <c r="AC33" s="31" t="str">
        <f t="shared" si="4"/>
        <v/>
      </c>
      <c r="AE33" s="28"/>
      <c r="AF33" s="25">
        <f t="shared" si="20"/>
        <v>4000000</v>
      </c>
      <c r="AG33" s="26">
        <f t="shared" si="14"/>
        <v>0</v>
      </c>
      <c r="AH33" s="27"/>
      <c r="AI33" s="30">
        <f t="shared" si="5"/>
        <v>0</v>
      </c>
      <c r="AJ33" s="31" t="str">
        <f t="shared" si="6"/>
        <v/>
      </c>
      <c r="AL33" s="28"/>
      <c r="AM33" s="25">
        <f t="shared" si="21"/>
        <v>4000000</v>
      </c>
      <c r="AN33" s="26">
        <f t="shared" si="15"/>
        <v>0</v>
      </c>
      <c r="AO33" s="27"/>
      <c r="AP33" s="30">
        <f t="shared" si="7"/>
        <v>0</v>
      </c>
      <c r="AQ33" s="31" t="str">
        <f t="shared" si="8"/>
        <v/>
      </c>
    </row>
    <row r="34" spans="2:43" x14ac:dyDescent="0.2">
      <c r="B34" s="33"/>
      <c r="C34" s="21"/>
      <c r="D34" s="22"/>
      <c r="E34" s="23"/>
      <c r="F34" s="24"/>
      <c r="G34" s="25">
        <f t="shared" si="22"/>
        <v>4000000</v>
      </c>
      <c r="H34" s="26">
        <f t="shared" si="0"/>
        <v>0</v>
      </c>
      <c r="I34" s="27"/>
      <c r="J34" s="28"/>
      <c r="K34" s="25">
        <f t="shared" si="17"/>
        <v>4000000</v>
      </c>
      <c r="L34" s="26">
        <f t="shared" si="9"/>
        <v>0</v>
      </c>
      <c r="M34" s="27"/>
      <c r="N34" s="30">
        <f t="shared" si="10"/>
        <v>0</v>
      </c>
      <c r="O34" s="31" t="str">
        <f t="shared" si="11"/>
        <v/>
      </c>
      <c r="Q34" s="28"/>
      <c r="R34" s="25">
        <f t="shared" si="18"/>
        <v>4000000</v>
      </c>
      <c r="S34" s="26">
        <f t="shared" si="12"/>
        <v>0</v>
      </c>
      <c r="T34" s="27"/>
      <c r="U34" s="30">
        <f t="shared" si="1"/>
        <v>0</v>
      </c>
      <c r="V34" s="31" t="str">
        <f t="shared" si="2"/>
        <v/>
      </c>
      <c r="X34" s="28"/>
      <c r="Y34" s="25">
        <f t="shared" si="19"/>
        <v>4000000</v>
      </c>
      <c r="Z34" s="26">
        <f t="shared" si="13"/>
        <v>0</v>
      </c>
      <c r="AA34" s="27"/>
      <c r="AB34" s="30">
        <f t="shared" si="3"/>
        <v>0</v>
      </c>
      <c r="AC34" s="31" t="str">
        <f t="shared" si="4"/>
        <v/>
      </c>
      <c r="AE34" s="28"/>
      <c r="AF34" s="25">
        <f t="shared" si="20"/>
        <v>4000000</v>
      </c>
      <c r="AG34" s="26">
        <f t="shared" si="14"/>
        <v>0</v>
      </c>
      <c r="AH34" s="27"/>
      <c r="AI34" s="30">
        <f t="shared" si="5"/>
        <v>0</v>
      </c>
      <c r="AJ34" s="31" t="str">
        <f t="shared" si="6"/>
        <v/>
      </c>
      <c r="AL34" s="28"/>
      <c r="AM34" s="25">
        <f t="shared" si="21"/>
        <v>4000000</v>
      </c>
      <c r="AN34" s="26">
        <f t="shared" si="15"/>
        <v>0</v>
      </c>
      <c r="AO34" s="27"/>
      <c r="AP34" s="30">
        <f t="shared" si="7"/>
        <v>0</v>
      </c>
      <c r="AQ34" s="31" t="str">
        <f t="shared" si="8"/>
        <v/>
      </c>
    </row>
    <row r="35" spans="2:43" x14ac:dyDescent="0.2">
      <c r="B35" s="33"/>
      <c r="C35" s="21"/>
      <c r="D35" s="22"/>
      <c r="E35" s="23"/>
      <c r="F35" s="24"/>
      <c r="G35" s="25">
        <f t="shared" si="22"/>
        <v>4000000</v>
      </c>
      <c r="H35" s="26">
        <f t="shared" si="0"/>
        <v>0</v>
      </c>
      <c r="I35" s="27"/>
      <c r="J35" s="28"/>
      <c r="K35" s="25">
        <f t="shared" si="17"/>
        <v>4000000</v>
      </c>
      <c r="L35" s="26">
        <f t="shared" si="9"/>
        <v>0</v>
      </c>
      <c r="M35" s="27"/>
      <c r="N35" s="30">
        <f t="shared" si="10"/>
        <v>0</v>
      </c>
      <c r="O35" s="31" t="str">
        <f t="shared" si="11"/>
        <v/>
      </c>
      <c r="Q35" s="28"/>
      <c r="R35" s="25">
        <f t="shared" si="18"/>
        <v>4000000</v>
      </c>
      <c r="S35" s="26">
        <f t="shared" si="12"/>
        <v>0</v>
      </c>
      <c r="T35" s="27"/>
      <c r="U35" s="30">
        <f t="shared" si="1"/>
        <v>0</v>
      </c>
      <c r="V35" s="31" t="str">
        <f t="shared" si="2"/>
        <v/>
      </c>
      <c r="X35" s="28"/>
      <c r="Y35" s="25">
        <f t="shared" si="19"/>
        <v>4000000</v>
      </c>
      <c r="Z35" s="26">
        <f t="shared" si="13"/>
        <v>0</v>
      </c>
      <c r="AA35" s="27"/>
      <c r="AB35" s="30">
        <f t="shared" si="3"/>
        <v>0</v>
      </c>
      <c r="AC35" s="31" t="str">
        <f t="shared" si="4"/>
        <v/>
      </c>
      <c r="AE35" s="28"/>
      <c r="AF35" s="25">
        <f t="shared" si="20"/>
        <v>4000000</v>
      </c>
      <c r="AG35" s="26">
        <f t="shared" si="14"/>
        <v>0</v>
      </c>
      <c r="AH35" s="27"/>
      <c r="AI35" s="30">
        <f t="shared" si="5"/>
        <v>0</v>
      </c>
      <c r="AJ35" s="31" t="str">
        <f t="shared" si="6"/>
        <v/>
      </c>
      <c r="AL35" s="28"/>
      <c r="AM35" s="25">
        <f t="shared" si="21"/>
        <v>4000000</v>
      </c>
      <c r="AN35" s="26">
        <f t="shared" si="15"/>
        <v>0</v>
      </c>
      <c r="AO35" s="27"/>
      <c r="AP35" s="30">
        <f t="shared" si="7"/>
        <v>0</v>
      </c>
      <c r="AQ35" s="31" t="str">
        <f t="shared" si="8"/>
        <v/>
      </c>
    </row>
    <row r="36" spans="2:43" x14ac:dyDescent="0.2">
      <c r="B36" s="33"/>
      <c r="C36" s="21"/>
      <c r="D36" s="22"/>
      <c r="E36" s="23"/>
      <c r="F36" s="24"/>
      <c r="G36" s="25">
        <f t="shared" si="22"/>
        <v>4000000</v>
      </c>
      <c r="H36" s="26">
        <f t="shared" si="0"/>
        <v>0</v>
      </c>
      <c r="I36" s="27"/>
      <c r="J36" s="28"/>
      <c r="K36" s="25">
        <f t="shared" si="17"/>
        <v>4000000</v>
      </c>
      <c r="L36" s="26">
        <f t="shared" si="9"/>
        <v>0</v>
      </c>
      <c r="M36" s="27"/>
      <c r="N36" s="30">
        <f t="shared" si="10"/>
        <v>0</v>
      </c>
      <c r="O36" s="31" t="str">
        <f t="shared" si="11"/>
        <v/>
      </c>
      <c r="Q36" s="28"/>
      <c r="R36" s="25">
        <f t="shared" si="18"/>
        <v>4000000</v>
      </c>
      <c r="S36" s="26">
        <f t="shared" si="12"/>
        <v>0</v>
      </c>
      <c r="T36" s="27"/>
      <c r="U36" s="30">
        <f t="shared" si="1"/>
        <v>0</v>
      </c>
      <c r="V36" s="31" t="str">
        <f t="shared" si="2"/>
        <v/>
      </c>
      <c r="X36" s="28"/>
      <c r="Y36" s="25">
        <f t="shared" si="19"/>
        <v>4000000</v>
      </c>
      <c r="Z36" s="26">
        <f t="shared" si="13"/>
        <v>0</v>
      </c>
      <c r="AA36" s="27"/>
      <c r="AB36" s="30">
        <f t="shared" si="3"/>
        <v>0</v>
      </c>
      <c r="AC36" s="31" t="str">
        <f t="shared" si="4"/>
        <v/>
      </c>
      <c r="AE36" s="28"/>
      <c r="AF36" s="25">
        <f t="shared" si="20"/>
        <v>4000000</v>
      </c>
      <c r="AG36" s="26">
        <f t="shared" si="14"/>
        <v>0</v>
      </c>
      <c r="AH36" s="27"/>
      <c r="AI36" s="30">
        <f t="shared" si="5"/>
        <v>0</v>
      </c>
      <c r="AJ36" s="31" t="str">
        <f t="shared" si="6"/>
        <v/>
      </c>
      <c r="AL36" s="28"/>
      <c r="AM36" s="25">
        <f t="shared" si="21"/>
        <v>4000000</v>
      </c>
      <c r="AN36" s="26">
        <f t="shared" si="15"/>
        <v>0</v>
      </c>
      <c r="AO36" s="27"/>
      <c r="AP36" s="30">
        <f t="shared" si="7"/>
        <v>0</v>
      </c>
      <c r="AQ36" s="31" t="str">
        <f t="shared" si="8"/>
        <v/>
      </c>
    </row>
    <row r="37" spans="2:43" x14ac:dyDescent="0.2">
      <c r="B37" s="33"/>
      <c r="C37" s="21"/>
      <c r="D37" s="22"/>
      <c r="E37" s="23"/>
      <c r="F37" s="24"/>
      <c r="G37" s="25">
        <f t="shared" si="22"/>
        <v>4000000</v>
      </c>
      <c r="H37" s="26">
        <f t="shared" si="0"/>
        <v>0</v>
      </c>
      <c r="I37" s="27"/>
      <c r="J37" s="28"/>
      <c r="K37" s="25">
        <f t="shared" si="17"/>
        <v>4000000</v>
      </c>
      <c r="L37" s="26">
        <f t="shared" si="9"/>
        <v>0</v>
      </c>
      <c r="M37" s="27"/>
      <c r="N37" s="30">
        <f t="shared" si="10"/>
        <v>0</v>
      </c>
      <c r="O37" s="31" t="str">
        <f t="shared" si="11"/>
        <v/>
      </c>
      <c r="Q37" s="28"/>
      <c r="R37" s="25">
        <f t="shared" si="18"/>
        <v>4000000</v>
      </c>
      <c r="S37" s="26">
        <f t="shared" si="12"/>
        <v>0</v>
      </c>
      <c r="T37" s="27"/>
      <c r="U37" s="30">
        <f t="shared" si="1"/>
        <v>0</v>
      </c>
      <c r="V37" s="31" t="str">
        <f t="shared" si="2"/>
        <v/>
      </c>
      <c r="X37" s="28"/>
      <c r="Y37" s="25">
        <f t="shared" si="19"/>
        <v>4000000</v>
      </c>
      <c r="Z37" s="26">
        <f t="shared" si="13"/>
        <v>0</v>
      </c>
      <c r="AA37" s="27"/>
      <c r="AB37" s="30">
        <f t="shared" si="3"/>
        <v>0</v>
      </c>
      <c r="AC37" s="31" t="str">
        <f t="shared" si="4"/>
        <v/>
      </c>
      <c r="AE37" s="28"/>
      <c r="AF37" s="25">
        <f t="shared" si="20"/>
        <v>4000000</v>
      </c>
      <c r="AG37" s="26">
        <f t="shared" si="14"/>
        <v>0</v>
      </c>
      <c r="AH37" s="27"/>
      <c r="AI37" s="30">
        <f t="shared" si="5"/>
        <v>0</v>
      </c>
      <c r="AJ37" s="31" t="str">
        <f t="shared" si="6"/>
        <v/>
      </c>
      <c r="AL37" s="28"/>
      <c r="AM37" s="25">
        <f t="shared" si="21"/>
        <v>4000000</v>
      </c>
      <c r="AN37" s="26">
        <f t="shared" si="15"/>
        <v>0</v>
      </c>
      <c r="AO37" s="27"/>
      <c r="AP37" s="30">
        <f t="shared" si="7"/>
        <v>0</v>
      </c>
      <c r="AQ37" s="31" t="str">
        <f t="shared" si="8"/>
        <v/>
      </c>
    </row>
    <row r="38" spans="2:43" x14ac:dyDescent="0.2">
      <c r="B38" s="33"/>
      <c r="C38" s="21"/>
      <c r="D38" s="22"/>
      <c r="E38" s="23"/>
      <c r="F38" s="24"/>
      <c r="G38" s="25">
        <f t="shared" si="22"/>
        <v>4000000</v>
      </c>
      <c r="H38" s="26">
        <f t="shared" si="0"/>
        <v>0</v>
      </c>
      <c r="I38" s="27"/>
      <c r="J38" s="28"/>
      <c r="K38" s="25">
        <f t="shared" si="17"/>
        <v>4000000</v>
      </c>
      <c r="L38" s="26">
        <f t="shared" si="9"/>
        <v>0</v>
      </c>
      <c r="M38" s="27"/>
      <c r="N38" s="30">
        <f t="shared" si="10"/>
        <v>0</v>
      </c>
      <c r="O38" s="31" t="str">
        <f t="shared" si="11"/>
        <v/>
      </c>
      <c r="Q38" s="28"/>
      <c r="R38" s="25">
        <f t="shared" si="18"/>
        <v>4000000</v>
      </c>
      <c r="S38" s="26">
        <f t="shared" si="12"/>
        <v>0</v>
      </c>
      <c r="T38" s="27"/>
      <c r="U38" s="30">
        <f t="shared" si="1"/>
        <v>0</v>
      </c>
      <c r="V38" s="31" t="str">
        <f t="shared" si="2"/>
        <v/>
      </c>
      <c r="X38" s="28"/>
      <c r="Y38" s="25">
        <f t="shared" si="19"/>
        <v>4000000</v>
      </c>
      <c r="Z38" s="26">
        <f t="shared" si="13"/>
        <v>0</v>
      </c>
      <c r="AA38" s="27"/>
      <c r="AB38" s="30">
        <f t="shared" si="3"/>
        <v>0</v>
      </c>
      <c r="AC38" s="31" t="str">
        <f t="shared" si="4"/>
        <v/>
      </c>
      <c r="AE38" s="28"/>
      <c r="AF38" s="25">
        <f t="shared" si="20"/>
        <v>4000000</v>
      </c>
      <c r="AG38" s="26">
        <f t="shared" si="14"/>
        <v>0</v>
      </c>
      <c r="AH38" s="27"/>
      <c r="AI38" s="30">
        <f t="shared" si="5"/>
        <v>0</v>
      </c>
      <c r="AJ38" s="31" t="str">
        <f t="shared" si="6"/>
        <v/>
      </c>
      <c r="AL38" s="28"/>
      <c r="AM38" s="25">
        <f t="shared" si="21"/>
        <v>4000000</v>
      </c>
      <c r="AN38" s="26">
        <f t="shared" si="15"/>
        <v>0</v>
      </c>
      <c r="AO38" s="27"/>
      <c r="AP38" s="30">
        <f t="shared" si="7"/>
        <v>0</v>
      </c>
      <c r="AQ38" s="31" t="str">
        <f t="shared" si="8"/>
        <v/>
      </c>
    </row>
    <row r="39" spans="2:43" s="45" customFormat="1" x14ac:dyDescent="0.2">
      <c r="B39" s="34" t="s">
        <v>33</v>
      </c>
      <c r="C39" s="35"/>
      <c r="D39" s="36"/>
      <c r="E39" s="35"/>
      <c r="F39" s="37"/>
      <c r="G39" s="38"/>
      <c r="H39" s="39">
        <f>SUM(H23:H38)</f>
        <v>40078.07</v>
      </c>
      <c r="I39" s="40"/>
      <c r="J39" s="41"/>
      <c r="K39" s="42"/>
      <c r="L39" s="39">
        <f>SUM(L23:L38)</f>
        <v>43767.925000000003</v>
      </c>
      <c r="M39" s="40"/>
      <c r="N39" s="43">
        <f t="shared" si="10"/>
        <v>3689.8550000000032</v>
      </c>
      <c r="O39" s="44">
        <f t="shared" si="11"/>
        <v>9.2066683849796244E-2</v>
      </c>
      <c r="Q39" s="41"/>
      <c r="R39" s="42"/>
      <c r="S39" s="39">
        <f>SUM(S23:S38)</f>
        <v>46888.25</v>
      </c>
      <c r="T39" s="40"/>
      <c r="U39" s="43">
        <f t="shared" si="1"/>
        <v>3120.3249999999971</v>
      </c>
      <c r="V39" s="44">
        <f t="shared" si="2"/>
        <v>7.1292504728062769E-2</v>
      </c>
      <c r="X39" s="41"/>
      <c r="Y39" s="42"/>
      <c r="Z39" s="39">
        <f>SUM(Z23:Z38)</f>
        <v>49594.5</v>
      </c>
      <c r="AA39" s="40"/>
      <c r="AB39" s="43">
        <f t="shared" si="3"/>
        <v>2706.25</v>
      </c>
      <c r="AC39" s="44">
        <f t="shared" si="4"/>
        <v>5.7717018656059889E-2</v>
      </c>
      <c r="AE39" s="41"/>
      <c r="AF39" s="42"/>
      <c r="AG39" s="39">
        <f>SUM(AG23:AG38)</f>
        <v>51974.75</v>
      </c>
      <c r="AH39" s="40"/>
      <c r="AI39" s="43">
        <f t="shared" si="5"/>
        <v>2380.25</v>
      </c>
      <c r="AJ39" s="44">
        <f t="shared" si="6"/>
        <v>4.7994233231507526E-2</v>
      </c>
      <c r="AL39" s="41"/>
      <c r="AM39" s="42"/>
      <c r="AN39" s="39">
        <f>SUM(AN23:AN38)</f>
        <v>53554.5</v>
      </c>
      <c r="AO39" s="40"/>
      <c r="AP39" s="43">
        <f t="shared" si="7"/>
        <v>1579.75</v>
      </c>
      <c r="AQ39" s="44">
        <f t="shared" si="8"/>
        <v>3.0394566592431903E-2</v>
      </c>
    </row>
    <row r="40" spans="2:43" ht="38.25" x14ac:dyDescent="0.2">
      <c r="B40" s="46" t="str">
        <f>+'&gt;50 (100)'!B40</f>
        <v>Deferral/Variance Account Disposition Rate Rider Class 1</v>
      </c>
      <c r="C40" s="21"/>
      <c r="D40" s="22" t="str">
        <f>+'&gt;50 (100)'!D40</f>
        <v>per kW</v>
      </c>
      <c r="E40" s="23"/>
      <c r="F40" s="24">
        <v>0</v>
      </c>
      <c r="G40" s="51">
        <f>+$F$19</f>
        <v>7500</v>
      </c>
      <c r="H40" s="26">
        <f>G40*F40</f>
        <v>0</v>
      </c>
      <c r="I40" s="27"/>
      <c r="J40" s="28">
        <f>+'Proposed Rates'!D42</f>
        <v>-0.33074799999999999</v>
      </c>
      <c r="K40" s="51">
        <f>+$F$19</f>
        <v>7500</v>
      </c>
      <c r="L40" s="26">
        <f>K40*J40</f>
        <v>-2480.6099999999997</v>
      </c>
      <c r="M40" s="27"/>
      <c r="N40" s="30">
        <f>L40-H40</f>
        <v>-2480.6099999999997</v>
      </c>
      <c r="O40" s="31" t="str">
        <f>IF((H40)=0,"",(N40/H40))</f>
        <v/>
      </c>
      <c r="Q40" s="28"/>
      <c r="R40" s="51">
        <f>+$F$19</f>
        <v>7500</v>
      </c>
      <c r="S40" s="26">
        <f>R40*Q40</f>
        <v>0</v>
      </c>
      <c r="T40" s="27"/>
      <c r="U40" s="30">
        <f t="shared" si="1"/>
        <v>2480.6099999999997</v>
      </c>
      <c r="V40" s="31">
        <f t="shared" si="2"/>
        <v>-1</v>
      </c>
      <c r="X40" s="28"/>
      <c r="Y40" s="51">
        <f>+$F$19</f>
        <v>7500</v>
      </c>
      <c r="Z40" s="26">
        <f>Y40*X40</f>
        <v>0</v>
      </c>
      <c r="AA40" s="27"/>
      <c r="AB40" s="30">
        <f t="shared" si="3"/>
        <v>0</v>
      </c>
      <c r="AC40" s="31" t="str">
        <f t="shared" si="4"/>
        <v/>
      </c>
      <c r="AE40" s="28"/>
      <c r="AF40" s="51">
        <f>+$F$19</f>
        <v>7500</v>
      </c>
      <c r="AG40" s="26">
        <f>AF40*AE40</f>
        <v>0</v>
      </c>
      <c r="AH40" s="27"/>
      <c r="AI40" s="30">
        <f t="shared" si="5"/>
        <v>0</v>
      </c>
      <c r="AJ40" s="31" t="str">
        <f t="shared" si="6"/>
        <v/>
      </c>
      <c r="AL40" s="28"/>
      <c r="AM40" s="51">
        <f>+$F$19</f>
        <v>7500</v>
      </c>
      <c r="AN40" s="26">
        <f>AM40*AL40</f>
        <v>0</v>
      </c>
      <c r="AO40" s="27"/>
      <c r="AP40" s="30">
        <f t="shared" si="7"/>
        <v>0</v>
      </c>
      <c r="AQ40" s="31" t="str">
        <f t="shared" si="8"/>
        <v/>
      </c>
    </row>
    <row r="41" spans="2:43" ht="38.25" x14ac:dyDescent="0.2">
      <c r="B41" s="46" t="str">
        <f>+'&gt;50 (100)'!B41</f>
        <v>Deferral/Variance Account Disposition Rate Rider Class 2</v>
      </c>
      <c r="C41" s="21"/>
      <c r="D41" s="22" t="str">
        <f>+'&gt;50 (100)'!D41</f>
        <v>per kW</v>
      </c>
      <c r="E41" s="23"/>
      <c r="F41" s="24"/>
      <c r="G41" s="51">
        <f>+F19</f>
        <v>7500</v>
      </c>
      <c r="H41" s="26">
        <f t="shared" ref="H41:H45" si="23">G41*F41</f>
        <v>0</v>
      </c>
      <c r="I41" s="47"/>
      <c r="J41" s="28">
        <f>+'Proposed Rates'!D56</f>
        <v>0.70982999999999996</v>
      </c>
      <c r="K41" s="51">
        <f>$G$41</f>
        <v>7500</v>
      </c>
      <c r="L41" s="26">
        <f t="shared" ref="L41:L45" si="24">K41*J41</f>
        <v>5323.7249999999995</v>
      </c>
      <c r="M41" s="48"/>
      <c r="N41" s="30">
        <f t="shared" ref="N41:N45" si="25">L41-H41</f>
        <v>5323.7249999999995</v>
      </c>
      <c r="O41" s="31" t="str">
        <f t="shared" ref="O41:O65" si="26">IF((H41)=0,"",(N41/H41))</f>
        <v/>
      </c>
      <c r="Q41" s="28"/>
      <c r="R41" s="51">
        <f>$G$41</f>
        <v>7500</v>
      </c>
      <c r="S41" s="26">
        <f t="shared" ref="S41:S43" si="27">R41*Q41</f>
        <v>0</v>
      </c>
      <c r="T41" s="48"/>
      <c r="U41" s="30">
        <f t="shared" si="1"/>
        <v>-5323.7249999999995</v>
      </c>
      <c r="V41" s="31">
        <f t="shared" si="2"/>
        <v>-1</v>
      </c>
      <c r="X41" s="28"/>
      <c r="Y41" s="51">
        <f>$G$41</f>
        <v>7500</v>
      </c>
      <c r="Z41" s="26">
        <f t="shared" ref="Z41:Z43" si="28">Y41*X41</f>
        <v>0</v>
      </c>
      <c r="AA41" s="48"/>
      <c r="AB41" s="30">
        <f t="shared" si="3"/>
        <v>0</v>
      </c>
      <c r="AC41" s="31" t="str">
        <f t="shared" si="4"/>
        <v/>
      </c>
      <c r="AE41" s="28"/>
      <c r="AF41" s="51">
        <f>$G$41</f>
        <v>7500</v>
      </c>
      <c r="AG41" s="26">
        <f t="shared" ref="AG41:AG43" si="29">AF41*AE41</f>
        <v>0</v>
      </c>
      <c r="AH41" s="48"/>
      <c r="AI41" s="30">
        <f t="shared" si="5"/>
        <v>0</v>
      </c>
      <c r="AJ41" s="31" t="str">
        <f t="shared" si="6"/>
        <v/>
      </c>
      <c r="AL41" s="28"/>
      <c r="AM41" s="51">
        <f>$G$41</f>
        <v>7500</v>
      </c>
      <c r="AN41" s="26">
        <f t="shared" ref="AN41:AN43" si="30">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t="str">
        <f>+'&gt;50 (100)'!D42</f>
        <v>per kWh</v>
      </c>
      <c r="E42" s="23"/>
      <c r="F42" s="24"/>
      <c r="G42" s="25">
        <f t="shared" ref="G42:G43" si="31">$F$18</f>
        <v>4000000</v>
      </c>
      <c r="H42" s="26">
        <f t="shared" si="23"/>
        <v>0</v>
      </c>
      <c r="I42" s="47"/>
      <c r="J42" s="28">
        <f>+'Proposed Rates'!D85</f>
        <v>2.81E-3</v>
      </c>
      <c r="K42" s="25">
        <f t="shared" ref="K42:K43" si="32">$F$18</f>
        <v>4000000</v>
      </c>
      <c r="L42" s="26">
        <f t="shared" si="24"/>
        <v>11240</v>
      </c>
      <c r="M42" s="48"/>
      <c r="N42" s="30">
        <f t="shared" si="25"/>
        <v>11240</v>
      </c>
      <c r="O42" s="31" t="str">
        <f t="shared" si="26"/>
        <v/>
      </c>
      <c r="Q42" s="28"/>
      <c r="R42" s="25">
        <f t="shared" ref="R42:R43" si="33">$F$18</f>
        <v>4000000</v>
      </c>
      <c r="S42" s="26">
        <f t="shared" si="27"/>
        <v>0</v>
      </c>
      <c r="T42" s="48"/>
      <c r="U42" s="30">
        <f t="shared" si="1"/>
        <v>-11240</v>
      </c>
      <c r="V42" s="31">
        <f t="shared" si="2"/>
        <v>-1</v>
      </c>
      <c r="X42" s="28"/>
      <c r="Y42" s="25">
        <f t="shared" ref="Y42:Y43" si="34">$F$18</f>
        <v>4000000</v>
      </c>
      <c r="Z42" s="26">
        <f t="shared" si="28"/>
        <v>0</v>
      </c>
      <c r="AA42" s="48"/>
      <c r="AB42" s="30">
        <f t="shared" si="3"/>
        <v>0</v>
      </c>
      <c r="AC42" s="31" t="str">
        <f t="shared" si="4"/>
        <v/>
      </c>
      <c r="AE42" s="28"/>
      <c r="AF42" s="25">
        <f t="shared" ref="AF42:AF43" si="35">$F$18</f>
        <v>4000000</v>
      </c>
      <c r="AG42" s="26">
        <f t="shared" si="29"/>
        <v>0</v>
      </c>
      <c r="AH42" s="48"/>
      <c r="AI42" s="30">
        <f t="shared" si="5"/>
        <v>0</v>
      </c>
      <c r="AJ42" s="31" t="str">
        <f t="shared" si="6"/>
        <v/>
      </c>
      <c r="AL42" s="28"/>
      <c r="AM42" s="25">
        <f t="shared" ref="AM42:AM43" si="36">$F$18</f>
        <v>4000000</v>
      </c>
      <c r="AN42" s="26">
        <f t="shared" si="30"/>
        <v>0</v>
      </c>
      <c r="AO42" s="48"/>
      <c r="AP42" s="30">
        <f t="shared" si="7"/>
        <v>0</v>
      </c>
      <c r="AQ42" s="31" t="str">
        <f t="shared" si="8"/>
        <v/>
      </c>
    </row>
    <row r="43" spans="2:43" x14ac:dyDescent="0.2">
      <c r="B43" s="46"/>
      <c r="C43" s="21"/>
      <c r="D43" s="22"/>
      <c r="E43" s="23"/>
      <c r="F43" s="24"/>
      <c r="G43" s="25">
        <f t="shared" si="31"/>
        <v>4000000</v>
      </c>
      <c r="H43" s="26">
        <f t="shared" si="23"/>
        <v>0</v>
      </c>
      <c r="I43" s="47"/>
      <c r="J43" s="28"/>
      <c r="K43" s="25">
        <f t="shared" si="32"/>
        <v>4000000</v>
      </c>
      <c r="L43" s="26">
        <f t="shared" si="24"/>
        <v>0</v>
      </c>
      <c r="M43" s="48"/>
      <c r="N43" s="30">
        <f t="shared" si="25"/>
        <v>0</v>
      </c>
      <c r="O43" s="31" t="str">
        <f t="shared" si="26"/>
        <v/>
      </c>
      <c r="Q43" s="28"/>
      <c r="R43" s="25">
        <f t="shared" si="33"/>
        <v>4000000</v>
      </c>
      <c r="S43" s="26">
        <f t="shared" si="27"/>
        <v>0</v>
      </c>
      <c r="T43" s="48"/>
      <c r="U43" s="30">
        <f t="shared" si="1"/>
        <v>0</v>
      </c>
      <c r="V43" s="31" t="str">
        <f t="shared" si="2"/>
        <v/>
      </c>
      <c r="X43" s="28"/>
      <c r="Y43" s="25">
        <f t="shared" si="34"/>
        <v>4000000</v>
      </c>
      <c r="Z43" s="26">
        <f t="shared" si="28"/>
        <v>0</v>
      </c>
      <c r="AA43" s="48"/>
      <c r="AB43" s="30">
        <f t="shared" si="3"/>
        <v>0</v>
      </c>
      <c r="AC43" s="31" t="str">
        <f t="shared" si="4"/>
        <v/>
      </c>
      <c r="AE43" s="28"/>
      <c r="AF43" s="25">
        <f t="shared" si="35"/>
        <v>4000000</v>
      </c>
      <c r="AG43" s="26">
        <f t="shared" si="29"/>
        <v>0</v>
      </c>
      <c r="AH43" s="48"/>
      <c r="AI43" s="30">
        <f t="shared" si="5"/>
        <v>0</v>
      </c>
      <c r="AJ43" s="31" t="str">
        <f t="shared" si="6"/>
        <v/>
      </c>
      <c r="AL43" s="28"/>
      <c r="AM43" s="25">
        <f t="shared" si="36"/>
        <v>4000000</v>
      </c>
      <c r="AN43" s="26">
        <f t="shared" si="30"/>
        <v>0</v>
      </c>
      <c r="AO43" s="48"/>
      <c r="AP43" s="30">
        <f t="shared" si="7"/>
        <v>0</v>
      </c>
      <c r="AQ43" s="31" t="str">
        <f t="shared" si="8"/>
        <v/>
      </c>
    </row>
    <row r="44" spans="2:43" x14ac:dyDescent="0.2">
      <c r="B44" s="49" t="s">
        <v>35</v>
      </c>
      <c r="C44" s="21"/>
      <c r="D44" s="22" t="s">
        <v>74</v>
      </c>
      <c r="E44" s="23"/>
      <c r="F44" s="50">
        <v>2.8330000000000001E-2</v>
      </c>
      <c r="G44" s="51">
        <f>+$F$19</f>
        <v>7500</v>
      </c>
      <c r="H44" s="26">
        <f>G44*F44</f>
        <v>212.47499999999999</v>
      </c>
      <c r="I44" s="27"/>
      <c r="J44" s="52">
        <v>3.04E-2</v>
      </c>
      <c r="K44" s="51">
        <f>+$F$19</f>
        <v>7500</v>
      </c>
      <c r="L44" s="26">
        <f>K44*J44</f>
        <v>228</v>
      </c>
      <c r="M44" s="27"/>
      <c r="N44" s="30">
        <f>L44-H44</f>
        <v>15.525000000000006</v>
      </c>
      <c r="O44" s="31">
        <f>IF((H44)=0,"",(N44/H44))</f>
        <v>7.3067419696434904E-2</v>
      </c>
      <c r="Q44" s="52">
        <v>3.0669999999999999E-2</v>
      </c>
      <c r="R44" s="51">
        <f>+$F$19</f>
        <v>7500</v>
      </c>
      <c r="S44" s="26">
        <f>R44*Q44</f>
        <v>230.02500000000001</v>
      </c>
      <c r="T44" s="27"/>
      <c r="U44" s="30">
        <f t="shared" si="1"/>
        <v>2.0250000000000057</v>
      </c>
      <c r="V44" s="31">
        <f t="shared" si="2"/>
        <v>8.8815789473684452E-3</v>
      </c>
      <c r="X44" s="52">
        <v>3.074E-2</v>
      </c>
      <c r="Y44" s="51">
        <f>+$F$19</f>
        <v>7500</v>
      </c>
      <c r="Z44" s="26">
        <f>Y44*X44</f>
        <v>230.55</v>
      </c>
      <c r="AA44" s="27"/>
      <c r="AB44" s="30">
        <f t="shared" si="3"/>
        <v>0.52500000000000568</v>
      </c>
      <c r="AC44" s="31">
        <f t="shared" si="4"/>
        <v>2.2823606129768752E-3</v>
      </c>
      <c r="AE44" s="52">
        <v>3.0769999999999999E-2</v>
      </c>
      <c r="AF44" s="51">
        <f>+$F$19</f>
        <v>7500</v>
      </c>
      <c r="AG44" s="26">
        <f>AF44*AE44</f>
        <v>230.77499999999998</v>
      </c>
      <c r="AH44" s="27"/>
      <c r="AI44" s="30">
        <f t="shared" si="5"/>
        <v>0.22499999999996589</v>
      </c>
      <c r="AJ44" s="31">
        <f t="shared" si="6"/>
        <v>9.7592713077408755E-4</v>
      </c>
      <c r="AL44" s="52">
        <v>3.0790000000000001E-2</v>
      </c>
      <c r="AM44" s="51">
        <f>+$F$19</f>
        <v>7500</v>
      </c>
      <c r="AN44" s="26">
        <f>AM44*AL44</f>
        <v>230.92500000000001</v>
      </c>
      <c r="AO44" s="27"/>
      <c r="AP44" s="30">
        <f t="shared" si="7"/>
        <v>0.15000000000003411</v>
      </c>
      <c r="AQ44" s="31">
        <f t="shared" si="8"/>
        <v>6.4998375040638766E-4</v>
      </c>
    </row>
    <row r="45" spans="2:43" x14ac:dyDescent="0.2">
      <c r="B45" s="49" t="s">
        <v>36</v>
      </c>
      <c r="C45" s="21"/>
      <c r="D45" s="22"/>
      <c r="E45" s="23"/>
      <c r="F45" s="53">
        <f>IF(ISBLANK(D16)=TRUE, 0, IF(D16="TOU", 0.64*$F$55+0.18*$F$56+0.18*$F$57, IF(AND(D16="non-TOU", G59&gt;0), F59,F58)))</f>
        <v>0.10214000000000001</v>
      </c>
      <c r="G45" s="54">
        <f>$F$18*(1+$F$74)-$F$18</f>
        <v>27599.999999999534</v>
      </c>
      <c r="H45" s="26">
        <f t="shared" si="23"/>
        <v>2819.0639999999526</v>
      </c>
      <c r="I45" s="27"/>
      <c r="J45" s="55">
        <f>0.64*$J$55+0.18*$J$56+0.18*$J$57</f>
        <v>0.10214000000000001</v>
      </c>
      <c r="K45" s="54">
        <f>$F$18*(1+$J$74)-$F$18</f>
        <v>24800</v>
      </c>
      <c r="L45" s="26">
        <f t="shared" si="24"/>
        <v>2533.0720000000001</v>
      </c>
      <c r="M45" s="27"/>
      <c r="N45" s="30">
        <f t="shared" si="25"/>
        <v>-285.99199999995244</v>
      </c>
      <c r="O45" s="31">
        <f t="shared" si="26"/>
        <v>-0.10144927536230368</v>
      </c>
      <c r="Q45" s="55">
        <f>0.64*$Q$55+0.18*$Q$56+0.18*$Q$57</f>
        <v>0.10214000000000001</v>
      </c>
      <c r="R45" s="54">
        <f>$F$18*(1+Q74)-$F$18</f>
        <v>24800</v>
      </c>
      <c r="S45" s="26">
        <f t="shared" ref="S45" si="37">R45*Q45</f>
        <v>2533.0720000000001</v>
      </c>
      <c r="T45" s="27"/>
      <c r="U45" s="30">
        <f t="shared" si="1"/>
        <v>0</v>
      </c>
      <c r="V45" s="31">
        <f t="shared" si="2"/>
        <v>0</v>
      </c>
      <c r="X45" s="55">
        <f>0.64*$X$55+0.18*$X$56+0.18*$X$57</f>
        <v>0.10214000000000001</v>
      </c>
      <c r="Y45" s="54">
        <f>$F$18*(1+X74)-$F$18</f>
        <v>24800</v>
      </c>
      <c r="Z45" s="26">
        <f t="shared" ref="Z45" si="38">Y45*X45</f>
        <v>2533.0720000000001</v>
      </c>
      <c r="AA45" s="27"/>
      <c r="AB45" s="30">
        <f t="shared" si="3"/>
        <v>0</v>
      </c>
      <c r="AC45" s="31">
        <f t="shared" si="4"/>
        <v>0</v>
      </c>
      <c r="AE45" s="55">
        <f>0.64*$AE$55+0.18*$AE$56+0.18*$AE$57</f>
        <v>0.10214000000000001</v>
      </c>
      <c r="AF45" s="54">
        <f>$F$18*(1+AE74)-$F$18</f>
        <v>24800</v>
      </c>
      <c r="AG45" s="26">
        <f t="shared" ref="AG45" si="39">AF45*AE45</f>
        <v>2533.0720000000001</v>
      </c>
      <c r="AH45" s="27"/>
      <c r="AI45" s="30">
        <f t="shared" si="5"/>
        <v>0</v>
      </c>
      <c r="AJ45" s="31">
        <f t="shared" si="6"/>
        <v>0</v>
      </c>
      <c r="AL45" s="55">
        <f>0.64*$AL$55+0.18*$AL$56+0.18*$AL$57</f>
        <v>0.10214000000000001</v>
      </c>
      <c r="AM45" s="54">
        <f>$F$18*(1+AL74)-$F$18</f>
        <v>24800</v>
      </c>
      <c r="AN45" s="26">
        <f t="shared" ref="AN45" si="40">AM45*AL45</f>
        <v>2533.0720000000001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43109.608999999953</v>
      </c>
      <c r="I47" s="40"/>
      <c r="J47" s="59"/>
      <c r="K47" s="61"/>
      <c r="L47" s="60">
        <f>SUM(L40:L46)+L39</f>
        <v>60612.112000000001</v>
      </c>
      <c r="M47" s="40"/>
      <c r="N47" s="43">
        <f t="shared" ref="N47:N65" si="41">L47-H47</f>
        <v>17502.503000000048</v>
      </c>
      <c r="O47" s="44">
        <f t="shared" si="26"/>
        <v>0.40600004050141275</v>
      </c>
      <c r="Q47" s="59"/>
      <c r="R47" s="61"/>
      <c r="S47" s="60">
        <f>SUM(S40:S46)+S39</f>
        <v>49651.347000000002</v>
      </c>
      <c r="T47" s="40"/>
      <c r="U47" s="43">
        <f t="shared" si="1"/>
        <v>-10960.764999999999</v>
      </c>
      <c r="V47" s="44">
        <f t="shared" si="2"/>
        <v>-0.18083456653020108</v>
      </c>
      <c r="X47" s="59"/>
      <c r="Y47" s="61"/>
      <c r="Z47" s="60">
        <f>SUM(Z40:Z46)+Z39</f>
        <v>52358.122000000003</v>
      </c>
      <c r="AA47" s="40"/>
      <c r="AB47" s="43">
        <f t="shared" si="3"/>
        <v>2706.7750000000015</v>
      </c>
      <c r="AC47" s="44">
        <f t="shared" si="4"/>
        <v>5.451564083447729E-2</v>
      </c>
      <c r="AE47" s="59"/>
      <c r="AF47" s="61"/>
      <c r="AG47" s="60">
        <f>SUM(AG40:AG46)+AG39</f>
        <v>54738.597000000002</v>
      </c>
      <c r="AH47" s="40"/>
      <c r="AI47" s="43">
        <f t="shared" si="5"/>
        <v>2380.4749999999985</v>
      </c>
      <c r="AJ47" s="44">
        <f t="shared" si="6"/>
        <v>4.5465247970505863E-2</v>
      </c>
      <c r="AL47" s="59"/>
      <c r="AM47" s="61"/>
      <c r="AN47" s="60">
        <f>SUM(AN40:AN46)+AN39</f>
        <v>56318.497000000003</v>
      </c>
      <c r="AO47" s="40"/>
      <c r="AP47" s="43">
        <f t="shared" si="7"/>
        <v>1579.9000000000015</v>
      </c>
      <c r="AQ47" s="44">
        <f t="shared" si="8"/>
        <v>2.886263233966339E-2</v>
      </c>
    </row>
    <row r="48" spans="2:43" x14ac:dyDescent="0.2">
      <c r="B48" s="27" t="s">
        <v>39</v>
      </c>
      <c r="C48" s="27"/>
      <c r="D48" s="62" t="s">
        <v>74</v>
      </c>
      <c r="E48" s="63"/>
      <c r="F48" s="28">
        <v>3.3462000000000001</v>
      </c>
      <c r="G48" s="64">
        <f>+$F$19</f>
        <v>7500</v>
      </c>
      <c r="H48" s="26">
        <f>G48*F48</f>
        <v>25096.5</v>
      </c>
      <c r="I48" s="27"/>
      <c r="J48" s="28">
        <f>+F48</f>
        <v>3.3462000000000001</v>
      </c>
      <c r="K48" s="64">
        <f>+$F$19</f>
        <v>7500</v>
      </c>
      <c r="L48" s="26">
        <f>K48*J48</f>
        <v>25096.5</v>
      </c>
      <c r="M48" s="27"/>
      <c r="N48" s="30">
        <f t="shared" si="41"/>
        <v>0</v>
      </c>
      <c r="O48" s="31">
        <f t="shared" si="26"/>
        <v>0</v>
      </c>
      <c r="Q48" s="28">
        <f>+$J48</f>
        <v>3.3462000000000001</v>
      </c>
      <c r="R48" s="64">
        <f>+$F$19</f>
        <v>7500</v>
      </c>
      <c r="S48" s="26">
        <f>R48*Q48</f>
        <v>25096.5</v>
      </c>
      <c r="T48" s="27"/>
      <c r="U48" s="30">
        <f t="shared" si="1"/>
        <v>0</v>
      </c>
      <c r="V48" s="31">
        <f t="shared" si="2"/>
        <v>0</v>
      </c>
      <c r="X48" s="28">
        <f>+$J48</f>
        <v>3.3462000000000001</v>
      </c>
      <c r="Y48" s="64">
        <f>+$F$19</f>
        <v>7500</v>
      </c>
      <c r="Z48" s="26">
        <f>Y48*X48</f>
        <v>25096.5</v>
      </c>
      <c r="AA48" s="27"/>
      <c r="AB48" s="30">
        <f t="shared" si="3"/>
        <v>0</v>
      </c>
      <c r="AC48" s="31">
        <f t="shared" si="4"/>
        <v>0</v>
      </c>
      <c r="AE48" s="28">
        <f>+$J48</f>
        <v>3.3462000000000001</v>
      </c>
      <c r="AF48" s="64">
        <f>+$F$19</f>
        <v>7500</v>
      </c>
      <c r="AG48" s="26">
        <f>AF48*AE48</f>
        <v>25096.5</v>
      </c>
      <c r="AH48" s="27"/>
      <c r="AI48" s="30">
        <f t="shared" si="5"/>
        <v>0</v>
      </c>
      <c r="AJ48" s="31">
        <f t="shared" si="6"/>
        <v>0</v>
      </c>
      <c r="AL48" s="28">
        <f>+$J48</f>
        <v>3.3462000000000001</v>
      </c>
      <c r="AM48" s="64">
        <f>+$F$19</f>
        <v>7500</v>
      </c>
      <c r="AN48" s="26">
        <f>AM48*AL48</f>
        <v>25096.5</v>
      </c>
      <c r="AO48" s="27"/>
      <c r="AP48" s="30">
        <f t="shared" si="7"/>
        <v>0</v>
      </c>
      <c r="AQ48" s="31">
        <f t="shared" si="8"/>
        <v>0</v>
      </c>
    </row>
    <row r="49" spans="2:43" ht="25.5" x14ac:dyDescent="0.2">
      <c r="B49" s="66" t="s">
        <v>40</v>
      </c>
      <c r="C49" s="27"/>
      <c r="D49" s="62" t="s">
        <v>74</v>
      </c>
      <c r="E49" s="63"/>
      <c r="F49" s="28">
        <v>1.9535</v>
      </c>
      <c r="G49" s="64">
        <f>G48</f>
        <v>7500</v>
      </c>
      <c r="H49" s="26">
        <f>G49*F49</f>
        <v>14651.25</v>
      </c>
      <c r="I49" s="27"/>
      <c r="J49" s="28">
        <f>+F49</f>
        <v>1.9535</v>
      </c>
      <c r="K49" s="64">
        <f>K48</f>
        <v>7500</v>
      </c>
      <c r="L49" s="26">
        <f>K49*J49</f>
        <v>14651.25</v>
      </c>
      <c r="M49" s="27"/>
      <c r="N49" s="30">
        <f t="shared" si="41"/>
        <v>0</v>
      </c>
      <c r="O49" s="31">
        <f t="shared" si="26"/>
        <v>0</v>
      </c>
      <c r="Q49" s="28">
        <f>+$J49</f>
        <v>1.9535</v>
      </c>
      <c r="R49" s="64">
        <f>R48</f>
        <v>7500</v>
      </c>
      <c r="S49" s="26">
        <f>R49*Q49</f>
        <v>14651.25</v>
      </c>
      <c r="T49" s="27"/>
      <c r="U49" s="30">
        <f t="shared" si="1"/>
        <v>0</v>
      </c>
      <c r="V49" s="31">
        <f t="shared" si="2"/>
        <v>0</v>
      </c>
      <c r="X49" s="28">
        <f>+$J49</f>
        <v>1.9535</v>
      </c>
      <c r="Y49" s="64">
        <f>Y48</f>
        <v>7500</v>
      </c>
      <c r="Z49" s="26">
        <f>Y49*X49</f>
        <v>14651.25</v>
      </c>
      <c r="AA49" s="27"/>
      <c r="AB49" s="30">
        <f t="shared" si="3"/>
        <v>0</v>
      </c>
      <c r="AC49" s="31">
        <f t="shared" si="4"/>
        <v>0</v>
      </c>
      <c r="AE49" s="28">
        <f>+$J49</f>
        <v>1.9535</v>
      </c>
      <c r="AF49" s="64">
        <f>AF48</f>
        <v>7500</v>
      </c>
      <c r="AG49" s="26">
        <f>AF49*AE49</f>
        <v>14651.25</v>
      </c>
      <c r="AH49" s="27"/>
      <c r="AI49" s="30">
        <f t="shared" si="5"/>
        <v>0</v>
      </c>
      <c r="AJ49" s="31">
        <f t="shared" si="6"/>
        <v>0</v>
      </c>
      <c r="AL49" s="28">
        <f>+$J49</f>
        <v>1.9535</v>
      </c>
      <c r="AM49" s="64">
        <f>AM48</f>
        <v>7500</v>
      </c>
      <c r="AN49" s="26">
        <f>AM49*AL49</f>
        <v>14651.25</v>
      </c>
      <c r="AO49" s="27"/>
      <c r="AP49" s="30">
        <f t="shared" si="7"/>
        <v>0</v>
      </c>
      <c r="AQ49" s="31">
        <f t="shared" si="8"/>
        <v>0</v>
      </c>
    </row>
    <row r="50" spans="2:43" ht="25.5" x14ac:dyDescent="0.2">
      <c r="B50" s="56" t="s">
        <v>41</v>
      </c>
      <c r="C50" s="35"/>
      <c r="D50" s="35"/>
      <c r="E50" s="35"/>
      <c r="F50" s="67"/>
      <c r="G50" s="59"/>
      <c r="H50" s="60">
        <f>SUM(H47:H49)</f>
        <v>82857.358999999953</v>
      </c>
      <c r="I50" s="68"/>
      <c r="J50" s="69"/>
      <c r="K50" s="59"/>
      <c r="L50" s="60">
        <f>SUM(L47:L49)</f>
        <v>100359.86199999999</v>
      </c>
      <c r="M50" s="68"/>
      <c r="N50" s="43">
        <f t="shared" si="41"/>
        <v>17502.503000000041</v>
      </c>
      <c r="O50" s="44">
        <f t="shared" si="26"/>
        <v>0.21123655413636888</v>
      </c>
      <c r="Q50" s="69"/>
      <c r="R50" s="59"/>
      <c r="S50" s="60">
        <f>SUM(S47:S49)</f>
        <v>89399.097000000009</v>
      </c>
      <c r="T50" s="68"/>
      <c r="U50" s="43">
        <f t="shared" si="1"/>
        <v>-10960.764999999985</v>
      </c>
      <c r="V50" s="44">
        <f t="shared" si="2"/>
        <v>-0.10921462805518789</v>
      </c>
      <c r="X50" s="69"/>
      <c r="Y50" s="59"/>
      <c r="Z50" s="60">
        <f>SUM(Z47:Z49)</f>
        <v>92105.872000000003</v>
      </c>
      <c r="AA50" s="68"/>
      <c r="AB50" s="43">
        <f t="shared" si="3"/>
        <v>2706.7749999999942</v>
      </c>
      <c r="AC50" s="44">
        <f t="shared" si="4"/>
        <v>3.0277431102016545E-2</v>
      </c>
      <c r="AE50" s="69"/>
      <c r="AF50" s="59"/>
      <c r="AG50" s="60">
        <f>SUM(AG47:AG49)</f>
        <v>94486.347000000009</v>
      </c>
      <c r="AH50" s="68"/>
      <c r="AI50" s="43">
        <f t="shared" si="5"/>
        <v>2380.4750000000058</v>
      </c>
      <c r="AJ50" s="44">
        <f t="shared" si="6"/>
        <v>2.584498630011348E-2</v>
      </c>
      <c r="AL50" s="69"/>
      <c r="AM50" s="59"/>
      <c r="AN50" s="60">
        <f>SUM(AN47:AN49)</f>
        <v>96066.247000000003</v>
      </c>
      <c r="AO50" s="68"/>
      <c r="AP50" s="43">
        <f t="shared" si="7"/>
        <v>1579.8999999999942</v>
      </c>
      <c r="AQ50" s="44">
        <f t="shared" si="8"/>
        <v>1.6720934295406657E-2</v>
      </c>
    </row>
    <row r="51" spans="2:43" ht="25.5" x14ac:dyDescent="0.2">
      <c r="B51" s="71" t="s">
        <v>42</v>
      </c>
      <c r="C51" s="21"/>
      <c r="D51" s="22" t="s">
        <v>30</v>
      </c>
      <c r="E51" s="23"/>
      <c r="F51" s="72">
        <v>4.4000000000000003E-3</v>
      </c>
      <c r="G51" s="64">
        <f>+$F$18+G45</f>
        <v>4027599.9999999995</v>
      </c>
      <c r="H51" s="73">
        <f t="shared" ref="H51:H57" si="42">G51*F51</f>
        <v>17721.439999999999</v>
      </c>
      <c r="I51" s="27"/>
      <c r="J51" s="72">
        <v>4.4000000000000003E-3</v>
      </c>
      <c r="K51" s="64">
        <f>+$F$18+K45</f>
        <v>4024800</v>
      </c>
      <c r="L51" s="73">
        <f t="shared" ref="L51:L57" si="43">K51*J51</f>
        <v>17709.120000000003</v>
      </c>
      <c r="M51" s="27"/>
      <c r="N51" s="30">
        <f t="shared" si="41"/>
        <v>-12.319999999996071</v>
      </c>
      <c r="O51" s="74">
        <f t="shared" si="26"/>
        <v>-6.9520309861930362E-4</v>
      </c>
      <c r="Q51" s="72">
        <f>+J51</f>
        <v>4.4000000000000003E-3</v>
      </c>
      <c r="R51" s="64">
        <f>+$F$18+R45</f>
        <v>4024800</v>
      </c>
      <c r="S51" s="73">
        <f t="shared" ref="S51:S57" si="44">R51*Q51</f>
        <v>17709.120000000003</v>
      </c>
      <c r="T51" s="27"/>
      <c r="U51" s="30">
        <f t="shared" si="1"/>
        <v>0</v>
      </c>
      <c r="V51" s="74">
        <f t="shared" si="2"/>
        <v>0</v>
      </c>
      <c r="X51" s="72">
        <f>+Q51</f>
        <v>4.4000000000000003E-3</v>
      </c>
      <c r="Y51" s="64">
        <f>+$F$18+Y45</f>
        <v>4024800</v>
      </c>
      <c r="Z51" s="73">
        <f t="shared" ref="Z51:Z57" si="45">Y51*X51</f>
        <v>17709.120000000003</v>
      </c>
      <c r="AA51" s="27"/>
      <c r="AB51" s="30">
        <f t="shared" si="3"/>
        <v>0</v>
      </c>
      <c r="AC51" s="74">
        <f t="shared" si="4"/>
        <v>0</v>
      </c>
      <c r="AE51" s="72">
        <f>+X51</f>
        <v>4.4000000000000003E-3</v>
      </c>
      <c r="AF51" s="64">
        <f>+$F$18+AF45</f>
        <v>4024800</v>
      </c>
      <c r="AG51" s="73">
        <f t="shared" ref="AG51:AG57" si="46">AF51*AE51</f>
        <v>17709.120000000003</v>
      </c>
      <c r="AH51" s="27"/>
      <c r="AI51" s="30">
        <f t="shared" si="5"/>
        <v>0</v>
      </c>
      <c r="AJ51" s="74">
        <f t="shared" si="6"/>
        <v>0</v>
      </c>
      <c r="AL51" s="72">
        <f>+AE51</f>
        <v>4.4000000000000003E-3</v>
      </c>
      <c r="AM51" s="64">
        <f>+$F$18+AM45</f>
        <v>4024800</v>
      </c>
      <c r="AN51" s="73">
        <f t="shared" ref="AN51:AN57" si="47">AM51*AL51</f>
        <v>17709.120000000003</v>
      </c>
      <c r="AO51" s="27"/>
      <c r="AP51" s="30">
        <f t="shared" si="7"/>
        <v>0</v>
      </c>
      <c r="AQ51" s="74">
        <f t="shared" si="8"/>
        <v>0</v>
      </c>
    </row>
    <row r="52" spans="2:43" ht="25.5" x14ac:dyDescent="0.2">
      <c r="B52" s="71" t="s">
        <v>43</v>
      </c>
      <c r="C52" s="21"/>
      <c r="D52" s="22" t="s">
        <v>30</v>
      </c>
      <c r="E52" s="23"/>
      <c r="F52" s="72">
        <v>1.2999999999999999E-3</v>
      </c>
      <c r="G52" s="64">
        <f>G51</f>
        <v>4027599.9999999995</v>
      </c>
      <c r="H52" s="73">
        <f t="shared" si="42"/>
        <v>5235.8799999999992</v>
      </c>
      <c r="I52" s="27"/>
      <c r="J52" s="72">
        <v>1.2999999999999999E-3</v>
      </c>
      <c r="K52" s="64">
        <f>K51</f>
        <v>4024800</v>
      </c>
      <c r="L52" s="73">
        <f t="shared" si="43"/>
        <v>5232.24</v>
      </c>
      <c r="M52" s="27"/>
      <c r="N52" s="30">
        <f t="shared" si="41"/>
        <v>-3.6399999999994179</v>
      </c>
      <c r="O52" s="74">
        <f t="shared" si="26"/>
        <v>-6.9520309861941421E-4</v>
      </c>
      <c r="Q52" s="72">
        <f>+J52</f>
        <v>1.2999999999999999E-3</v>
      </c>
      <c r="R52" s="64">
        <f>R51</f>
        <v>4024800</v>
      </c>
      <c r="S52" s="73">
        <f t="shared" si="44"/>
        <v>5232.24</v>
      </c>
      <c r="T52" s="27"/>
      <c r="U52" s="30">
        <f t="shared" si="1"/>
        <v>0</v>
      </c>
      <c r="V52" s="74">
        <f t="shared" si="2"/>
        <v>0</v>
      </c>
      <c r="X52" s="72">
        <f>+Q52</f>
        <v>1.2999999999999999E-3</v>
      </c>
      <c r="Y52" s="64">
        <f>Y51</f>
        <v>4024800</v>
      </c>
      <c r="Z52" s="73">
        <f t="shared" si="45"/>
        <v>5232.24</v>
      </c>
      <c r="AA52" s="27"/>
      <c r="AB52" s="30">
        <f t="shared" si="3"/>
        <v>0</v>
      </c>
      <c r="AC52" s="74">
        <f t="shared" si="4"/>
        <v>0</v>
      </c>
      <c r="AE52" s="72">
        <f>+X52</f>
        <v>1.2999999999999999E-3</v>
      </c>
      <c r="AF52" s="64">
        <f>AF51</f>
        <v>4024800</v>
      </c>
      <c r="AG52" s="73">
        <f t="shared" si="46"/>
        <v>5232.24</v>
      </c>
      <c r="AH52" s="27"/>
      <c r="AI52" s="30">
        <f t="shared" si="5"/>
        <v>0</v>
      </c>
      <c r="AJ52" s="74">
        <f t="shared" si="6"/>
        <v>0</v>
      </c>
      <c r="AL52" s="72">
        <f>+AE52</f>
        <v>1.2999999999999999E-3</v>
      </c>
      <c r="AM52" s="64">
        <f>AM51</f>
        <v>4024800</v>
      </c>
      <c r="AN52" s="73">
        <f t="shared" si="47"/>
        <v>5232.24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4000000</v>
      </c>
      <c r="H54" s="73">
        <f t="shared" si="42"/>
        <v>27760</v>
      </c>
      <c r="I54" s="27"/>
      <c r="J54" s="72">
        <f>+F54</f>
        <v>6.94E-3</v>
      </c>
      <c r="K54" s="76">
        <f>$F$18</f>
        <v>4000000</v>
      </c>
      <c r="L54" s="73">
        <f t="shared" si="43"/>
        <v>27760</v>
      </c>
      <c r="M54" s="27"/>
      <c r="N54" s="30">
        <f t="shared" si="41"/>
        <v>0</v>
      </c>
      <c r="O54" s="74">
        <f t="shared" si="26"/>
        <v>0</v>
      </c>
      <c r="Q54" s="72">
        <f>+J54</f>
        <v>6.94E-3</v>
      </c>
      <c r="R54" s="76">
        <f>$F$18</f>
        <v>4000000</v>
      </c>
      <c r="S54" s="73">
        <f t="shared" si="44"/>
        <v>27760</v>
      </c>
      <c r="T54" s="27"/>
      <c r="U54" s="30">
        <f t="shared" si="1"/>
        <v>0</v>
      </c>
      <c r="V54" s="74">
        <f t="shared" si="2"/>
        <v>0</v>
      </c>
      <c r="X54" s="72">
        <f>+Q54</f>
        <v>6.94E-3</v>
      </c>
      <c r="Y54" s="76">
        <f>$F$18</f>
        <v>4000000</v>
      </c>
      <c r="Z54" s="73">
        <f t="shared" si="45"/>
        <v>27760</v>
      </c>
      <c r="AA54" s="27"/>
      <c r="AB54" s="30">
        <f t="shared" si="3"/>
        <v>0</v>
      </c>
      <c r="AC54" s="74">
        <f t="shared" si="4"/>
        <v>0</v>
      </c>
      <c r="AE54" s="72">
        <f>+X54</f>
        <v>6.94E-3</v>
      </c>
      <c r="AF54" s="76">
        <f>$F$18</f>
        <v>4000000</v>
      </c>
      <c r="AG54" s="73">
        <f t="shared" si="46"/>
        <v>27760</v>
      </c>
      <c r="AH54" s="27"/>
      <c r="AI54" s="30">
        <f t="shared" si="5"/>
        <v>0</v>
      </c>
      <c r="AJ54" s="74">
        <f t="shared" si="6"/>
        <v>0</v>
      </c>
      <c r="AL54" s="72">
        <f>+AE54</f>
        <v>6.94E-3</v>
      </c>
      <c r="AM54" s="76">
        <f>$F$18</f>
        <v>4000000</v>
      </c>
      <c r="AN54" s="73">
        <f t="shared" si="47"/>
        <v>27760</v>
      </c>
      <c r="AO54" s="27"/>
      <c r="AP54" s="30">
        <f t="shared" si="7"/>
        <v>0</v>
      </c>
      <c r="AQ54" s="74">
        <f t="shared" si="8"/>
        <v>0</v>
      </c>
    </row>
    <row r="55" spans="2:43" x14ac:dyDescent="0.2">
      <c r="B55" s="49" t="s">
        <v>46</v>
      </c>
      <c r="C55" s="21"/>
      <c r="D55" s="22"/>
      <c r="E55" s="23"/>
      <c r="F55" s="72">
        <v>0.08</v>
      </c>
      <c r="G55" s="77">
        <f>0.64*$F$18</f>
        <v>2560000</v>
      </c>
      <c r="H55" s="73">
        <f t="shared" si="42"/>
        <v>204800</v>
      </c>
      <c r="I55" s="27"/>
      <c r="J55" s="72">
        <v>0.08</v>
      </c>
      <c r="K55" s="77">
        <f>$G$55</f>
        <v>2560000</v>
      </c>
      <c r="L55" s="73">
        <f t="shared" si="43"/>
        <v>204800</v>
      </c>
      <c r="M55" s="27"/>
      <c r="N55" s="30">
        <f t="shared" si="41"/>
        <v>0</v>
      </c>
      <c r="O55" s="74">
        <f t="shared" si="26"/>
        <v>0</v>
      </c>
      <c r="Q55" s="72">
        <v>0.08</v>
      </c>
      <c r="R55" s="77">
        <f>$G$55</f>
        <v>2560000</v>
      </c>
      <c r="S55" s="73">
        <f t="shared" si="44"/>
        <v>204800</v>
      </c>
      <c r="T55" s="27"/>
      <c r="U55" s="30">
        <f t="shared" si="1"/>
        <v>0</v>
      </c>
      <c r="V55" s="74">
        <f t="shared" si="2"/>
        <v>0</v>
      </c>
      <c r="X55" s="72">
        <v>0.08</v>
      </c>
      <c r="Y55" s="77">
        <f>$G$55</f>
        <v>2560000</v>
      </c>
      <c r="Z55" s="73">
        <f t="shared" si="45"/>
        <v>204800</v>
      </c>
      <c r="AA55" s="27"/>
      <c r="AB55" s="30">
        <f t="shared" si="3"/>
        <v>0</v>
      </c>
      <c r="AC55" s="74">
        <f t="shared" si="4"/>
        <v>0</v>
      </c>
      <c r="AE55" s="72">
        <v>0.08</v>
      </c>
      <c r="AF55" s="77">
        <f>$G$55</f>
        <v>2560000</v>
      </c>
      <c r="AG55" s="73">
        <f t="shared" si="46"/>
        <v>204800</v>
      </c>
      <c r="AH55" s="27"/>
      <c r="AI55" s="30">
        <f t="shared" si="5"/>
        <v>0</v>
      </c>
      <c r="AJ55" s="74">
        <f t="shared" si="6"/>
        <v>0</v>
      </c>
      <c r="AL55" s="72">
        <v>0.08</v>
      </c>
      <c r="AM55" s="77">
        <f>$G$55</f>
        <v>2560000</v>
      </c>
      <c r="AN55" s="73">
        <f t="shared" si="47"/>
        <v>204800</v>
      </c>
      <c r="AO55" s="27"/>
      <c r="AP55" s="30">
        <f t="shared" si="7"/>
        <v>0</v>
      </c>
      <c r="AQ55" s="74">
        <f t="shared" si="8"/>
        <v>0</v>
      </c>
    </row>
    <row r="56" spans="2:43" x14ac:dyDescent="0.2">
      <c r="B56" s="49" t="s">
        <v>47</v>
      </c>
      <c r="C56" s="21"/>
      <c r="D56" s="22"/>
      <c r="E56" s="23"/>
      <c r="F56" s="72">
        <v>0.122</v>
      </c>
      <c r="G56" s="77">
        <f>0.18*$F$18</f>
        <v>720000</v>
      </c>
      <c r="H56" s="73">
        <f t="shared" si="42"/>
        <v>87840</v>
      </c>
      <c r="I56" s="27"/>
      <c r="J56" s="72">
        <v>0.122</v>
      </c>
      <c r="K56" s="77">
        <f>$G$56</f>
        <v>720000</v>
      </c>
      <c r="L56" s="73">
        <f t="shared" si="43"/>
        <v>87840</v>
      </c>
      <c r="M56" s="27"/>
      <c r="N56" s="30">
        <f t="shared" si="41"/>
        <v>0</v>
      </c>
      <c r="O56" s="74">
        <f t="shared" si="26"/>
        <v>0</v>
      </c>
      <c r="Q56" s="72">
        <v>0.122</v>
      </c>
      <c r="R56" s="77">
        <f>$G$56</f>
        <v>720000</v>
      </c>
      <c r="S56" s="73">
        <f t="shared" si="44"/>
        <v>87840</v>
      </c>
      <c r="T56" s="27"/>
      <c r="U56" s="30">
        <f t="shared" si="1"/>
        <v>0</v>
      </c>
      <c r="V56" s="74">
        <f t="shared" si="2"/>
        <v>0</v>
      </c>
      <c r="X56" s="72">
        <v>0.122</v>
      </c>
      <c r="Y56" s="77">
        <f>$G$56</f>
        <v>720000</v>
      </c>
      <c r="Z56" s="73">
        <f t="shared" si="45"/>
        <v>87840</v>
      </c>
      <c r="AA56" s="27"/>
      <c r="AB56" s="30">
        <f t="shared" si="3"/>
        <v>0</v>
      </c>
      <c r="AC56" s="74">
        <f t="shared" si="4"/>
        <v>0</v>
      </c>
      <c r="AE56" s="72">
        <v>0.122</v>
      </c>
      <c r="AF56" s="77">
        <f>$G$56</f>
        <v>720000</v>
      </c>
      <c r="AG56" s="73">
        <f t="shared" si="46"/>
        <v>87840</v>
      </c>
      <c r="AH56" s="27"/>
      <c r="AI56" s="30">
        <f t="shared" si="5"/>
        <v>0</v>
      </c>
      <c r="AJ56" s="74">
        <f t="shared" si="6"/>
        <v>0</v>
      </c>
      <c r="AL56" s="72">
        <v>0.122</v>
      </c>
      <c r="AM56" s="77">
        <f>$G$56</f>
        <v>720000</v>
      </c>
      <c r="AN56" s="73">
        <f t="shared" si="47"/>
        <v>87840</v>
      </c>
      <c r="AO56" s="27"/>
      <c r="AP56" s="30">
        <f t="shared" si="7"/>
        <v>0</v>
      </c>
      <c r="AQ56" s="74">
        <f t="shared" si="8"/>
        <v>0</v>
      </c>
    </row>
    <row r="57" spans="2:43" x14ac:dyDescent="0.2">
      <c r="B57" s="11" t="s">
        <v>48</v>
      </c>
      <c r="C57" s="21"/>
      <c r="D57" s="22"/>
      <c r="E57" s="23"/>
      <c r="F57" s="72">
        <v>0.161</v>
      </c>
      <c r="G57" s="77">
        <f>0.18*$F$18</f>
        <v>720000</v>
      </c>
      <c r="H57" s="73">
        <f t="shared" si="42"/>
        <v>115920</v>
      </c>
      <c r="I57" s="27"/>
      <c r="J57" s="72">
        <v>0.161</v>
      </c>
      <c r="K57" s="77">
        <f>$G$57</f>
        <v>720000</v>
      </c>
      <c r="L57" s="73">
        <f t="shared" si="43"/>
        <v>115920</v>
      </c>
      <c r="M57" s="27"/>
      <c r="N57" s="30">
        <f t="shared" si="41"/>
        <v>0</v>
      </c>
      <c r="O57" s="74">
        <f t="shared" si="26"/>
        <v>0</v>
      </c>
      <c r="Q57" s="72">
        <v>0.161</v>
      </c>
      <c r="R57" s="77">
        <f>$G$57</f>
        <v>720000</v>
      </c>
      <c r="S57" s="73">
        <f t="shared" si="44"/>
        <v>115920</v>
      </c>
      <c r="T57" s="27"/>
      <c r="U57" s="30">
        <f t="shared" si="1"/>
        <v>0</v>
      </c>
      <c r="V57" s="74">
        <f t="shared" si="2"/>
        <v>0</v>
      </c>
      <c r="X57" s="72">
        <v>0.161</v>
      </c>
      <c r="Y57" s="77">
        <f>$G$57</f>
        <v>720000</v>
      </c>
      <c r="Z57" s="73">
        <f t="shared" si="45"/>
        <v>115920</v>
      </c>
      <c r="AA57" s="27"/>
      <c r="AB57" s="30">
        <f t="shared" si="3"/>
        <v>0</v>
      </c>
      <c r="AC57" s="74">
        <f t="shared" si="4"/>
        <v>0</v>
      </c>
      <c r="AE57" s="72">
        <v>0.161</v>
      </c>
      <c r="AF57" s="77">
        <f>$G$57</f>
        <v>720000</v>
      </c>
      <c r="AG57" s="73">
        <f t="shared" si="46"/>
        <v>115920</v>
      </c>
      <c r="AH57" s="27"/>
      <c r="AI57" s="30">
        <f t="shared" si="5"/>
        <v>0</v>
      </c>
      <c r="AJ57" s="74">
        <f t="shared" si="6"/>
        <v>0</v>
      </c>
      <c r="AL57" s="72">
        <v>0.161</v>
      </c>
      <c r="AM57" s="77">
        <f>$G$57</f>
        <v>720000</v>
      </c>
      <c r="AN57" s="73">
        <f t="shared" si="47"/>
        <v>115920</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3999250</v>
      </c>
      <c r="H59" s="73">
        <f>G59*F59</f>
        <v>439917.5</v>
      </c>
      <c r="I59" s="83"/>
      <c r="J59" s="72">
        <v>0.11</v>
      </c>
      <c r="K59" s="82">
        <f>$G$59</f>
        <v>3999250</v>
      </c>
      <c r="L59" s="73">
        <f>K59*J59</f>
        <v>439917.5</v>
      </c>
      <c r="M59" s="83"/>
      <c r="N59" s="84">
        <f t="shared" si="41"/>
        <v>0</v>
      </c>
      <c r="O59" s="74">
        <f t="shared" si="26"/>
        <v>0</v>
      </c>
      <c r="Q59" s="72">
        <v>0.11</v>
      </c>
      <c r="R59" s="82">
        <f>$G$59</f>
        <v>3999250</v>
      </c>
      <c r="S59" s="73">
        <f>R59*Q59</f>
        <v>439917.5</v>
      </c>
      <c r="T59" s="83"/>
      <c r="U59" s="84">
        <f t="shared" si="1"/>
        <v>0</v>
      </c>
      <c r="V59" s="74">
        <f t="shared" si="2"/>
        <v>0</v>
      </c>
      <c r="X59" s="72">
        <v>0.11</v>
      </c>
      <c r="Y59" s="82">
        <f>$G$59</f>
        <v>3999250</v>
      </c>
      <c r="Z59" s="73">
        <f>Y59*X59</f>
        <v>439917.5</v>
      </c>
      <c r="AA59" s="83"/>
      <c r="AB59" s="84">
        <f t="shared" si="3"/>
        <v>0</v>
      </c>
      <c r="AC59" s="74">
        <f t="shared" si="4"/>
        <v>0</v>
      </c>
      <c r="AE59" s="72">
        <v>0.11</v>
      </c>
      <c r="AF59" s="82">
        <f>$G$59</f>
        <v>3999250</v>
      </c>
      <c r="AG59" s="73">
        <f>AF59*AE59</f>
        <v>439917.5</v>
      </c>
      <c r="AH59" s="83"/>
      <c r="AI59" s="84">
        <f t="shared" si="5"/>
        <v>0</v>
      </c>
      <c r="AJ59" s="74">
        <f t="shared" si="6"/>
        <v>0</v>
      </c>
      <c r="AL59" s="72">
        <v>0.11</v>
      </c>
      <c r="AM59" s="82">
        <f>$G$59</f>
        <v>3999250</v>
      </c>
      <c r="AN59" s="73">
        <f>AM59*AL59</f>
        <v>439917.5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542134.929</v>
      </c>
      <c r="I61" s="100"/>
      <c r="J61" s="101"/>
      <c r="K61" s="101"/>
      <c r="L61" s="99">
        <f>SUM(L51:L57,L50)</f>
        <v>559621.47199999995</v>
      </c>
      <c r="M61" s="102"/>
      <c r="N61" s="103">
        <f t="shared" ref="N61" si="48">L61-H61</f>
        <v>17486.542999999947</v>
      </c>
      <c r="O61" s="104">
        <f t="shared" ref="O61" si="49">IF((H61)=0,"",(N61/H61))</f>
        <v>3.2254964704552261E-2</v>
      </c>
      <c r="Q61" s="101"/>
      <c r="R61" s="101"/>
      <c r="S61" s="99">
        <f>SUM(S51:S57,S50)</f>
        <v>548660.70699999994</v>
      </c>
      <c r="T61" s="102"/>
      <c r="U61" s="103">
        <f t="shared" si="1"/>
        <v>-10960.765000000014</v>
      </c>
      <c r="V61" s="104">
        <f>IF((L61)=0,"",(U61/L61))</f>
        <v>-1.9586033682424564E-2</v>
      </c>
      <c r="X61" s="101"/>
      <c r="Y61" s="101"/>
      <c r="Z61" s="99">
        <f>SUM(Z51:Z57,Z50)</f>
        <v>551367.48199999996</v>
      </c>
      <c r="AA61" s="102"/>
      <c r="AB61" s="103">
        <f t="shared" si="3"/>
        <v>2706.7750000000233</v>
      </c>
      <c r="AC61" s="104">
        <f>IF((S61)=0,"",(AB61/S61))</f>
        <v>4.933422360059809E-3</v>
      </c>
      <c r="AE61" s="101"/>
      <c r="AF61" s="101"/>
      <c r="AG61" s="99">
        <f>SUM(AG51:AG57,AG50)</f>
        <v>553747.95699999994</v>
      </c>
      <c r="AH61" s="102"/>
      <c r="AI61" s="103">
        <f t="shared" ref="AI61:AI65" si="50">AG61-Z61</f>
        <v>2380.4749999999767</v>
      </c>
      <c r="AJ61" s="104">
        <f>IF((Z61)=0,"",(AI61/Z61))</f>
        <v>4.3174018739102517E-3</v>
      </c>
      <c r="AL61" s="101"/>
      <c r="AM61" s="101"/>
      <c r="AN61" s="99">
        <f>SUM(AN51:AN57,AN50)</f>
        <v>555327.85699999996</v>
      </c>
      <c r="AO61" s="102"/>
      <c r="AP61" s="103">
        <f t="shared" ref="AP61:AP65" si="51">AN61-AG61</f>
        <v>1579.9000000000233</v>
      </c>
      <c r="AQ61" s="104">
        <f>IF((AG61)=0,"",(AP61/AG61))</f>
        <v>2.8531030770015528E-3</v>
      </c>
    </row>
    <row r="62" spans="2:43" x14ac:dyDescent="0.2">
      <c r="B62" s="105" t="s">
        <v>52</v>
      </c>
      <c r="C62" s="21"/>
      <c r="D62" s="21"/>
      <c r="E62" s="21"/>
      <c r="F62" s="106">
        <v>0.13</v>
      </c>
      <c r="G62" s="107"/>
      <c r="H62" s="108">
        <f>H61*F62</f>
        <v>70477.540770000007</v>
      </c>
      <c r="I62" s="109"/>
      <c r="J62" s="110">
        <v>0.13</v>
      </c>
      <c r="K62" s="109"/>
      <c r="L62" s="111">
        <f>L61*J62</f>
        <v>72750.791360000003</v>
      </c>
      <c r="M62" s="112"/>
      <c r="N62" s="113">
        <f t="shared" si="41"/>
        <v>2273.250589999996</v>
      </c>
      <c r="O62" s="114">
        <f t="shared" si="26"/>
        <v>3.2254964704552302E-2</v>
      </c>
      <c r="Q62" s="110">
        <v>0.13</v>
      </c>
      <c r="R62" s="109"/>
      <c r="S62" s="111">
        <f>S61*Q62</f>
        <v>71325.891909999991</v>
      </c>
      <c r="T62" s="112"/>
      <c r="U62" s="113">
        <f t="shared" si="1"/>
        <v>-1424.8994500000117</v>
      </c>
      <c r="V62" s="114">
        <f t="shared" ref="V62:V71" si="52">IF((L62)=0,"",(U62/L62))</f>
        <v>-1.9586033682424696E-2</v>
      </c>
      <c r="X62" s="110">
        <v>0.13</v>
      </c>
      <c r="Y62" s="109"/>
      <c r="Z62" s="111">
        <f>Z61*X62</f>
        <v>71677.772660000002</v>
      </c>
      <c r="AA62" s="112"/>
      <c r="AB62" s="113">
        <f t="shared" si="3"/>
        <v>351.88075000001118</v>
      </c>
      <c r="AC62" s="114">
        <f t="shared" ref="AC62:AC71" si="53">IF((S62)=0,"",(AB62/S62))</f>
        <v>4.9334223600599235E-3</v>
      </c>
      <c r="AE62" s="110">
        <v>0.13</v>
      </c>
      <c r="AF62" s="109"/>
      <c r="AG62" s="111">
        <f>AG61*AE62</f>
        <v>71987.23440999999</v>
      </c>
      <c r="AH62" s="112"/>
      <c r="AI62" s="113">
        <f t="shared" si="50"/>
        <v>309.46174999998766</v>
      </c>
      <c r="AJ62" s="114">
        <f t="shared" ref="AJ62:AJ71" si="54">IF((Z62)=0,"",(AI62/Z62))</f>
        <v>4.3174018739101216E-3</v>
      </c>
      <c r="AL62" s="110">
        <v>0.13</v>
      </c>
      <c r="AM62" s="109"/>
      <c r="AN62" s="111">
        <f>AN61*AL62</f>
        <v>72192.621409999992</v>
      </c>
      <c r="AO62" s="112"/>
      <c r="AP62" s="113">
        <f t="shared" si="51"/>
        <v>205.38700000000244</v>
      </c>
      <c r="AQ62" s="114">
        <f t="shared" ref="AQ62:AQ71" si="55">IF((AG62)=0,"",(AP62/AG62))</f>
        <v>2.8531030770015445E-3</v>
      </c>
    </row>
    <row r="63" spans="2:43" x14ac:dyDescent="0.2">
      <c r="B63" s="115" t="s">
        <v>53</v>
      </c>
      <c r="C63" s="21"/>
      <c r="D63" s="21"/>
      <c r="E63" s="21"/>
      <c r="F63" s="116"/>
      <c r="G63" s="107"/>
      <c r="H63" s="108">
        <f>H61+H62</f>
        <v>612612.46976999997</v>
      </c>
      <c r="I63" s="109"/>
      <c r="J63" s="109"/>
      <c r="K63" s="109"/>
      <c r="L63" s="111">
        <f>L61+L62</f>
        <v>632372.26335999998</v>
      </c>
      <c r="M63" s="112"/>
      <c r="N63" s="113">
        <f t="shared" si="41"/>
        <v>19759.793590000016</v>
      </c>
      <c r="O63" s="114">
        <f t="shared" si="26"/>
        <v>3.2254964704552386E-2</v>
      </c>
      <c r="Q63" s="109"/>
      <c r="R63" s="109"/>
      <c r="S63" s="111">
        <f>S61+S62</f>
        <v>619986.59890999994</v>
      </c>
      <c r="T63" s="112"/>
      <c r="U63" s="113">
        <f t="shared" si="1"/>
        <v>-12385.66445000004</v>
      </c>
      <c r="V63" s="114">
        <f t="shared" si="52"/>
        <v>-1.9586033682424602E-2</v>
      </c>
      <c r="X63" s="109"/>
      <c r="Y63" s="109"/>
      <c r="Z63" s="111">
        <f>Z61+Z62</f>
        <v>623045.25465999998</v>
      </c>
      <c r="AA63" s="112"/>
      <c r="AB63" s="113">
        <f t="shared" si="3"/>
        <v>3058.6557500000345</v>
      </c>
      <c r="AC63" s="114">
        <f t="shared" si="53"/>
        <v>4.933422360059822E-3</v>
      </c>
      <c r="AE63" s="109"/>
      <c r="AF63" s="109"/>
      <c r="AG63" s="111">
        <f>AG61+AG62</f>
        <v>625735.19140999997</v>
      </c>
      <c r="AH63" s="112"/>
      <c r="AI63" s="113">
        <f t="shared" si="50"/>
        <v>2689.9367499999935</v>
      </c>
      <c r="AJ63" s="114">
        <f t="shared" si="54"/>
        <v>4.3174018739102829E-3</v>
      </c>
      <c r="AL63" s="109"/>
      <c r="AM63" s="109"/>
      <c r="AN63" s="111">
        <f>AN61+AN62</f>
        <v>627520.47840999998</v>
      </c>
      <c r="AO63" s="112"/>
      <c r="AP63" s="113">
        <f t="shared" si="51"/>
        <v>1785.2870000000112</v>
      </c>
      <c r="AQ63" s="114">
        <f t="shared" si="55"/>
        <v>2.8531030770015285E-3</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0" t="s">
        <v>55</v>
      </c>
      <c r="C65" s="260"/>
      <c r="D65" s="260"/>
      <c r="E65" s="120"/>
      <c r="F65" s="121"/>
      <c r="G65" s="122"/>
      <c r="H65" s="123">
        <f>H63+H64</f>
        <v>612612.46976999997</v>
      </c>
      <c r="I65" s="124"/>
      <c r="J65" s="124"/>
      <c r="K65" s="124"/>
      <c r="L65" s="125">
        <f>L63+L64</f>
        <v>632372.26335999998</v>
      </c>
      <c r="M65" s="126"/>
      <c r="N65" s="127">
        <f t="shared" si="41"/>
        <v>19759.793590000016</v>
      </c>
      <c r="O65" s="128">
        <f t="shared" si="26"/>
        <v>3.2254964704552386E-2</v>
      </c>
      <c r="Q65" s="124"/>
      <c r="R65" s="124"/>
      <c r="S65" s="125">
        <f>S63+S64</f>
        <v>619986.59890999994</v>
      </c>
      <c r="T65" s="126"/>
      <c r="U65" s="127">
        <f t="shared" si="1"/>
        <v>-12385.66445000004</v>
      </c>
      <c r="V65" s="128">
        <f t="shared" si="52"/>
        <v>-1.9586033682424602E-2</v>
      </c>
      <c r="X65" s="124"/>
      <c r="Y65" s="124"/>
      <c r="Z65" s="125">
        <f>Z63+Z64</f>
        <v>623045.25465999998</v>
      </c>
      <c r="AA65" s="126"/>
      <c r="AB65" s="127">
        <f t="shared" si="3"/>
        <v>3058.6557500000345</v>
      </c>
      <c r="AC65" s="128">
        <f t="shared" si="53"/>
        <v>4.933422360059822E-3</v>
      </c>
      <c r="AE65" s="124"/>
      <c r="AF65" s="124"/>
      <c r="AG65" s="125">
        <f>AG63+AG64</f>
        <v>625735.19140999997</v>
      </c>
      <c r="AH65" s="126"/>
      <c r="AI65" s="127">
        <f t="shared" si="50"/>
        <v>2689.9367499999935</v>
      </c>
      <c r="AJ65" s="128">
        <f t="shared" si="54"/>
        <v>4.3174018739102829E-3</v>
      </c>
      <c r="AL65" s="124"/>
      <c r="AM65" s="124"/>
      <c r="AN65" s="125">
        <f>AN63+AN64</f>
        <v>627520.47840999998</v>
      </c>
      <c r="AO65" s="126"/>
      <c r="AP65" s="127">
        <f t="shared" si="51"/>
        <v>1785.2870000000112</v>
      </c>
      <c r="AQ65" s="128">
        <f t="shared" si="55"/>
        <v>2.8531030770015285E-3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573562.92899999989</v>
      </c>
      <c r="I67" s="140"/>
      <c r="J67" s="141"/>
      <c r="K67" s="141"/>
      <c r="L67" s="139">
        <f>SUM(L58:L59,L50,L51:L54)</f>
        <v>591049.47199999995</v>
      </c>
      <c r="M67" s="142"/>
      <c r="N67" s="143">
        <f t="shared" ref="N67:N71" si="56">L67-H67</f>
        <v>17486.543000000063</v>
      </c>
      <c r="O67" s="104">
        <f t="shared" ref="O67:O71" si="57">IF((H67)=0,"",(N67/H67))</f>
        <v>3.0487575322358511E-2</v>
      </c>
      <c r="Q67" s="141"/>
      <c r="R67" s="141"/>
      <c r="S67" s="139">
        <f>SUM(S58:S59,S50,S51:S54)</f>
        <v>580088.70700000005</v>
      </c>
      <c r="T67" s="142"/>
      <c r="U67" s="143">
        <f t="shared" si="1"/>
        <v>-10960.764999999898</v>
      </c>
      <c r="V67" s="104">
        <f t="shared" si="52"/>
        <v>-1.8544581323980777E-2</v>
      </c>
      <c r="X67" s="141"/>
      <c r="Y67" s="141"/>
      <c r="Z67" s="139">
        <f>SUM(Z58:Z59,Z50,Z51:Z54)</f>
        <v>582795.48199999996</v>
      </c>
      <c r="AA67" s="142"/>
      <c r="AB67" s="143">
        <f t="shared" si="3"/>
        <v>2706.7749999999069</v>
      </c>
      <c r="AC67" s="104">
        <f t="shared" si="53"/>
        <v>4.6661397943744262E-3</v>
      </c>
      <c r="AE67" s="141"/>
      <c r="AF67" s="141"/>
      <c r="AG67" s="139">
        <f>SUM(AG58:AG59,AG50,AG51:AG54)</f>
        <v>585175.95700000005</v>
      </c>
      <c r="AH67" s="142"/>
      <c r="AI67" s="143">
        <f t="shared" ref="AI67:AI71" si="58">AG67-Z67</f>
        <v>2380.4750000000931</v>
      </c>
      <c r="AJ67" s="104">
        <f t="shared" si="54"/>
        <v>4.0845803948770026E-3</v>
      </c>
      <c r="AL67" s="141"/>
      <c r="AM67" s="141"/>
      <c r="AN67" s="139">
        <f>SUM(AN58:AN59,AN50,AN51:AN54)</f>
        <v>586755.85699999996</v>
      </c>
      <c r="AO67" s="142"/>
      <c r="AP67" s="143">
        <f t="shared" ref="AP67:AP71" si="59">AN67-AG67</f>
        <v>1579.8999999999069</v>
      </c>
      <c r="AQ67" s="104">
        <f t="shared" si="55"/>
        <v>2.6998716900460537E-3</v>
      </c>
    </row>
    <row r="68" spans="2:43" s="85" customFormat="1" x14ac:dyDescent="0.2">
      <c r="B68" s="144" t="s">
        <v>52</v>
      </c>
      <c r="C68" s="79"/>
      <c r="D68" s="79"/>
      <c r="E68" s="79"/>
      <c r="F68" s="145">
        <v>0.13</v>
      </c>
      <c r="G68" s="138"/>
      <c r="H68" s="146">
        <f>H67*F68</f>
        <v>74563.180769999992</v>
      </c>
      <c r="I68" s="147"/>
      <c r="J68" s="148">
        <v>0.13</v>
      </c>
      <c r="K68" s="149"/>
      <c r="L68" s="150">
        <f>L67*J68</f>
        <v>76836.431360000002</v>
      </c>
      <c r="M68" s="151"/>
      <c r="N68" s="152">
        <f t="shared" si="56"/>
        <v>2273.2505900000106</v>
      </c>
      <c r="O68" s="114">
        <f t="shared" si="57"/>
        <v>3.0487575322358539E-2</v>
      </c>
      <c r="Q68" s="148">
        <v>0.13</v>
      </c>
      <c r="R68" s="149"/>
      <c r="S68" s="150">
        <f>S67*Q68</f>
        <v>75411.531910000005</v>
      </c>
      <c r="T68" s="151"/>
      <c r="U68" s="152">
        <f t="shared" si="1"/>
        <v>-1424.8994499999972</v>
      </c>
      <c r="V68" s="114">
        <f t="shared" si="52"/>
        <v>-1.8544581323980909E-2</v>
      </c>
      <c r="X68" s="148">
        <v>0.13</v>
      </c>
      <c r="Y68" s="149"/>
      <c r="Z68" s="150">
        <f>Z67*X68</f>
        <v>75763.412660000002</v>
      </c>
      <c r="AA68" s="151"/>
      <c r="AB68" s="152">
        <f t="shared" si="3"/>
        <v>351.88074999999662</v>
      </c>
      <c r="AC68" s="114">
        <f t="shared" si="53"/>
        <v>4.6661397943745415E-3</v>
      </c>
      <c r="AE68" s="148">
        <v>0.13</v>
      </c>
      <c r="AF68" s="149"/>
      <c r="AG68" s="150">
        <f>AG67*AE68</f>
        <v>76072.874410000004</v>
      </c>
      <c r="AH68" s="151"/>
      <c r="AI68" s="152">
        <f t="shared" si="58"/>
        <v>309.46175000000221</v>
      </c>
      <c r="AJ68" s="114">
        <f t="shared" si="54"/>
        <v>4.0845803948768716E-3</v>
      </c>
      <c r="AL68" s="148">
        <v>0.13</v>
      </c>
      <c r="AM68" s="149"/>
      <c r="AN68" s="150">
        <f>AN67*AL68</f>
        <v>76278.261409999992</v>
      </c>
      <c r="AO68" s="151"/>
      <c r="AP68" s="152">
        <f t="shared" si="59"/>
        <v>205.38699999998789</v>
      </c>
      <c r="AQ68" s="114">
        <f t="shared" si="55"/>
        <v>2.6998716900460537E-3</v>
      </c>
    </row>
    <row r="69" spans="2:43" s="85" customFormat="1" x14ac:dyDescent="0.2">
      <c r="B69" s="153" t="s">
        <v>53</v>
      </c>
      <c r="C69" s="79"/>
      <c r="D69" s="79"/>
      <c r="E69" s="79"/>
      <c r="F69" s="154"/>
      <c r="G69" s="155"/>
      <c r="H69" s="146">
        <f>H67+H68</f>
        <v>648126.10976999986</v>
      </c>
      <c r="I69" s="147"/>
      <c r="J69" s="147"/>
      <c r="K69" s="147"/>
      <c r="L69" s="150">
        <f>L67+L68</f>
        <v>667885.90336</v>
      </c>
      <c r="M69" s="151"/>
      <c r="N69" s="152">
        <f t="shared" si="56"/>
        <v>19759.793590000132</v>
      </c>
      <c r="O69" s="114">
        <f t="shared" si="57"/>
        <v>3.0487575322358604E-2</v>
      </c>
      <c r="Q69" s="147"/>
      <c r="R69" s="147"/>
      <c r="S69" s="150">
        <f>S67+S68</f>
        <v>655500.23891000007</v>
      </c>
      <c r="T69" s="151"/>
      <c r="U69" s="152">
        <f t="shared" si="1"/>
        <v>-12385.664449999924</v>
      </c>
      <c r="V69" s="114">
        <f t="shared" si="52"/>
        <v>-1.8544581323980833E-2</v>
      </c>
      <c r="X69" s="147"/>
      <c r="Y69" s="147"/>
      <c r="Z69" s="150">
        <f>Z67+Z68</f>
        <v>658558.89465999999</v>
      </c>
      <c r="AA69" s="151"/>
      <c r="AB69" s="152">
        <f t="shared" si="3"/>
        <v>3058.655749999918</v>
      </c>
      <c r="AC69" s="114">
        <f t="shared" si="53"/>
        <v>4.6661397943744617E-3</v>
      </c>
      <c r="AE69" s="147"/>
      <c r="AF69" s="147"/>
      <c r="AG69" s="150">
        <f>AG67+AG68</f>
        <v>661248.8314100001</v>
      </c>
      <c r="AH69" s="151"/>
      <c r="AI69" s="152">
        <f t="shared" si="58"/>
        <v>2689.9367500001099</v>
      </c>
      <c r="AJ69" s="114">
        <f t="shared" si="54"/>
        <v>4.0845803948770095E-3</v>
      </c>
      <c r="AL69" s="147"/>
      <c r="AM69" s="147"/>
      <c r="AN69" s="150">
        <f>AN67+AN68</f>
        <v>663034.11841</v>
      </c>
      <c r="AO69" s="151"/>
      <c r="AP69" s="152">
        <f t="shared" si="59"/>
        <v>1785.2869999998948</v>
      </c>
      <c r="AQ69" s="114">
        <f t="shared" si="55"/>
        <v>2.6998716900460532E-3</v>
      </c>
    </row>
    <row r="70" spans="2: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54" t="s">
        <v>57</v>
      </c>
      <c r="C71" s="254"/>
      <c r="D71" s="254"/>
      <c r="E71" s="158"/>
      <c r="F71" s="159"/>
      <c r="G71" s="160"/>
      <c r="H71" s="161">
        <f>SUM(H69:H70)</f>
        <v>648126.10976999986</v>
      </c>
      <c r="I71" s="162"/>
      <c r="J71" s="162"/>
      <c r="K71" s="162"/>
      <c r="L71" s="163">
        <f>SUM(L69:L70)</f>
        <v>667885.90336</v>
      </c>
      <c r="M71" s="164"/>
      <c r="N71" s="165">
        <f t="shared" si="56"/>
        <v>19759.793590000132</v>
      </c>
      <c r="O71" s="166">
        <f t="shared" si="57"/>
        <v>3.0487575322358604E-2</v>
      </c>
      <c r="Q71" s="162"/>
      <c r="R71" s="162"/>
      <c r="S71" s="163">
        <f>SUM(S69:S70)</f>
        <v>655500.23891000007</v>
      </c>
      <c r="T71" s="164"/>
      <c r="U71" s="165">
        <f t="shared" si="1"/>
        <v>-12385.664449999924</v>
      </c>
      <c r="V71" s="166">
        <f t="shared" si="52"/>
        <v>-1.8544581323980833E-2</v>
      </c>
      <c r="X71" s="162"/>
      <c r="Y71" s="162"/>
      <c r="Z71" s="163">
        <f>SUM(Z69:Z70)</f>
        <v>658558.89465999999</v>
      </c>
      <c r="AA71" s="164"/>
      <c r="AB71" s="165">
        <f t="shared" si="3"/>
        <v>3058.655749999918</v>
      </c>
      <c r="AC71" s="166">
        <f t="shared" si="53"/>
        <v>4.6661397943744617E-3</v>
      </c>
      <c r="AE71" s="162"/>
      <c r="AF71" s="162"/>
      <c r="AG71" s="163">
        <f>SUM(AG69:AG70)</f>
        <v>661248.8314100001</v>
      </c>
      <c r="AH71" s="164"/>
      <c r="AI71" s="165">
        <f t="shared" si="58"/>
        <v>2689.9367500001099</v>
      </c>
      <c r="AJ71" s="166">
        <f t="shared" si="54"/>
        <v>4.0845803948770095E-3</v>
      </c>
      <c r="AL71" s="162"/>
      <c r="AM71" s="162"/>
      <c r="AN71" s="163">
        <f>SUM(AN69:AN70)</f>
        <v>663034.11841</v>
      </c>
      <c r="AO71" s="164"/>
      <c r="AP71" s="165">
        <f t="shared" si="59"/>
        <v>1785.2869999998948</v>
      </c>
      <c r="AQ71" s="166">
        <f t="shared" si="55"/>
        <v>2.6998716900460532E-3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6.8999999999999999E-3</v>
      </c>
      <c r="J74" s="174">
        <v>6.1999999999999998E-3</v>
      </c>
      <c r="Q74" s="174">
        <f>J74</f>
        <v>6.1999999999999998E-3</v>
      </c>
      <c r="X74" s="174">
        <f>Q74</f>
        <v>6.1999999999999998E-3</v>
      </c>
      <c r="AE74" s="174">
        <f>X74</f>
        <v>6.1999999999999998E-3</v>
      </c>
      <c r="AL74" s="174">
        <f>AE74</f>
        <v>6.1999999999999998E-3</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542134.929</v>
      </c>
      <c r="I77" s="100"/>
      <c r="J77" s="101"/>
      <c r="K77" s="101"/>
      <c r="L77" s="99">
        <f>+L61-L31-L40-L41-L42</f>
        <v>546116.68199999991</v>
      </c>
      <c r="M77" s="102"/>
      <c r="N77" s="103">
        <f t="shared" ref="N77:N81" si="60">L77-H77</f>
        <v>3981.7529999999097</v>
      </c>
      <c r="O77" s="104">
        <f t="shared" ref="O77:O81" si="61">IF((H77)=0,"",(N77/H77))</f>
        <v>7.3445793417968638E-3</v>
      </c>
      <c r="Q77" s="101"/>
      <c r="R77" s="101"/>
      <c r="S77" s="99">
        <f>+S61-S31-S40-S41-S42</f>
        <v>548660.70699999994</v>
      </c>
      <c r="T77" s="102"/>
      <c r="U77" s="103">
        <f t="shared" ref="U77:U81" si="62">S77-L77</f>
        <v>2544.0250000000233</v>
      </c>
      <c r="V77" s="104">
        <f>IF((L77)=0,"",(U77/L77))</f>
        <v>4.6583909333866927E-3</v>
      </c>
      <c r="X77" s="101"/>
      <c r="Y77" s="101"/>
      <c r="Z77" s="99">
        <f>+Z61-Z31-Z40-Z41-Z42</f>
        <v>551367.48199999996</v>
      </c>
      <c r="AA77" s="102"/>
      <c r="AB77" s="103">
        <f t="shared" ref="AB77:AB81" si="63">Z77-S77</f>
        <v>2706.7750000000233</v>
      </c>
      <c r="AC77" s="104">
        <f>IF((S77)=0,"",(AB77/S77))</f>
        <v>4.933422360059809E-3</v>
      </c>
      <c r="AE77" s="101"/>
      <c r="AF77" s="101"/>
      <c r="AG77" s="99">
        <f>+AG61-AG31-AG40-AG41-AG42</f>
        <v>553747.95699999994</v>
      </c>
      <c r="AH77" s="102"/>
      <c r="AI77" s="103">
        <f t="shared" ref="AI77:AI81" si="64">AG77-Z77</f>
        <v>2380.4749999999767</v>
      </c>
      <c r="AJ77" s="104">
        <f>IF((Z77)=0,"",(AI77/Z77))</f>
        <v>4.3174018739102517E-3</v>
      </c>
      <c r="AL77" s="101"/>
      <c r="AM77" s="101"/>
      <c r="AN77" s="99">
        <f>+AN61-AN31-AN40-AN41-AN42</f>
        <v>555327.85699999996</v>
      </c>
      <c r="AO77" s="102"/>
      <c r="AP77" s="103">
        <f t="shared" ref="AP77:AP81" si="65">AN77-AG77</f>
        <v>1579.9000000000233</v>
      </c>
      <c r="AQ77" s="104">
        <f>IF((AG77)=0,"",(AP77/AG77))</f>
        <v>2.8531030770015528E-3</v>
      </c>
    </row>
    <row r="78" spans="2:43" x14ac:dyDescent="0.2">
      <c r="B78" s="105" t="s">
        <v>52</v>
      </c>
      <c r="C78" s="21"/>
      <c r="D78" s="21"/>
      <c r="E78" s="21"/>
      <c r="F78" s="106">
        <v>0.13</v>
      </c>
      <c r="G78" s="107"/>
      <c r="H78" s="108">
        <f>H77*F78</f>
        <v>70477.540770000007</v>
      </c>
      <c r="I78" s="109"/>
      <c r="J78" s="110">
        <v>0.13</v>
      </c>
      <c r="K78" s="109"/>
      <c r="L78" s="111">
        <f>L77*J78</f>
        <v>70995.168659999996</v>
      </c>
      <c r="M78" s="112"/>
      <c r="N78" s="113">
        <f t="shared" si="60"/>
        <v>517.62788999998884</v>
      </c>
      <c r="O78" s="114">
        <f t="shared" si="61"/>
        <v>7.3445793417968716E-3</v>
      </c>
      <c r="Q78" s="110">
        <v>0.13</v>
      </c>
      <c r="R78" s="109"/>
      <c r="S78" s="111">
        <f>S77*Q78</f>
        <v>71325.891909999991</v>
      </c>
      <c r="T78" s="112"/>
      <c r="U78" s="113">
        <f t="shared" si="62"/>
        <v>330.72324999999546</v>
      </c>
      <c r="V78" s="114">
        <f t="shared" ref="V78:V81" si="66">IF((L78)=0,"",(U78/L78))</f>
        <v>4.658390933386586E-3</v>
      </c>
      <c r="X78" s="110">
        <v>0.13</v>
      </c>
      <c r="Y78" s="109"/>
      <c r="Z78" s="111">
        <f>Z77*X78</f>
        <v>71677.772660000002</v>
      </c>
      <c r="AA78" s="112"/>
      <c r="AB78" s="113">
        <f t="shared" si="63"/>
        <v>351.88075000001118</v>
      </c>
      <c r="AC78" s="114">
        <f t="shared" ref="AC78:AC81" si="67">IF((S78)=0,"",(AB78/S78))</f>
        <v>4.9334223600599235E-3</v>
      </c>
      <c r="AE78" s="110">
        <v>0.13</v>
      </c>
      <c r="AF78" s="109"/>
      <c r="AG78" s="111">
        <f>AG77*AE78</f>
        <v>71987.23440999999</v>
      </c>
      <c r="AH78" s="112"/>
      <c r="AI78" s="113">
        <f t="shared" si="64"/>
        <v>309.46174999998766</v>
      </c>
      <c r="AJ78" s="114">
        <f t="shared" ref="AJ78:AJ81" si="68">IF((Z78)=0,"",(AI78/Z78))</f>
        <v>4.3174018739101216E-3</v>
      </c>
      <c r="AL78" s="110">
        <v>0.13</v>
      </c>
      <c r="AM78" s="109"/>
      <c r="AN78" s="111">
        <f>AN77*AL78</f>
        <v>72192.621409999992</v>
      </c>
      <c r="AO78" s="112"/>
      <c r="AP78" s="113">
        <f t="shared" si="65"/>
        <v>205.38700000000244</v>
      </c>
      <c r="AQ78" s="114">
        <f t="shared" ref="AQ78:AQ81" si="69">IF((AG78)=0,"",(AP78/AG78))</f>
        <v>2.8531030770015445E-3</v>
      </c>
    </row>
    <row r="79" spans="2:43" x14ac:dyDescent="0.2">
      <c r="B79" s="115" t="s">
        <v>53</v>
      </c>
      <c r="C79" s="21"/>
      <c r="D79" s="21"/>
      <c r="E79" s="21"/>
      <c r="F79" s="116"/>
      <c r="G79" s="107"/>
      <c r="H79" s="108">
        <f>H77+H78</f>
        <v>612612.46976999997</v>
      </c>
      <c r="I79" s="109"/>
      <c r="J79" s="109"/>
      <c r="K79" s="109"/>
      <c r="L79" s="111">
        <f>L77+L78</f>
        <v>617111.85065999988</v>
      </c>
      <c r="M79" s="112"/>
      <c r="N79" s="113">
        <f t="shared" si="60"/>
        <v>4499.3808899999131</v>
      </c>
      <c r="O79" s="114">
        <f t="shared" si="61"/>
        <v>7.3445793417968889E-3</v>
      </c>
      <c r="Q79" s="109"/>
      <c r="R79" s="109"/>
      <c r="S79" s="111">
        <f>S77+S78</f>
        <v>619986.59890999994</v>
      </c>
      <c r="T79" s="112"/>
      <c r="U79" s="113">
        <f t="shared" si="62"/>
        <v>2874.7482500000624</v>
      </c>
      <c r="V79" s="114">
        <f t="shared" si="66"/>
        <v>4.6583909333867517E-3</v>
      </c>
      <c r="X79" s="109"/>
      <c r="Y79" s="109"/>
      <c r="Z79" s="111">
        <f>Z77+Z78</f>
        <v>623045.25465999998</v>
      </c>
      <c r="AA79" s="112"/>
      <c r="AB79" s="113">
        <f t="shared" si="63"/>
        <v>3058.6557500000345</v>
      </c>
      <c r="AC79" s="114">
        <f t="shared" si="67"/>
        <v>4.933422360059822E-3</v>
      </c>
      <c r="AE79" s="109"/>
      <c r="AF79" s="109"/>
      <c r="AG79" s="111">
        <f>AG77+AG78</f>
        <v>625735.19140999997</v>
      </c>
      <c r="AH79" s="112"/>
      <c r="AI79" s="113">
        <f t="shared" si="64"/>
        <v>2689.9367499999935</v>
      </c>
      <c r="AJ79" s="114">
        <f t="shared" si="68"/>
        <v>4.3174018739102829E-3</v>
      </c>
      <c r="AL79" s="109"/>
      <c r="AM79" s="109"/>
      <c r="AN79" s="111">
        <f>AN77+AN78</f>
        <v>627520.47840999998</v>
      </c>
      <c r="AO79" s="112"/>
      <c r="AP79" s="113">
        <f t="shared" si="65"/>
        <v>1785.2870000000112</v>
      </c>
      <c r="AQ79" s="114">
        <f t="shared" si="69"/>
        <v>2.8531030770015285E-3</v>
      </c>
    </row>
    <row r="80" spans="2:43" ht="15.75" customHeight="1" x14ac:dyDescent="0.2">
      <c r="B80" s="259" t="s">
        <v>54</v>
      </c>
      <c r="C80" s="259"/>
      <c r="D80" s="259"/>
      <c r="E80" s="21"/>
      <c r="F80" s="116"/>
      <c r="G80" s="107"/>
      <c r="H80" s="117">
        <f>ROUND(-H79*10%,2)</f>
        <v>-61261.25</v>
      </c>
      <c r="I80" s="109"/>
      <c r="J80" s="109"/>
      <c r="K80" s="109"/>
      <c r="L80" s="118">
        <f>ROUND(-L79*10%,2)</f>
        <v>-61711.19</v>
      </c>
      <c r="M80" s="112"/>
      <c r="N80" s="118">
        <f t="shared" si="60"/>
        <v>-449.94000000000233</v>
      </c>
      <c r="O80" s="119">
        <f t="shared" si="61"/>
        <v>7.3446101736416138E-3</v>
      </c>
      <c r="Q80" s="109"/>
      <c r="R80" s="109"/>
      <c r="S80" s="118">
        <f>ROUND(-S79*10%,2)</f>
        <v>-61998.66</v>
      </c>
      <c r="T80" s="112"/>
      <c r="U80" s="118">
        <f t="shared" si="62"/>
        <v>-287.47000000000116</v>
      </c>
      <c r="V80" s="119">
        <f t="shared" si="66"/>
        <v>4.6583123741415645E-3</v>
      </c>
      <c r="X80" s="109"/>
      <c r="Y80" s="109"/>
      <c r="Z80" s="118">
        <f>ROUND(-Z79*10%,2)</f>
        <v>-62304.53</v>
      </c>
      <c r="AA80" s="112"/>
      <c r="AB80" s="118">
        <f t="shared" si="63"/>
        <v>-305.86999999999534</v>
      </c>
      <c r="AC80" s="119">
        <f t="shared" si="67"/>
        <v>4.9334937238965379E-3</v>
      </c>
      <c r="AE80" s="109"/>
      <c r="AF80" s="109"/>
      <c r="AG80" s="118">
        <f>ROUND(-AG79*10%,2)</f>
        <v>-62573.52</v>
      </c>
      <c r="AH80" s="112"/>
      <c r="AI80" s="118">
        <f t="shared" si="64"/>
        <v>-268.98999999999796</v>
      </c>
      <c r="AJ80" s="119">
        <f t="shared" si="68"/>
        <v>4.3173425752509164E-3</v>
      </c>
      <c r="AL80" s="109"/>
      <c r="AM80" s="109"/>
      <c r="AN80" s="118">
        <f>ROUND(-AN79*10%,2)</f>
        <v>-62752.05</v>
      </c>
      <c r="AO80" s="112"/>
      <c r="AP80" s="118">
        <f t="shared" si="65"/>
        <v>-178.53000000000611</v>
      </c>
      <c r="AQ80" s="119">
        <f t="shared" si="69"/>
        <v>2.8531238133959239E-3</v>
      </c>
    </row>
    <row r="81" spans="1:43" x14ac:dyDescent="0.2">
      <c r="B81" s="260" t="s">
        <v>55</v>
      </c>
      <c r="C81" s="260"/>
      <c r="D81" s="260"/>
      <c r="E81" s="120"/>
      <c r="F81" s="121"/>
      <c r="G81" s="122"/>
      <c r="H81" s="123">
        <f>H79+H80</f>
        <v>551351.21976999997</v>
      </c>
      <c r="I81" s="124"/>
      <c r="J81" s="124"/>
      <c r="K81" s="124"/>
      <c r="L81" s="125">
        <f>L79+L80</f>
        <v>555400.66065999982</v>
      </c>
      <c r="M81" s="126"/>
      <c r="N81" s="127">
        <f t="shared" si="60"/>
        <v>4049.4408899998525</v>
      </c>
      <c r="O81" s="128">
        <f t="shared" si="61"/>
        <v>7.3445759160360707E-3</v>
      </c>
      <c r="Q81" s="124"/>
      <c r="R81" s="124"/>
      <c r="S81" s="125">
        <f>S79+S80</f>
        <v>557987.93890999991</v>
      </c>
      <c r="T81" s="126"/>
      <c r="U81" s="127">
        <f t="shared" si="62"/>
        <v>2587.2782500000903</v>
      </c>
      <c r="V81" s="128">
        <f t="shared" si="66"/>
        <v>4.6583996621926008E-3</v>
      </c>
      <c r="X81" s="124"/>
      <c r="Y81" s="124"/>
      <c r="Z81" s="125">
        <f>Z79+Z80</f>
        <v>560740.72465999995</v>
      </c>
      <c r="AA81" s="126"/>
      <c r="AB81" s="127">
        <f t="shared" si="63"/>
        <v>2752.7857500000391</v>
      </c>
      <c r="AC81" s="128">
        <f t="shared" si="67"/>
        <v>4.9334144307446167E-3</v>
      </c>
      <c r="AE81" s="124"/>
      <c r="AF81" s="124"/>
      <c r="AG81" s="125">
        <f>AG79+AG80</f>
        <v>563161.67140999995</v>
      </c>
      <c r="AH81" s="126"/>
      <c r="AI81" s="127">
        <f t="shared" si="64"/>
        <v>2420.9467500000028</v>
      </c>
      <c r="AJ81" s="128">
        <f t="shared" si="68"/>
        <v>4.3174084626507589E-3</v>
      </c>
      <c r="AL81" s="124"/>
      <c r="AM81" s="124"/>
      <c r="AN81" s="125">
        <f>AN79+AN80</f>
        <v>564768.42840999993</v>
      </c>
      <c r="AO81" s="126"/>
      <c r="AP81" s="127">
        <f t="shared" si="65"/>
        <v>1606.7569999999832</v>
      </c>
      <c r="AQ81" s="128">
        <f t="shared" si="69"/>
        <v>2.8531007729576327E-3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B80:D80"/>
    <mergeCell ref="B81:D81"/>
    <mergeCell ref="A3:K3"/>
    <mergeCell ref="D14:O14"/>
    <mergeCell ref="F20:H20"/>
    <mergeCell ref="J20:L20"/>
    <mergeCell ref="N20:O20"/>
    <mergeCell ref="B71:D71"/>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J21:AJ22"/>
    <mergeCell ref="AP21:AP22"/>
    <mergeCell ref="AQ21:AQ22"/>
    <mergeCell ref="B64:D64"/>
    <mergeCell ref="B65:D65"/>
  </mergeCells>
  <dataValidations disablePrompts="1"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76 D48:D49 D40:D4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476250</xdr:colOff>
                    <xdr:row>16</xdr:row>
                    <xdr:rowOff>171450</xdr:rowOff>
                  </from>
                  <to>
                    <xdr:col>9</xdr:col>
                    <xdr:colOff>85725</xdr:colOff>
                    <xdr:row>18</xdr:row>
                    <xdr:rowOff>28575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zoomScale="55" zoomScaleNormal="85" zoomScaleSheetLayoutView="55" workbookViewId="0">
      <selection activeCell="J41" sqref="J4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5.7109375" style="6" customWidth="1"/>
    <col min="7" max="7" width="11" style="6" bestFit="1" customWidth="1"/>
    <col min="8" max="8" width="17.85546875" style="6" bestFit="1" customWidth="1"/>
    <col min="9" max="9" width="2.85546875" style="6" customWidth="1"/>
    <col min="10" max="10" width="11.85546875" style="6" bestFit="1" customWidth="1"/>
    <col min="11" max="11" width="11" style="6" bestFit="1" customWidth="1"/>
    <col min="12" max="12" width="19.85546875" style="6" bestFit="1" customWidth="1"/>
    <col min="13" max="13" width="2.85546875" style="6" customWidth="1"/>
    <col min="14" max="14" width="20.140625" style="6" bestFit="1" customWidth="1"/>
    <col min="15" max="15" width="12.28515625" style="6" bestFit="1" customWidth="1"/>
    <col min="16" max="16" width="3.85546875" style="6" customWidth="1"/>
    <col min="17" max="17" width="11.85546875" style="6" bestFit="1" customWidth="1"/>
    <col min="18" max="18" width="11" style="6" bestFit="1" customWidth="1"/>
    <col min="19" max="19" width="17.85546875" style="6" bestFit="1" customWidth="1"/>
    <col min="20" max="20" width="2.28515625" style="6" bestFit="1" customWidth="1"/>
    <col min="21" max="21" width="20.140625" style="6" bestFit="1" customWidth="1"/>
    <col min="22" max="22" width="12.28515625" style="6" bestFit="1" customWidth="1"/>
    <col min="23" max="23" width="4.5703125" style="6" customWidth="1"/>
    <col min="24" max="24" width="11.85546875" style="6" bestFit="1" customWidth="1"/>
    <col min="25" max="25" width="11" style="6" bestFit="1" customWidth="1"/>
    <col min="26" max="26" width="17.85546875" style="6" bestFit="1" customWidth="1"/>
    <col min="27" max="27" width="2.28515625" style="6" bestFit="1" customWidth="1"/>
    <col min="28" max="28" width="15.140625" style="6" bestFit="1" customWidth="1"/>
    <col min="29" max="29" width="12.28515625" style="6" bestFit="1" customWidth="1"/>
    <col min="30" max="30" width="4.5703125" style="6" customWidth="1"/>
    <col min="31" max="31" width="12.140625" style="6" customWidth="1"/>
    <col min="32" max="32" width="11" style="6" bestFit="1" customWidth="1"/>
    <col min="33" max="33" width="17.85546875" style="6" bestFit="1" customWidth="1"/>
    <col min="34" max="34" width="2.28515625" style="6" bestFit="1" customWidth="1"/>
    <col min="35" max="35" width="15.140625" style="6" bestFit="1" customWidth="1"/>
    <col min="36" max="36" width="12.28515625" style="6" bestFit="1" customWidth="1"/>
    <col min="37" max="37" width="4.5703125" style="6" customWidth="1"/>
    <col min="38" max="38" width="12.140625" style="6" customWidth="1"/>
    <col min="39" max="39" width="11" style="6" bestFit="1" customWidth="1"/>
    <col min="40" max="40" width="17.85546875" style="6" bestFit="1" customWidth="1"/>
    <col min="41" max="41" width="2.28515625" style="6" bestFit="1" customWidth="1"/>
    <col min="42" max="42" width="1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77</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10000</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182">
        <f>+'LU(7500)'!F23</f>
        <v>15231.32</v>
      </c>
      <c r="G23" s="25">
        <v>1</v>
      </c>
      <c r="H23" s="26">
        <f>G23*F23</f>
        <v>15231.32</v>
      </c>
      <c r="I23" s="27"/>
      <c r="J23" s="182">
        <f>+'LU(7500)'!J23</f>
        <v>16900</v>
      </c>
      <c r="K23" s="29">
        <v>1</v>
      </c>
      <c r="L23" s="26">
        <f>K23*J23</f>
        <v>16900</v>
      </c>
      <c r="M23" s="27"/>
      <c r="N23" s="30">
        <f>L23-H23</f>
        <v>1668.6800000000003</v>
      </c>
      <c r="O23" s="31">
        <f>IF((H23)=0,"",(N23/H23))</f>
        <v>0.10955583626369877</v>
      </c>
      <c r="Q23" s="182">
        <f>+'LU(7500)'!Q23</f>
        <v>17900</v>
      </c>
      <c r="R23" s="29">
        <v>1</v>
      </c>
      <c r="S23" s="26">
        <f>R23*Q23</f>
        <v>17900</v>
      </c>
      <c r="T23" s="27"/>
      <c r="U23" s="30">
        <f>S23-L23</f>
        <v>1000</v>
      </c>
      <c r="V23" s="31">
        <f>IF((L23)=0,"",(U23/L23))</f>
        <v>5.9171597633136092E-2</v>
      </c>
      <c r="X23" s="182">
        <f>+'LU(7500)'!X23</f>
        <v>21000</v>
      </c>
      <c r="Y23" s="29">
        <v>1</v>
      </c>
      <c r="Z23" s="26">
        <f>Y23*X23</f>
        <v>21000</v>
      </c>
      <c r="AA23" s="27"/>
      <c r="AB23" s="30">
        <f>Z23-S23</f>
        <v>3100</v>
      </c>
      <c r="AC23" s="31">
        <f>IF((S23)=0,"",(AB23/S23))</f>
        <v>0.17318435754189945</v>
      </c>
      <c r="AE23" s="182">
        <f>+'LU(7500)'!AE23</f>
        <v>24500</v>
      </c>
      <c r="AF23" s="29">
        <v>1</v>
      </c>
      <c r="AG23" s="26">
        <f>AF23*AE23</f>
        <v>24500</v>
      </c>
      <c r="AH23" s="27"/>
      <c r="AI23" s="30">
        <f>AG23-Z23</f>
        <v>3500</v>
      </c>
      <c r="AJ23" s="31">
        <f>IF((Z23)=0,"",(AI23/Z23))</f>
        <v>0.16666666666666666</v>
      </c>
      <c r="AL23" s="182">
        <f>+'LU(7500)'!AL23</f>
        <v>27900</v>
      </c>
      <c r="AM23" s="29">
        <v>1</v>
      </c>
      <c r="AN23" s="26">
        <f>AM23*AL23</f>
        <v>27900</v>
      </c>
      <c r="AO23" s="27"/>
      <c r="AP23" s="30">
        <f>AN23-AG23</f>
        <v>3400</v>
      </c>
      <c r="AQ23" s="31">
        <f>IF((AG23)=0,"",(AP23/AG23))</f>
        <v>0.13877551020408163</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74</v>
      </c>
      <c r="E29" s="23"/>
      <c r="F29" s="24">
        <f>+'LU(7500)'!F29</f>
        <v>3.3129</v>
      </c>
      <c r="G29" s="51">
        <f>+$F$19</f>
        <v>10000</v>
      </c>
      <c r="H29" s="26">
        <f t="shared" si="0"/>
        <v>33129</v>
      </c>
      <c r="I29" s="27"/>
      <c r="J29" s="24">
        <f>+'LU(7500)'!J29</f>
        <v>3.6595</v>
      </c>
      <c r="K29" s="51">
        <f>+$F$19</f>
        <v>10000</v>
      </c>
      <c r="L29" s="26">
        <f t="shared" si="9"/>
        <v>36595</v>
      </c>
      <c r="M29" s="27"/>
      <c r="N29" s="30">
        <f t="shared" si="10"/>
        <v>3466</v>
      </c>
      <c r="O29" s="31">
        <f t="shared" si="11"/>
        <v>0.10462132874520813</v>
      </c>
      <c r="Q29" s="24">
        <f>+'LU(7500)'!Q29</f>
        <v>3.8651</v>
      </c>
      <c r="R29" s="51">
        <f>+$F$19</f>
        <v>10000</v>
      </c>
      <c r="S29" s="26">
        <f t="shared" si="12"/>
        <v>38651</v>
      </c>
      <c r="T29" s="27"/>
      <c r="U29" s="30">
        <f t="shared" si="1"/>
        <v>2056</v>
      </c>
      <c r="V29" s="31">
        <f t="shared" si="2"/>
        <v>5.618253859816915E-2</v>
      </c>
      <c r="X29" s="24">
        <f>+'LU(7500)'!X29</f>
        <v>3.8126000000000002</v>
      </c>
      <c r="Y29" s="51">
        <f>+$F$19</f>
        <v>10000</v>
      </c>
      <c r="Z29" s="26">
        <f t="shared" si="13"/>
        <v>38126</v>
      </c>
      <c r="AA29" s="27"/>
      <c r="AB29" s="30">
        <f t="shared" si="3"/>
        <v>-525</v>
      </c>
      <c r="AC29" s="31">
        <f t="shared" si="4"/>
        <v>-1.3583089700137125E-2</v>
      </c>
      <c r="AE29" s="24">
        <f>+'LU(7500)'!AE29</f>
        <v>3.6633</v>
      </c>
      <c r="AF29" s="51">
        <f>+$F$19</f>
        <v>10000</v>
      </c>
      <c r="AG29" s="26">
        <f t="shared" si="14"/>
        <v>36633</v>
      </c>
      <c r="AH29" s="27"/>
      <c r="AI29" s="30">
        <f t="shared" si="5"/>
        <v>-1493</v>
      </c>
      <c r="AJ29" s="31">
        <f t="shared" si="6"/>
        <v>-3.9159628599905578E-2</v>
      </c>
      <c r="AL29" s="24">
        <f>+'LU(7500)'!AL29</f>
        <v>3.4205999999999999</v>
      </c>
      <c r="AM29" s="51">
        <f>+$F$19</f>
        <v>10000</v>
      </c>
      <c r="AN29" s="26">
        <f t="shared" si="15"/>
        <v>34206</v>
      </c>
      <c r="AO29" s="27"/>
      <c r="AP29" s="30">
        <f t="shared" si="7"/>
        <v>-2427</v>
      </c>
      <c r="AQ29" s="31">
        <f t="shared" si="8"/>
        <v>-6.6251740234215054E-2</v>
      </c>
    </row>
    <row r="30" spans="2:43" x14ac:dyDescent="0.2">
      <c r="B30" s="21" t="s">
        <v>31</v>
      </c>
      <c r="C30" s="21"/>
      <c r="D30" s="22"/>
      <c r="E30" s="23"/>
      <c r="F30" s="24"/>
      <c r="G30" s="25">
        <f t="shared" ref="G30" si="16">$F$18</f>
        <v>4000000</v>
      </c>
      <c r="H30" s="26">
        <f t="shared" si="0"/>
        <v>0</v>
      </c>
      <c r="I30" s="27"/>
      <c r="J30" s="24"/>
      <c r="K30" s="25">
        <f t="shared" ref="K30:K38" si="17">$F$18</f>
        <v>4000000</v>
      </c>
      <c r="L30" s="26">
        <f t="shared" si="9"/>
        <v>0</v>
      </c>
      <c r="M30" s="27"/>
      <c r="N30" s="30">
        <f t="shared" si="10"/>
        <v>0</v>
      </c>
      <c r="O30" s="31" t="str">
        <f t="shared" si="11"/>
        <v/>
      </c>
      <c r="Q30" s="24"/>
      <c r="R30" s="25">
        <f t="shared" ref="R30:R38" si="18">$F$18</f>
        <v>4000000</v>
      </c>
      <c r="S30" s="26">
        <f t="shared" si="12"/>
        <v>0</v>
      </c>
      <c r="T30" s="27"/>
      <c r="U30" s="30">
        <f t="shared" si="1"/>
        <v>0</v>
      </c>
      <c r="V30" s="31" t="str">
        <f t="shared" si="2"/>
        <v/>
      </c>
      <c r="X30" s="24"/>
      <c r="Y30" s="25">
        <f t="shared" ref="Y30:Y38" si="19">$F$18</f>
        <v>4000000</v>
      </c>
      <c r="Z30" s="26">
        <f t="shared" si="13"/>
        <v>0</v>
      </c>
      <c r="AA30" s="27"/>
      <c r="AB30" s="30">
        <f t="shared" si="3"/>
        <v>0</v>
      </c>
      <c r="AC30" s="31" t="str">
        <f t="shared" si="4"/>
        <v/>
      </c>
      <c r="AE30" s="24"/>
      <c r="AF30" s="25">
        <f t="shared" ref="AF30:AF38" si="20">$F$18</f>
        <v>4000000</v>
      </c>
      <c r="AG30" s="26">
        <f t="shared" si="14"/>
        <v>0</v>
      </c>
      <c r="AH30" s="27"/>
      <c r="AI30" s="30">
        <f t="shared" si="5"/>
        <v>0</v>
      </c>
      <c r="AJ30" s="31" t="str">
        <f t="shared" si="6"/>
        <v/>
      </c>
      <c r="AL30" s="24"/>
      <c r="AM30" s="25">
        <f t="shared" ref="AM30:AM38" si="21">$F$18</f>
        <v>4000000</v>
      </c>
      <c r="AN30" s="26">
        <f t="shared" si="15"/>
        <v>0</v>
      </c>
      <c r="AO30" s="27"/>
      <c r="AP30" s="30">
        <f t="shared" si="7"/>
        <v>0</v>
      </c>
      <c r="AQ30" s="31" t="str">
        <f t="shared" si="8"/>
        <v/>
      </c>
    </row>
    <row r="31" spans="2:43" x14ac:dyDescent="0.2">
      <c r="B31" s="21" t="s">
        <v>32</v>
      </c>
      <c r="C31" s="21"/>
      <c r="D31" s="22" t="s">
        <v>74</v>
      </c>
      <c r="E31" s="23"/>
      <c r="F31" s="24">
        <f>+'LU(7500)'!F31</f>
        <v>0</v>
      </c>
      <c r="G31" s="51">
        <f>+$F$19</f>
        <v>10000</v>
      </c>
      <c r="H31" s="26">
        <f t="shared" si="0"/>
        <v>0</v>
      </c>
      <c r="I31" s="27"/>
      <c r="J31" s="24">
        <f>+'LU(7500)'!J31</f>
        <v>-7.7109999999999998E-2</v>
      </c>
      <c r="K31" s="51">
        <f>+$F$19</f>
        <v>10000</v>
      </c>
      <c r="L31" s="26">
        <f t="shared" si="9"/>
        <v>-771.1</v>
      </c>
      <c r="M31" s="27"/>
      <c r="N31" s="30">
        <f t="shared" si="10"/>
        <v>-771.1</v>
      </c>
      <c r="O31" s="31" t="str">
        <f t="shared" si="11"/>
        <v/>
      </c>
      <c r="Q31" s="24">
        <f>+'LU(7500)'!Q31</f>
        <v>0</v>
      </c>
      <c r="R31" s="51">
        <f>+$F$19</f>
        <v>10000</v>
      </c>
      <c r="S31" s="26">
        <f t="shared" si="12"/>
        <v>0</v>
      </c>
      <c r="T31" s="27"/>
      <c r="U31" s="30">
        <f t="shared" si="1"/>
        <v>771.1</v>
      </c>
      <c r="V31" s="31">
        <f t="shared" si="2"/>
        <v>-1</v>
      </c>
      <c r="X31" s="24">
        <f>+'LU(7500)'!X31</f>
        <v>0</v>
      </c>
      <c r="Y31" s="51">
        <f>+$F$19</f>
        <v>10000</v>
      </c>
      <c r="Z31" s="26">
        <f t="shared" si="13"/>
        <v>0</v>
      </c>
      <c r="AA31" s="27"/>
      <c r="AB31" s="30">
        <f t="shared" si="3"/>
        <v>0</v>
      </c>
      <c r="AC31" s="31" t="str">
        <f t="shared" si="4"/>
        <v/>
      </c>
      <c r="AE31" s="24">
        <f>+'LU(7500)'!AE31</f>
        <v>0</v>
      </c>
      <c r="AF31" s="51">
        <f>+$F$19</f>
        <v>10000</v>
      </c>
      <c r="AG31" s="26">
        <f t="shared" si="14"/>
        <v>0</v>
      </c>
      <c r="AH31" s="27"/>
      <c r="AI31" s="30">
        <f t="shared" si="5"/>
        <v>0</v>
      </c>
      <c r="AJ31" s="31" t="str">
        <f t="shared" si="6"/>
        <v/>
      </c>
      <c r="AL31" s="24">
        <f>+'LU(7500)'!AL31</f>
        <v>0</v>
      </c>
      <c r="AM31" s="51">
        <f>+$F$19</f>
        <v>10000</v>
      </c>
      <c r="AN31" s="26">
        <f t="shared" si="15"/>
        <v>0</v>
      </c>
      <c r="AO31" s="27"/>
      <c r="AP31" s="30">
        <f t="shared" si="7"/>
        <v>0</v>
      </c>
      <c r="AQ31" s="31" t="str">
        <f t="shared" si="8"/>
        <v/>
      </c>
    </row>
    <row r="32" spans="2:43" x14ac:dyDescent="0.2">
      <c r="B32" s="33"/>
      <c r="C32" s="21"/>
      <c r="D32" s="22"/>
      <c r="E32" s="23"/>
      <c r="F32" s="24"/>
      <c r="G32" s="25">
        <f t="shared" ref="G32:G38" si="22">$F$18</f>
        <v>4000000</v>
      </c>
      <c r="H32" s="26">
        <f t="shared" si="0"/>
        <v>0</v>
      </c>
      <c r="I32" s="27"/>
      <c r="J32" s="28"/>
      <c r="K32" s="25">
        <f t="shared" si="17"/>
        <v>4000000</v>
      </c>
      <c r="L32" s="26">
        <f t="shared" si="9"/>
        <v>0</v>
      </c>
      <c r="M32" s="27"/>
      <c r="N32" s="30">
        <f t="shared" si="10"/>
        <v>0</v>
      </c>
      <c r="O32" s="31" t="str">
        <f t="shared" si="11"/>
        <v/>
      </c>
      <c r="Q32" s="28"/>
      <c r="R32" s="25">
        <f t="shared" si="18"/>
        <v>4000000</v>
      </c>
      <c r="S32" s="26">
        <f t="shared" si="12"/>
        <v>0</v>
      </c>
      <c r="T32" s="27"/>
      <c r="U32" s="30">
        <f t="shared" si="1"/>
        <v>0</v>
      </c>
      <c r="V32" s="31" t="str">
        <f t="shared" si="2"/>
        <v/>
      </c>
      <c r="X32" s="28"/>
      <c r="Y32" s="25">
        <f t="shared" si="19"/>
        <v>4000000</v>
      </c>
      <c r="Z32" s="26">
        <f t="shared" si="13"/>
        <v>0</v>
      </c>
      <c r="AA32" s="27"/>
      <c r="AB32" s="30">
        <f t="shared" si="3"/>
        <v>0</v>
      </c>
      <c r="AC32" s="31" t="str">
        <f t="shared" si="4"/>
        <v/>
      </c>
      <c r="AE32" s="28"/>
      <c r="AF32" s="25">
        <f t="shared" si="20"/>
        <v>4000000</v>
      </c>
      <c r="AG32" s="26">
        <f t="shared" si="14"/>
        <v>0</v>
      </c>
      <c r="AH32" s="27"/>
      <c r="AI32" s="30">
        <f t="shared" si="5"/>
        <v>0</v>
      </c>
      <c r="AJ32" s="31" t="str">
        <f t="shared" si="6"/>
        <v/>
      </c>
      <c r="AL32" s="28"/>
      <c r="AM32" s="25">
        <f t="shared" si="21"/>
        <v>4000000</v>
      </c>
      <c r="AN32" s="26">
        <f t="shared" si="15"/>
        <v>0</v>
      </c>
      <c r="AO32" s="27"/>
      <c r="AP32" s="30">
        <f t="shared" si="7"/>
        <v>0</v>
      </c>
      <c r="AQ32" s="31" t="str">
        <f t="shared" si="8"/>
        <v/>
      </c>
    </row>
    <row r="33" spans="2:43" x14ac:dyDescent="0.2">
      <c r="B33" s="33"/>
      <c r="C33" s="21"/>
      <c r="D33" s="22"/>
      <c r="E33" s="23"/>
      <c r="F33" s="24"/>
      <c r="G33" s="25">
        <f t="shared" si="22"/>
        <v>4000000</v>
      </c>
      <c r="H33" s="26">
        <f t="shared" si="0"/>
        <v>0</v>
      </c>
      <c r="I33" s="27"/>
      <c r="J33" s="28"/>
      <c r="K33" s="25">
        <f t="shared" si="17"/>
        <v>4000000</v>
      </c>
      <c r="L33" s="26">
        <f t="shared" si="9"/>
        <v>0</v>
      </c>
      <c r="M33" s="27"/>
      <c r="N33" s="30">
        <f t="shared" si="10"/>
        <v>0</v>
      </c>
      <c r="O33" s="31" t="str">
        <f t="shared" si="11"/>
        <v/>
      </c>
      <c r="Q33" s="28"/>
      <c r="R33" s="25">
        <f t="shared" si="18"/>
        <v>4000000</v>
      </c>
      <c r="S33" s="26">
        <f t="shared" si="12"/>
        <v>0</v>
      </c>
      <c r="T33" s="27"/>
      <c r="U33" s="30">
        <f t="shared" si="1"/>
        <v>0</v>
      </c>
      <c r="V33" s="31" t="str">
        <f t="shared" si="2"/>
        <v/>
      </c>
      <c r="X33" s="28"/>
      <c r="Y33" s="25">
        <f t="shared" si="19"/>
        <v>4000000</v>
      </c>
      <c r="Z33" s="26">
        <f t="shared" si="13"/>
        <v>0</v>
      </c>
      <c r="AA33" s="27"/>
      <c r="AB33" s="30">
        <f t="shared" si="3"/>
        <v>0</v>
      </c>
      <c r="AC33" s="31" t="str">
        <f t="shared" si="4"/>
        <v/>
      </c>
      <c r="AE33" s="28"/>
      <c r="AF33" s="25">
        <f t="shared" si="20"/>
        <v>4000000</v>
      </c>
      <c r="AG33" s="26">
        <f t="shared" si="14"/>
        <v>0</v>
      </c>
      <c r="AH33" s="27"/>
      <c r="AI33" s="30">
        <f t="shared" si="5"/>
        <v>0</v>
      </c>
      <c r="AJ33" s="31" t="str">
        <f t="shared" si="6"/>
        <v/>
      </c>
      <c r="AL33" s="28"/>
      <c r="AM33" s="25">
        <f t="shared" si="21"/>
        <v>4000000</v>
      </c>
      <c r="AN33" s="26">
        <f t="shared" si="15"/>
        <v>0</v>
      </c>
      <c r="AO33" s="27"/>
      <c r="AP33" s="30">
        <f t="shared" si="7"/>
        <v>0</v>
      </c>
      <c r="AQ33" s="31" t="str">
        <f t="shared" si="8"/>
        <v/>
      </c>
    </row>
    <row r="34" spans="2:43" x14ac:dyDescent="0.2">
      <c r="B34" s="33"/>
      <c r="C34" s="21"/>
      <c r="D34" s="22"/>
      <c r="E34" s="23"/>
      <c r="F34" s="24"/>
      <c r="G34" s="25">
        <f t="shared" si="22"/>
        <v>4000000</v>
      </c>
      <c r="H34" s="26">
        <f t="shared" si="0"/>
        <v>0</v>
      </c>
      <c r="I34" s="27"/>
      <c r="J34" s="28"/>
      <c r="K34" s="25">
        <f t="shared" si="17"/>
        <v>4000000</v>
      </c>
      <c r="L34" s="26">
        <f t="shared" si="9"/>
        <v>0</v>
      </c>
      <c r="M34" s="27"/>
      <c r="N34" s="30">
        <f t="shared" si="10"/>
        <v>0</v>
      </c>
      <c r="O34" s="31" t="str">
        <f t="shared" si="11"/>
        <v/>
      </c>
      <c r="Q34" s="28"/>
      <c r="R34" s="25">
        <f t="shared" si="18"/>
        <v>4000000</v>
      </c>
      <c r="S34" s="26">
        <f t="shared" si="12"/>
        <v>0</v>
      </c>
      <c r="T34" s="27"/>
      <c r="U34" s="30">
        <f t="shared" si="1"/>
        <v>0</v>
      </c>
      <c r="V34" s="31" t="str">
        <f t="shared" si="2"/>
        <v/>
      </c>
      <c r="X34" s="28"/>
      <c r="Y34" s="25">
        <f t="shared" si="19"/>
        <v>4000000</v>
      </c>
      <c r="Z34" s="26">
        <f t="shared" si="13"/>
        <v>0</v>
      </c>
      <c r="AA34" s="27"/>
      <c r="AB34" s="30">
        <f t="shared" si="3"/>
        <v>0</v>
      </c>
      <c r="AC34" s="31" t="str">
        <f t="shared" si="4"/>
        <v/>
      </c>
      <c r="AE34" s="28"/>
      <c r="AF34" s="25">
        <f t="shared" si="20"/>
        <v>4000000</v>
      </c>
      <c r="AG34" s="26">
        <f t="shared" si="14"/>
        <v>0</v>
      </c>
      <c r="AH34" s="27"/>
      <c r="AI34" s="30">
        <f t="shared" si="5"/>
        <v>0</v>
      </c>
      <c r="AJ34" s="31" t="str">
        <f t="shared" si="6"/>
        <v/>
      </c>
      <c r="AL34" s="28"/>
      <c r="AM34" s="25">
        <f t="shared" si="21"/>
        <v>4000000</v>
      </c>
      <c r="AN34" s="26">
        <f t="shared" si="15"/>
        <v>0</v>
      </c>
      <c r="AO34" s="27"/>
      <c r="AP34" s="30">
        <f t="shared" si="7"/>
        <v>0</v>
      </c>
      <c r="AQ34" s="31" t="str">
        <f t="shared" si="8"/>
        <v/>
      </c>
    </row>
    <row r="35" spans="2:43" x14ac:dyDescent="0.2">
      <c r="B35" s="33"/>
      <c r="C35" s="21"/>
      <c r="D35" s="22"/>
      <c r="E35" s="23"/>
      <c r="F35" s="24"/>
      <c r="G35" s="25">
        <f t="shared" si="22"/>
        <v>4000000</v>
      </c>
      <c r="H35" s="26">
        <f t="shared" si="0"/>
        <v>0</v>
      </c>
      <c r="I35" s="27"/>
      <c r="J35" s="28"/>
      <c r="K35" s="25">
        <f t="shared" si="17"/>
        <v>4000000</v>
      </c>
      <c r="L35" s="26">
        <f t="shared" si="9"/>
        <v>0</v>
      </c>
      <c r="M35" s="27"/>
      <c r="N35" s="30">
        <f t="shared" si="10"/>
        <v>0</v>
      </c>
      <c r="O35" s="31" t="str">
        <f t="shared" si="11"/>
        <v/>
      </c>
      <c r="Q35" s="28"/>
      <c r="R35" s="25">
        <f t="shared" si="18"/>
        <v>4000000</v>
      </c>
      <c r="S35" s="26">
        <f t="shared" si="12"/>
        <v>0</v>
      </c>
      <c r="T35" s="27"/>
      <c r="U35" s="30">
        <f t="shared" si="1"/>
        <v>0</v>
      </c>
      <c r="V35" s="31" t="str">
        <f t="shared" si="2"/>
        <v/>
      </c>
      <c r="X35" s="28"/>
      <c r="Y35" s="25">
        <f t="shared" si="19"/>
        <v>4000000</v>
      </c>
      <c r="Z35" s="26">
        <f t="shared" si="13"/>
        <v>0</v>
      </c>
      <c r="AA35" s="27"/>
      <c r="AB35" s="30">
        <f t="shared" si="3"/>
        <v>0</v>
      </c>
      <c r="AC35" s="31" t="str">
        <f t="shared" si="4"/>
        <v/>
      </c>
      <c r="AE35" s="28"/>
      <c r="AF35" s="25">
        <f t="shared" si="20"/>
        <v>4000000</v>
      </c>
      <c r="AG35" s="26">
        <f t="shared" si="14"/>
        <v>0</v>
      </c>
      <c r="AH35" s="27"/>
      <c r="AI35" s="30">
        <f t="shared" si="5"/>
        <v>0</v>
      </c>
      <c r="AJ35" s="31" t="str">
        <f t="shared" si="6"/>
        <v/>
      </c>
      <c r="AL35" s="28"/>
      <c r="AM35" s="25">
        <f t="shared" si="21"/>
        <v>4000000</v>
      </c>
      <c r="AN35" s="26">
        <f t="shared" si="15"/>
        <v>0</v>
      </c>
      <c r="AO35" s="27"/>
      <c r="AP35" s="30">
        <f t="shared" si="7"/>
        <v>0</v>
      </c>
      <c r="AQ35" s="31" t="str">
        <f t="shared" si="8"/>
        <v/>
      </c>
    </row>
    <row r="36" spans="2:43" x14ac:dyDescent="0.2">
      <c r="B36" s="33"/>
      <c r="C36" s="21"/>
      <c r="D36" s="22"/>
      <c r="E36" s="23"/>
      <c r="F36" s="24"/>
      <c r="G36" s="25">
        <f t="shared" si="22"/>
        <v>4000000</v>
      </c>
      <c r="H36" s="26">
        <f t="shared" si="0"/>
        <v>0</v>
      </c>
      <c r="I36" s="27"/>
      <c r="J36" s="28"/>
      <c r="K36" s="25">
        <f t="shared" si="17"/>
        <v>4000000</v>
      </c>
      <c r="L36" s="26">
        <f t="shared" si="9"/>
        <v>0</v>
      </c>
      <c r="M36" s="27"/>
      <c r="N36" s="30">
        <f t="shared" si="10"/>
        <v>0</v>
      </c>
      <c r="O36" s="31" t="str">
        <f t="shared" si="11"/>
        <v/>
      </c>
      <c r="Q36" s="28"/>
      <c r="R36" s="25">
        <f t="shared" si="18"/>
        <v>4000000</v>
      </c>
      <c r="S36" s="26">
        <f t="shared" si="12"/>
        <v>0</v>
      </c>
      <c r="T36" s="27"/>
      <c r="U36" s="30">
        <f t="shared" si="1"/>
        <v>0</v>
      </c>
      <c r="V36" s="31" t="str">
        <f t="shared" si="2"/>
        <v/>
      </c>
      <c r="X36" s="28"/>
      <c r="Y36" s="25">
        <f t="shared" si="19"/>
        <v>4000000</v>
      </c>
      <c r="Z36" s="26">
        <f t="shared" si="13"/>
        <v>0</v>
      </c>
      <c r="AA36" s="27"/>
      <c r="AB36" s="30">
        <f t="shared" si="3"/>
        <v>0</v>
      </c>
      <c r="AC36" s="31" t="str">
        <f t="shared" si="4"/>
        <v/>
      </c>
      <c r="AE36" s="28"/>
      <c r="AF36" s="25">
        <f t="shared" si="20"/>
        <v>4000000</v>
      </c>
      <c r="AG36" s="26">
        <f t="shared" si="14"/>
        <v>0</v>
      </c>
      <c r="AH36" s="27"/>
      <c r="AI36" s="30">
        <f t="shared" si="5"/>
        <v>0</v>
      </c>
      <c r="AJ36" s="31" t="str">
        <f t="shared" si="6"/>
        <v/>
      </c>
      <c r="AL36" s="28"/>
      <c r="AM36" s="25">
        <f t="shared" si="21"/>
        <v>4000000</v>
      </c>
      <c r="AN36" s="26">
        <f t="shared" si="15"/>
        <v>0</v>
      </c>
      <c r="AO36" s="27"/>
      <c r="AP36" s="30">
        <f t="shared" si="7"/>
        <v>0</v>
      </c>
      <c r="AQ36" s="31" t="str">
        <f t="shared" si="8"/>
        <v/>
      </c>
    </row>
    <row r="37" spans="2:43" x14ac:dyDescent="0.2">
      <c r="B37" s="33"/>
      <c r="C37" s="21"/>
      <c r="D37" s="22"/>
      <c r="E37" s="23"/>
      <c r="F37" s="24"/>
      <c r="G37" s="25">
        <f t="shared" si="22"/>
        <v>4000000</v>
      </c>
      <c r="H37" s="26">
        <f t="shared" si="0"/>
        <v>0</v>
      </c>
      <c r="I37" s="27"/>
      <c r="J37" s="28"/>
      <c r="K37" s="25">
        <f t="shared" si="17"/>
        <v>4000000</v>
      </c>
      <c r="L37" s="26">
        <f t="shared" si="9"/>
        <v>0</v>
      </c>
      <c r="M37" s="27"/>
      <c r="N37" s="30">
        <f t="shared" si="10"/>
        <v>0</v>
      </c>
      <c r="O37" s="31" t="str">
        <f t="shared" si="11"/>
        <v/>
      </c>
      <c r="Q37" s="28"/>
      <c r="R37" s="25">
        <f t="shared" si="18"/>
        <v>4000000</v>
      </c>
      <c r="S37" s="26">
        <f t="shared" si="12"/>
        <v>0</v>
      </c>
      <c r="T37" s="27"/>
      <c r="U37" s="30">
        <f t="shared" si="1"/>
        <v>0</v>
      </c>
      <c r="V37" s="31" t="str">
        <f t="shared" si="2"/>
        <v/>
      </c>
      <c r="X37" s="28"/>
      <c r="Y37" s="25">
        <f t="shared" si="19"/>
        <v>4000000</v>
      </c>
      <c r="Z37" s="26">
        <f t="shared" si="13"/>
        <v>0</v>
      </c>
      <c r="AA37" s="27"/>
      <c r="AB37" s="30">
        <f t="shared" si="3"/>
        <v>0</v>
      </c>
      <c r="AC37" s="31" t="str">
        <f t="shared" si="4"/>
        <v/>
      </c>
      <c r="AE37" s="28"/>
      <c r="AF37" s="25">
        <f t="shared" si="20"/>
        <v>4000000</v>
      </c>
      <c r="AG37" s="26">
        <f t="shared" si="14"/>
        <v>0</v>
      </c>
      <c r="AH37" s="27"/>
      <c r="AI37" s="30">
        <f t="shared" si="5"/>
        <v>0</v>
      </c>
      <c r="AJ37" s="31" t="str">
        <f t="shared" si="6"/>
        <v/>
      </c>
      <c r="AL37" s="28"/>
      <c r="AM37" s="25">
        <f t="shared" si="21"/>
        <v>4000000</v>
      </c>
      <c r="AN37" s="26">
        <f t="shared" si="15"/>
        <v>0</v>
      </c>
      <c r="AO37" s="27"/>
      <c r="AP37" s="30">
        <f t="shared" si="7"/>
        <v>0</v>
      </c>
      <c r="AQ37" s="31" t="str">
        <f t="shared" si="8"/>
        <v/>
      </c>
    </row>
    <row r="38" spans="2:43" x14ac:dyDescent="0.2">
      <c r="B38" s="33"/>
      <c r="C38" s="21"/>
      <c r="D38" s="22"/>
      <c r="E38" s="23"/>
      <c r="F38" s="24"/>
      <c r="G38" s="25">
        <f t="shared" si="22"/>
        <v>4000000</v>
      </c>
      <c r="H38" s="26">
        <f t="shared" si="0"/>
        <v>0</v>
      </c>
      <c r="I38" s="27"/>
      <c r="J38" s="28"/>
      <c r="K38" s="25">
        <f t="shared" si="17"/>
        <v>4000000</v>
      </c>
      <c r="L38" s="26">
        <f t="shared" si="9"/>
        <v>0</v>
      </c>
      <c r="M38" s="27"/>
      <c r="N38" s="30">
        <f t="shared" si="10"/>
        <v>0</v>
      </c>
      <c r="O38" s="31" t="str">
        <f t="shared" si="11"/>
        <v/>
      </c>
      <c r="Q38" s="28"/>
      <c r="R38" s="25">
        <f t="shared" si="18"/>
        <v>4000000</v>
      </c>
      <c r="S38" s="26">
        <f t="shared" si="12"/>
        <v>0</v>
      </c>
      <c r="T38" s="27"/>
      <c r="U38" s="30">
        <f t="shared" si="1"/>
        <v>0</v>
      </c>
      <c r="V38" s="31" t="str">
        <f t="shared" si="2"/>
        <v/>
      </c>
      <c r="X38" s="28"/>
      <c r="Y38" s="25">
        <f t="shared" si="19"/>
        <v>4000000</v>
      </c>
      <c r="Z38" s="26">
        <f t="shared" si="13"/>
        <v>0</v>
      </c>
      <c r="AA38" s="27"/>
      <c r="AB38" s="30">
        <f t="shared" si="3"/>
        <v>0</v>
      </c>
      <c r="AC38" s="31" t="str">
        <f t="shared" si="4"/>
        <v/>
      </c>
      <c r="AE38" s="28"/>
      <c r="AF38" s="25">
        <f t="shared" si="20"/>
        <v>4000000</v>
      </c>
      <c r="AG38" s="26">
        <f t="shared" si="14"/>
        <v>0</v>
      </c>
      <c r="AH38" s="27"/>
      <c r="AI38" s="30">
        <f t="shared" si="5"/>
        <v>0</v>
      </c>
      <c r="AJ38" s="31" t="str">
        <f t="shared" si="6"/>
        <v/>
      </c>
      <c r="AL38" s="28"/>
      <c r="AM38" s="25">
        <f t="shared" si="21"/>
        <v>4000000</v>
      </c>
      <c r="AN38" s="26">
        <f t="shared" si="15"/>
        <v>0</v>
      </c>
      <c r="AO38" s="27"/>
      <c r="AP38" s="30">
        <f t="shared" si="7"/>
        <v>0</v>
      </c>
      <c r="AQ38" s="31" t="str">
        <f t="shared" si="8"/>
        <v/>
      </c>
    </row>
    <row r="39" spans="2:43" s="45" customFormat="1" x14ac:dyDescent="0.2">
      <c r="B39" s="34" t="s">
        <v>33</v>
      </c>
      <c r="C39" s="35"/>
      <c r="D39" s="36"/>
      <c r="E39" s="35"/>
      <c r="F39" s="37"/>
      <c r="G39" s="38"/>
      <c r="H39" s="39">
        <f>SUM(H23:H38)</f>
        <v>48360.32</v>
      </c>
      <c r="I39" s="40"/>
      <c r="J39" s="41"/>
      <c r="K39" s="42"/>
      <c r="L39" s="39">
        <f>SUM(L23:L38)</f>
        <v>52723.9</v>
      </c>
      <c r="M39" s="40"/>
      <c r="N39" s="43">
        <f t="shared" si="10"/>
        <v>4363.5800000000017</v>
      </c>
      <c r="O39" s="44">
        <f t="shared" si="11"/>
        <v>9.0230585736405425E-2</v>
      </c>
      <c r="Q39" s="41"/>
      <c r="R39" s="42"/>
      <c r="S39" s="39">
        <f>SUM(S23:S38)</f>
        <v>56551</v>
      </c>
      <c r="T39" s="40"/>
      <c r="U39" s="43">
        <f t="shared" si="1"/>
        <v>3827.0999999999985</v>
      </c>
      <c r="V39" s="44">
        <f t="shared" si="2"/>
        <v>7.2587574136207644E-2</v>
      </c>
      <c r="X39" s="41"/>
      <c r="Y39" s="42"/>
      <c r="Z39" s="39">
        <f>SUM(Z23:Z38)</f>
        <v>59126</v>
      </c>
      <c r="AA39" s="40"/>
      <c r="AB39" s="43">
        <f t="shared" si="3"/>
        <v>2575</v>
      </c>
      <c r="AC39" s="44">
        <f t="shared" si="4"/>
        <v>4.5534119644214957E-2</v>
      </c>
      <c r="AE39" s="41"/>
      <c r="AF39" s="42"/>
      <c r="AG39" s="39">
        <f>SUM(AG23:AG38)</f>
        <v>61133</v>
      </c>
      <c r="AH39" s="40"/>
      <c r="AI39" s="43">
        <f t="shared" si="5"/>
        <v>2007</v>
      </c>
      <c r="AJ39" s="44">
        <f t="shared" si="6"/>
        <v>3.3944457599025812E-2</v>
      </c>
      <c r="AL39" s="41"/>
      <c r="AM39" s="42"/>
      <c r="AN39" s="39">
        <f>SUM(AN23:AN38)</f>
        <v>62106</v>
      </c>
      <c r="AO39" s="40"/>
      <c r="AP39" s="43">
        <f t="shared" si="7"/>
        <v>973</v>
      </c>
      <c r="AQ39" s="44">
        <f t="shared" si="8"/>
        <v>1.5916117317978835E-2</v>
      </c>
    </row>
    <row r="40" spans="2:43" ht="38.25" x14ac:dyDescent="0.2">
      <c r="B40" s="46" t="str">
        <f>+'LU(7500)'!B40</f>
        <v>Deferral/Variance Account Disposition Rate Rider Class 1</v>
      </c>
      <c r="C40" s="21"/>
      <c r="D40" s="22" t="str">
        <f>+'LU(7500)'!D40</f>
        <v>per kW</v>
      </c>
      <c r="E40" s="23"/>
      <c r="F40" s="24">
        <f>+'LU(7500)'!F40</f>
        <v>0</v>
      </c>
      <c r="G40" s="51">
        <f>+$F$19</f>
        <v>10000</v>
      </c>
      <c r="H40" s="26">
        <f>G40*F40</f>
        <v>0</v>
      </c>
      <c r="I40" s="27"/>
      <c r="J40" s="24">
        <f>+'LU(7500)'!J40</f>
        <v>-0.33074799999999999</v>
      </c>
      <c r="K40" s="51">
        <f>+$F$19</f>
        <v>10000</v>
      </c>
      <c r="L40" s="26">
        <f>K40*J40</f>
        <v>-3307.48</v>
      </c>
      <c r="M40" s="27"/>
      <c r="N40" s="30">
        <f>L40-H40</f>
        <v>-3307.48</v>
      </c>
      <c r="O40" s="31" t="str">
        <f>IF((H40)=0,"",(N40/H40))</f>
        <v/>
      </c>
      <c r="Q40" s="24">
        <f>+'LU(7500)'!Q40</f>
        <v>0</v>
      </c>
      <c r="R40" s="51">
        <f>+$F$19</f>
        <v>10000</v>
      </c>
      <c r="S40" s="26">
        <f>R40*Q40</f>
        <v>0</v>
      </c>
      <c r="T40" s="27"/>
      <c r="U40" s="30">
        <f t="shared" si="1"/>
        <v>3307.48</v>
      </c>
      <c r="V40" s="31">
        <f t="shared" si="2"/>
        <v>-1</v>
      </c>
      <c r="X40" s="24">
        <f>+'LU(7500)'!X40</f>
        <v>0</v>
      </c>
      <c r="Y40" s="51">
        <f>+$F$19</f>
        <v>10000</v>
      </c>
      <c r="Z40" s="26">
        <f>Y40*X40</f>
        <v>0</v>
      </c>
      <c r="AA40" s="27"/>
      <c r="AB40" s="30">
        <f t="shared" si="3"/>
        <v>0</v>
      </c>
      <c r="AC40" s="31" t="str">
        <f t="shared" si="4"/>
        <v/>
      </c>
      <c r="AE40" s="24">
        <f>+'LU(7500)'!AE40</f>
        <v>0</v>
      </c>
      <c r="AF40" s="51">
        <f>+$F$19</f>
        <v>10000</v>
      </c>
      <c r="AG40" s="26">
        <f>AF40*AE40</f>
        <v>0</v>
      </c>
      <c r="AH40" s="27"/>
      <c r="AI40" s="30">
        <f t="shared" si="5"/>
        <v>0</v>
      </c>
      <c r="AJ40" s="31" t="str">
        <f t="shared" si="6"/>
        <v/>
      </c>
      <c r="AL40" s="24">
        <f>+'LU(7500)'!AL40</f>
        <v>0</v>
      </c>
      <c r="AM40" s="51">
        <f>+$F$19</f>
        <v>10000</v>
      </c>
      <c r="AN40" s="26">
        <f>AM40*AL40</f>
        <v>0</v>
      </c>
      <c r="AO40" s="27"/>
      <c r="AP40" s="30">
        <f t="shared" si="7"/>
        <v>0</v>
      </c>
      <c r="AQ40" s="31" t="str">
        <f t="shared" si="8"/>
        <v/>
      </c>
    </row>
    <row r="41" spans="2:43" ht="38.25" x14ac:dyDescent="0.2">
      <c r="B41" s="46" t="str">
        <f>+'LU(7500)'!B41</f>
        <v>Deferral/Variance Account Disposition Rate Rider Class 2</v>
      </c>
      <c r="C41" s="21"/>
      <c r="D41" s="22" t="str">
        <f>+'LU(7500)'!D41</f>
        <v>per kW</v>
      </c>
      <c r="E41" s="23"/>
      <c r="F41" s="24">
        <f>+'LU(7500)'!F41</f>
        <v>0</v>
      </c>
      <c r="G41" s="51">
        <f>+F19</f>
        <v>10000</v>
      </c>
      <c r="H41" s="26">
        <f t="shared" ref="H41:H45" si="23">G41*F41</f>
        <v>0</v>
      </c>
      <c r="I41" s="47"/>
      <c r="J41" s="24">
        <f>+'LU(7500)'!J41</f>
        <v>0.70982999999999996</v>
      </c>
      <c r="K41" s="51">
        <f>$G$41</f>
        <v>10000</v>
      </c>
      <c r="L41" s="26">
        <f t="shared" ref="L41:L45" si="24">K41*J41</f>
        <v>7098.2999999999993</v>
      </c>
      <c r="M41" s="48"/>
      <c r="N41" s="30">
        <f t="shared" ref="N41:N45" si="25">L41-H41</f>
        <v>7098.2999999999993</v>
      </c>
      <c r="O41" s="31" t="str">
        <f t="shared" ref="O41:O65" si="26">IF((H41)=0,"",(N41/H41))</f>
        <v/>
      </c>
      <c r="Q41" s="24">
        <f>+'LU(7500)'!Q41</f>
        <v>0</v>
      </c>
      <c r="R41" s="51">
        <f>$G$41</f>
        <v>10000</v>
      </c>
      <c r="S41" s="26">
        <f t="shared" ref="S41:S43" si="27">R41*Q41</f>
        <v>0</v>
      </c>
      <c r="T41" s="48"/>
      <c r="U41" s="30">
        <f t="shared" si="1"/>
        <v>-7098.2999999999993</v>
      </c>
      <c r="V41" s="31">
        <f t="shared" si="2"/>
        <v>-1</v>
      </c>
      <c r="X41" s="24">
        <f>+'LU(7500)'!X41</f>
        <v>0</v>
      </c>
      <c r="Y41" s="51">
        <f>$G$41</f>
        <v>10000</v>
      </c>
      <c r="Z41" s="26">
        <f t="shared" ref="Z41:Z43" si="28">Y41*X41</f>
        <v>0</v>
      </c>
      <c r="AA41" s="48"/>
      <c r="AB41" s="30">
        <f t="shared" si="3"/>
        <v>0</v>
      </c>
      <c r="AC41" s="31" t="str">
        <f t="shared" si="4"/>
        <v/>
      </c>
      <c r="AE41" s="24">
        <f>+'LU(7500)'!AE41</f>
        <v>0</v>
      </c>
      <c r="AF41" s="51">
        <f>$G$41</f>
        <v>10000</v>
      </c>
      <c r="AG41" s="26">
        <f t="shared" ref="AG41:AG43" si="29">AF41*AE41</f>
        <v>0</v>
      </c>
      <c r="AH41" s="48"/>
      <c r="AI41" s="30">
        <f t="shared" si="5"/>
        <v>0</v>
      </c>
      <c r="AJ41" s="31" t="str">
        <f t="shared" si="6"/>
        <v/>
      </c>
      <c r="AL41" s="24">
        <f>+'LU(7500)'!AL41</f>
        <v>0</v>
      </c>
      <c r="AM41" s="51">
        <f>$G$41</f>
        <v>10000</v>
      </c>
      <c r="AN41" s="26">
        <f t="shared" ref="AN41:AN43" si="30">AM41*AL41</f>
        <v>0</v>
      </c>
      <c r="AO41" s="48"/>
      <c r="AP41" s="30">
        <f t="shared" si="7"/>
        <v>0</v>
      </c>
      <c r="AQ41" s="31" t="str">
        <f t="shared" si="8"/>
        <v/>
      </c>
    </row>
    <row r="42" spans="2:43" ht="38.25" x14ac:dyDescent="0.2">
      <c r="B42" s="46" t="str">
        <f>+'LU(7500)'!B42</f>
        <v xml:space="preserve">Deferral/Variance Account Disposition Rate Rider -  Global Adjustment </v>
      </c>
      <c r="C42" s="21"/>
      <c r="D42" s="22" t="str">
        <f>+'LU(7500)'!D42</f>
        <v>per kWh</v>
      </c>
      <c r="E42" s="23"/>
      <c r="F42" s="24"/>
      <c r="G42" s="25">
        <f t="shared" ref="G42:G43" si="31">$F$18</f>
        <v>4000000</v>
      </c>
      <c r="H42" s="26">
        <f t="shared" si="23"/>
        <v>0</v>
      </c>
      <c r="I42" s="47"/>
      <c r="J42" s="24">
        <f>+'LU(7500)'!J42</f>
        <v>2.81E-3</v>
      </c>
      <c r="K42" s="25">
        <f t="shared" ref="K42:K43" si="32">$F$18</f>
        <v>4000000</v>
      </c>
      <c r="L42" s="26">
        <f t="shared" si="24"/>
        <v>11240</v>
      </c>
      <c r="M42" s="48"/>
      <c r="N42" s="30">
        <f t="shared" si="25"/>
        <v>11240</v>
      </c>
      <c r="O42" s="31" t="str">
        <f t="shared" si="26"/>
        <v/>
      </c>
      <c r="Q42" s="28"/>
      <c r="R42" s="25">
        <f t="shared" ref="R42:R43" si="33">$F$18</f>
        <v>4000000</v>
      </c>
      <c r="S42" s="26">
        <f t="shared" si="27"/>
        <v>0</v>
      </c>
      <c r="T42" s="48"/>
      <c r="U42" s="30">
        <f t="shared" si="1"/>
        <v>-11240</v>
      </c>
      <c r="V42" s="31">
        <f t="shared" si="2"/>
        <v>-1</v>
      </c>
      <c r="X42" s="28"/>
      <c r="Y42" s="25">
        <f t="shared" ref="Y42:Y43" si="34">$F$18</f>
        <v>4000000</v>
      </c>
      <c r="Z42" s="26">
        <f t="shared" si="28"/>
        <v>0</v>
      </c>
      <c r="AA42" s="48"/>
      <c r="AB42" s="30">
        <f t="shared" si="3"/>
        <v>0</v>
      </c>
      <c r="AC42" s="31" t="str">
        <f t="shared" si="4"/>
        <v/>
      </c>
      <c r="AE42" s="28"/>
      <c r="AF42" s="25">
        <f t="shared" ref="AF42:AF43" si="35">$F$18</f>
        <v>4000000</v>
      </c>
      <c r="AG42" s="26">
        <f t="shared" si="29"/>
        <v>0</v>
      </c>
      <c r="AH42" s="48"/>
      <c r="AI42" s="30">
        <f t="shared" si="5"/>
        <v>0</v>
      </c>
      <c r="AJ42" s="31" t="str">
        <f t="shared" si="6"/>
        <v/>
      </c>
      <c r="AL42" s="28"/>
      <c r="AM42" s="25">
        <f t="shared" ref="AM42:AM43" si="36">$F$18</f>
        <v>4000000</v>
      </c>
      <c r="AN42" s="26">
        <f t="shared" si="30"/>
        <v>0</v>
      </c>
      <c r="AO42" s="48"/>
      <c r="AP42" s="30">
        <f t="shared" si="7"/>
        <v>0</v>
      </c>
      <c r="AQ42" s="31" t="str">
        <f t="shared" si="8"/>
        <v/>
      </c>
    </row>
    <row r="43" spans="2:43" x14ac:dyDescent="0.2">
      <c r="B43" s="46"/>
      <c r="C43" s="21"/>
      <c r="D43" s="22"/>
      <c r="E43" s="23"/>
      <c r="F43" s="24"/>
      <c r="G43" s="25">
        <f t="shared" si="31"/>
        <v>4000000</v>
      </c>
      <c r="H43" s="26">
        <f t="shared" si="23"/>
        <v>0</v>
      </c>
      <c r="I43" s="47"/>
      <c r="J43" s="28"/>
      <c r="K43" s="25">
        <f t="shared" si="32"/>
        <v>4000000</v>
      </c>
      <c r="L43" s="26">
        <f t="shared" si="24"/>
        <v>0</v>
      </c>
      <c r="M43" s="48"/>
      <c r="N43" s="30">
        <f t="shared" si="25"/>
        <v>0</v>
      </c>
      <c r="O43" s="31" t="str">
        <f t="shared" si="26"/>
        <v/>
      </c>
      <c r="Q43" s="28"/>
      <c r="R43" s="25">
        <f t="shared" si="33"/>
        <v>4000000</v>
      </c>
      <c r="S43" s="26">
        <f t="shared" si="27"/>
        <v>0</v>
      </c>
      <c r="T43" s="48"/>
      <c r="U43" s="30">
        <f t="shared" si="1"/>
        <v>0</v>
      </c>
      <c r="V43" s="31" t="str">
        <f t="shared" si="2"/>
        <v/>
      </c>
      <c r="X43" s="28"/>
      <c r="Y43" s="25">
        <f t="shared" si="34"/>
        <v>4000000</v>
      </c>
      <c r="Z43" s="26">
        <f t="shared" si="28"/>
        <v>0</v>
      </c>
      <c r="AA43" s="48"/>
      <c r="AB43" s="30">
        <f t="shared" si="3"/>
        <v>0</v>
      </c>
      <c r="AC43" s="31" t="str">
        <f t="shared" si="4"/>
        <v/>
      </c>
      <c r="AE43" s="28"/>
      <c r="AF43" s="25">
        <f t="shared" si="35"/>
        <v>4000000</v>
      </c>
      <c r="AG43" s="26">
        <f t="shared" si="29"/>
        <v>0</v>
      </c>
      <c r="AH43" s="48"/>
      <c r="AI43" s="30">
        <f t="shared" si="5"/>
        <v>0</v>
      </c>
      <c r="AJ43" s="31" t="str">
        <f t="shared" si="6"/>
        <v/>
      </c>
      <c r="AL43" s="28"/>
      <c r="AM43" s="25">
        <f t="shared" si="36"/>
        <v>4000000</v>
      </c>
      <c r="AN43" s="26">
        <f t="shared" si="30"/>
        <v>0</v>
      </c>
      <c r="AO43" s="48"/>
      <c r="AP43" s="30">
        <f t="shared" si="7"/>
        <v>0</v>
      </c>
      <c r="AQ43" s="31" t="str">
        <f t="shared" si="8"/>
        <v/>
      </c>
    </row>
    <row r="44" spans="2:43" x14ac:dyDescent="0.2">
      <c r="B44" s="49" t="s">
        <v>35</v>
      </c>
      <c r="C44" s="21"/>
      <c r="D44" s="22" t="s">
        <v>74</v>
      </c>
      <c r="E44" s="23"/>
      <c r="F44" s="50">
        <v>2.8330000000000001E-2</v>
      </c>
      <c r="G44" s="51">
        <f>+$F$19</f>
        <v>10000</v>
      </c>
      <c r="H44" s="26">
        <f>G44*F44</f>
        <v>283.3</v>
      </c>
      <c r="I44" s="27"/>
      <c r="J44" s="52">
        <v>3.04E-2</v>
      </c>
      <c r="K44" s="51">
        <f>+$F$19</f>
        <v>10000</v>
      </c>
      <c r="L44" s="26">
        <f>K44*J44</f>
        <v>304</v>
      </c>
      <c r="M44" s="27"/>
      <c r="N44" s="30">
        <f>L44-H44</f>
        <v>20.699999999999989</v>
      </c>
      <c r="O44" s="31">
        <f>IF((H44)=0,"",(N44/H44))</f>
        <v>7.3067419696434835E-2</v>
      </c>
      <c r="Q44" s="52">
        <v>3.0669999999999999E-2</v>
      </c>
      <c r="R44" s="51">
        <f>+$F$19</f>
        <v>10000</v>
      </c>
      <c r="S44" s="26">
        <f>R44*Q44</f>
        <v>306.7</v>
      </c>
      <c r="T44" s="27"/>
      <c r="U44" s="30">
        <f t="shared" si="1"/>
        <v>2.6999999999999886</v>
      </c>
      <c r="V44" s="31">
        <f t="shared" si="2"/>
        <v>8.8815789473683845E-3</v>
      </c>
      <c r="X44" s="52">
        <v>3.074E-2</v>
      </c>
      <c r="Y44" s="51">
        <f>+$F$19</f>
        <v>10000</v>
      </c>
      <c r="Z44" s="26">
        <f>Y44*X44</f>
        <v>307.39999999999998</v>
      </c>
      <c r="AA44" s="27"/>
      <c r="AB44" s="30">
        <f t="shared" si="3"/>
        <v>0.69999999999998863</v>
      </c>
      <c r="AC44" s="31">
        <f t="shared" si="4"/>
        <v>2.2823606129768132E-3</v>
      </c>
      <c r="AE44" s="52">
        <v>3.0769999999999999E-2</v>
      </c>
      <c r="AF44" s="51">
        <f>+$F$19</f>
        <v>10000</v>
      </c>
      <c r="AG44" s="26">
        <f>AF44*AE44</f>
        <v>307.7</v>
      </c>
      <c r="AH44" s="27"/>
      <c r="AI44" s="30">
        <f t="shared" si="5"/>
        <v>0.30000000000001137</v>
      </c>
      <c r="AJ44" s="31">
        <f t="shared" si="6"/>
        <v>9.7592713077427262E-4</v>
      </c>
      <c r="AL44" s="52">
        <v>3.0790000000000001E-2</v>
      </c>
      <c r="AM44" s="51">
        <f>+$F$19</f>
        <v>10000</v>
      </c>
      <c r="AN44" s="26">
        <f>AM44*AL44</f>
        <v>307.90000000000003</v>
      </c>
      <c r="AO44" s="27"/>
      <c r="AP44" s="30">
        <f t="shared" si="7"/>
        <v>0.20000000000004547</v>
      </c>
      <c r="AQ44" s="31">
        <f t="shared" si="8"/>
        <v>6.4998375040638766E-4</v>
      </c>
    </row>
    <row r="45" spans="2:43" x14ac:dyDescent="0.2">
      <c r="B45" s="49" t="s">
        <v>36</v>
      </c>
      <c r="C45" s="21"/>
      <c r="D45" s="22"/>
      <c r="E45" s="23"/>
      <c r="F45" s="53">
        <f>IF(ISBLANK(D16)=TRUE, 0, IF(D16="TOU", 0.64*$F$55+0.18*$F$56+0.18*$F$57, IF(AND(D16="non-TOU", G59&gt;0), F59,F58)))</f>
        <v>0.10214000000000001</v>
      </c>
      <c r="G45" s="54">
        <f>$F$18*(1+$F$74)-$F$18</f>
        <v>27599.999999999534</v>
      </c>
      <c r="H45" s="26">
        <f t="shared" si="23"/>
        <v>2819.0639999999526</v>
      </c>
      <c r="I45" s="27"/>
      <c r="J45" s="55">
        <f>0.64*$J$55+0.18*$J$56+0.18*$J$57</f>
        <v>0.10214000000000001</v>
      </c>
      <c r="K45" s="54">
        <f>$F$18*(1+$J$74)-$F$18</f>
        <v>24800</v>
      </c>
      <c r="L45" s="26">
        <f t="shared" si="24"/>
        <v>2533.0720000000001</v>
      </c>
      <c r="M45" s="27"/>
      <c r="N45" s="30">
        <f t="shared" si="25"/>
        <v>-285.99199999995244</v>
      </c>
      <c r="O45" s="31">
        <f t="shared" si="26"/>
        <v>-0.10144927536230368</v>
      </c>
      <c r="Q45" s="55">
        <f>0.64*$Q$55+0.18*$Q$56+0.18*$Q$57</f>
        <v>0.10214000000000001</v>
      </c>
      <c r="R45" s="54">
        <f>$F$18*(1+Q74)-$F$18</f>
        <v>24800</v>
      </c>
      <c r="S45" s="26">
        <f t="shared" ref="S45" si="37">R45*Q45</f>
        <v>2533.0720000000001</v>
      </c>
      <c r="T45" s="27"/>
      <c r="U45" s="30">
        <f t="shared" si="1"/>
        <v>0</v>
      </c>
      <c r="V45" s="31">
        <f t="shared" si="2"/>
        <v>0</v>
      </c>
      <c r="X45" s="55">
        <f>0.64*$X$55+0.18*$X$56+0.18*$X$57</f>
        <v>0.10214000000000001</v>
      </c>
      <c r="Y45" s="54">
        <f>$F$18*(1+X74)-$F$18</f>
        <v>24800</v>
      </c>
      <c r="Z45" s="26">
        <f t="shared" ref="Z45" si="38">Y45*X45</f>
        <v>2533.0720000000001</v>
      </c>
      <c r="AA45" s="27"/>
      <c r="AB45" s="30">
        <f t="shared" si="3"/>
        <v>0</v>
      </c>
      <c r="AC45" s="31">
        <f t="shared" si="4"/>
        <v>0</v>
      </c>
      <c r="AE45" s="55">
        <f>0.64*$AE$55+0.18*$AE$56+0.18*$AE$57</f>
        <v>0.10214000000000001</v>
      </c>
      <c r="AF45" s="54">
        <f>$F$18*(1+AE74)-$F$18</f>
        <v>24800</v>
      </c>
      <c r="AG45" s="26">
        <f t="shared" ref="AG45" si="39">AF45*AE45</f>
        <v>2533.0720000000001</v>
      </c>
      <c r="AH45" s="27"/>
      <c r="AI45" s="30">
        <f t="shared" si="5"/>
        <v>0</v>
      </c>
      <c r="AJ45" s="31">
        <f t="shared" si="6"/>
        <v>0</v>
      </c>
      <c r="AL45" s="55">
        <f>0.64*$AL$55+0.18*$AL$56+0.18*$AL$57</f>
        <v>0.10214000000000001</v>
      </c>
      <c r="AM45" s="54">
        <f>$F$18*(1+AL74)-$F$18</f>
        <v>24800</v>
      </c>
      <c r="AN45" s="26">
        <f t="shared" ref="AN45" si="40">AM45*AL45</f>
        <v>2533.0720000000001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51462.68399999995</v>
      </c>
      <c r="I47" s="40"/>
      <c r="J47" s="59"/>
      <c r="K47" s="61"/>
      <c r="L47" s="60">
        <f>SUM(L40:L46)+L39</f>
        <v>70591.792000000001</v>
      </c>
      <c r="M47" s="40"/>
      <c r="N47" s="43">
        <f t="shared" ref="N47:N65" si="41">L47-H47</f>
        <v>19129.108000000051</v>
      </c>
      <c r="O47" s="44">
        <f t="shared" si="26"/>
        <v>0.37170832364670425</v>
      </c>
      <c r="Q47" s="59"/>
      <c r="R47" s="61"/>
      <c r="S47" s="60">
        <f>SUM(S40:S46)+S39</f>
        <v>59390.771999999997</v>
      </c>
      <c r="T47" s="40"/>
      <c r="U47" s="43">
        <f t="shared" si="1"/>
        <v>-11201.020000000004</v>
      </c>
      <c r="V47" s="44">
        <f t="shared" si="2"/>
        <v>-0.15867312165697683</v>
      </c>
      <c r="X47" s="59"/>
      <c r="Y47" s="61"/>
      <c r="Z47" s="60">
        <f>SUM(Z40:Z46)+Z39</f>
        <v>61966.472000000002</v>
      </c>
      <c r="AA47" s="40"/>
      <c r="AB47" s="43">
        <f t="shared" si="3"/>
        <v>2575.7000000000044</v>
      </c>
      <c r="AC47" s="44">
        <f t="shared" si="4"/>
        <v>4.3368690341321112E-2</v>
      </c>
      <c r="AE47" s="59"/>
      <c r="AF47" s="61"/>
      <c r="AG47" s="60">
        <f>SUM(AG40:AG46)+AG39</f>
        <v>63973.771999999997</v>
      </c>
      <c r="AH47" s="40"/>
      <c r="AI47" s="43">
        <f t="shared" si="5"/>
        <v>2007.2999999999956</v>
      </c>
      <c r="AJ47" s="44">
        <f t="shared" si="6"/>
        <v>3.2393323925234856E-2</v>
      </c>
      <c r="AL47" s="59"/>
      <c r="AM47" s="61"/>
      <c r="AN47" s="60">
        <f>SUM(AN40:AN46)+AN39</f>
        <v>64946.972000000002</v>
      </c>
      <c r="AO47" s="40"/>
      <c r="AP47" s="43">
        <f t="shared" si="7"/>
        <v>973.20000000000437</v>
      </c>
      <c r="AQ47" s="44">
        <f t="shared" si="8"/>
        <v>1.5212484266208415E-2</v>
      </c>
    </row>
    <row r="48" spans="2:43" x14ac:dyDescent="0.2">
      <c r="B48" s="27" t="s">
        <v>39</v>
      </c>
      <c r="C48" s="27"/>
      <c r="D48" s="62" t="s">
        <v>74</v>
      </c>
      <c r="E48" s="63"/>
      <c r="F48" s="28">
        <v>3.3462000000000001</v>
      </c>
      <c r="G48" s="64">
        <f>+$F$19</f>
        <v>10000</v>
      </c>
      <c r="H48" s="26">
        <f>G48*F48</f>
        <v>33462</v>
      </c>
      <c r="I48" s="27"/>
      <c r="J48" s="28">
        <f>+F48</f>
        <v>3.3462000000000001</v>
      </c>
      <c r="K48" s="64">
        <f>+$F$19</f>
        <v>10000</v>
      </c>
      <c r="L48" s="26">
        <f>K48*J48</f>
        <v>33462</v>
      </c>
      <c r="M48" s="27"/>
      <c r="N48" s="30">
        <f t="shared" si="41"/>
        <v>0</v>
      </c>
      <c r="O48" s="31">
        <f t="shared" si="26"/>
        <v>0</v>
      </c>
      <c r="Q48" s="28">
        <f>+$J48</f>
        <v>3.3462000000000001</v>
      </c>
      <c r="R48" s="64">
        <f>+$F$19</f>
        <v>10000</v>
      </c>
      <c r="S48" s="26">
        <f>R48*Q48</f>
        <v>33462</v>
      </c>
      <c r="T48" s="27"/>
      <c r="U48" s="30">
        <f t="shared" si="1"/>
        <v>0</v>
      </c>
      <c r="V48" s="31">
        <f t="shared" si="2"/>
        <v>0</v>
      </c>
      <c r="X48" s="28">
        <f>+$J48</f>
        <v>3.3462000000000001</v>
      </c>
      <c r="Y48" s="64">
        <f>+$F$19</f>
        <v>10000</v>
      </c>
      <c r="Z48" s="26">
        <f>Y48*X48</f>
        <v>33462</v>
      </c>
      <c r="AA48" s="27"/>
      <c r="AB48" s="30">
        <f t="shared" si="3"/>
        <v>0</v>
      </c>
      <c r="AC48" s="31">
        <f t="shared" si="4"/>
        <v>0</v>
      </c>
      <c r="AE48" s="28">
        <f>+$J48</f>
        <v>3.3462000000000001</v>
      </c>
      <c r="AF48" s="64">
        <f>+$F$19</f>
        <v>10000</v>
      </c>
      <c r="AG48" s="26">
        <f>AF48*AE48</f>
        <v>33462</v>
      </c>
      <c r="AH48" s="27"/>
      <c r="AI48" s="30">
        <f t="shared" si="5"/>
        <v>0</v>
      </c>
      <c r="AJ48" s="31">
        <f t="shared" si="6"/>
        <v>0</v>
      </c>
      <c r="AL48" s="28">
        <f>+$J48</f>
        <v>3.3462000000000001</v>
      </c>
      <c r="AM48" s="64">
        <f>+$F$19</f>
        <v>10000</v>
      </c>
      <c r="AN48" s="26">
        <f>AM48*AL48</f>
        <v>33462</v>
      </c>
      <c r="AO48" s="27"/>
      <c r="AP48" s="30">
        <f t="shared" si="7"/>
        <v>0</v>
      </c>
      <c r="AQ48" s="31">
        <f t="shared" si="8"/>
        <v>0</v>
      </c>
    </row>
    <row r="49" spans="2:43" ht="25.5" x14ac:dyDescent="0.2">
      <c r="B49" s="66" t="s">
        <v>40</v>
      </c>
      <c r="C49" s="27"/>
      <c r="D49" s="62" t="s">
        <v>74</v>
      </c>
      <c r="E49" s="63"/>
      <c r="F49" s="28">
        <v>1.9535</v>
      </c>
      <c r="G49" s="64">
        <f>G48</f>
        <v>10000</v>
      </c>
      <c r="H49" s="26">
        <f>G49*F49</f>
        <v>19535</v>
      </c>
      <c r="I49" s="27"/>
      <c r="J49" s="28">
        <f>+F49</f>
        <v>1.9535</v>
      </c>
      <c r="K49" s="64">
        <f>K48</f>
        <v>10000</v>
      </c>
      <c r="L49" s="26">
        <f>K49*J49</f>
        <v>19535</v>
      </c>
      <c r="M49" s="27"/>
      <c r="N49" s="30">
        <f t="shared" si="41"/>
        <v>0</v>
      </c>
      <c r="O49" s="31">
        <f t="shared" si="26"/>
        <v>0</v>
      </c>
      <c r="Q49" s="28">
        <f>+$J49</f>
        <v>1.9535</v>
      </c>
      <c r="R49" s="64">
        <f>R48</f>
        <v>10000</v>
      </c>
      <c r="S49" s="26">
        <f>R49*Q49</f>
        <v>19535</v>
      </c>
      <c r="T49" s="27"/>
      <c r="U49" s="30">
        <f t="shared" si="1"/>
        <v>0</v>
      </c>
      <c r="V49" s="31">
        <f t="shared" si="2"/>
        <v>0</v>
      </c>
      <c r="X49" s="28">
        <f>+$J49</f>
        <v>1.9535</v>
      </c>
      <c r="Y49" s="64">
        <f>Y48</f>
        <v>10000</v>
      </c>
      <c r="Z49" s="26">
        <f>Y49*X49</f>
        <v>19535</v>
      </c>
      <c r="AA49" s="27"/>
      <c r="AB49" s="30">
        <f t="shared" si="3"/>
        <v>0</v>
      </c>
      <c r="AC49" s="31">
        <f t="shared" si="4"/>
        <v>0</v>
      </c>
      <c r="AE49" s="28">
        <f>+$J49</f>
        <v>1.9535</v>
      </c>
      <c r="AF49" s="64">
        <f>AF48</f>
        <v>10000</v>
      </c>
      <c r="AG49" s="26">
        <f>AF49*AE49</f>
        <v>19535</v>
      </c>
      <c r="AH49" s="27"/>
      <c r="AI49" s="30">
        <f t="shared" si="5"/>
        <v>0</v>
      </c>
      <c r="AJ49" s="31">
        <f t="shared" si="6"/>
        <v>0</v>
      </c>
      <c r="AL49" s="28">
        <f>+$J49</f>
        <v>1.9535</v>
      </c>
      <c r="AM49" s="64">
        <f>AM48</f>
        <v>10000</v>
      </c>
      <c r="AN49" s="26">
        <f>AM49*AL49</f>
        <v>19535</v>
      </c>
      <c r="AO49" s="27"/>
      <c r="AP49" s="30">
        <f t="shared" si="7"/>
        <v>0</v>
      </c>
      <c r="AQ49" s="31">
        <f t="shared" si="8"/>
        <v>0</v>
      </c>
    </row>
    <row r="50" spans="2:43" ht="25.5" x14ac:dyDescent="0.2">
      <c r="B50" s="56" t="s">
        <v>41</v>
      </c>
      <c r="C50" s="35"/>
      <c r="D50" s="35"/>
      <c r="E50" s="35"/>
      <c r="F50" s="67"/>
      <c r="G50" s="59"/>
      <c r="H50" s="60">
        <f>SUM(H47:H49)</f>
        <v>104459.68399999995</v>
      </c>
      <c r="I50" s="68"/>
      <c r="J50" s="69"/>
      <c r="K50" s="59"/>
      <c r="L50" s="60">
        <f>SUM(L47:L49)</f>
        <v>123588.792</v>
      </c>
      <c r="M50" s="68"/>
      <c r="N50" s="43">
        <f t="shared" si="41"/>
        <v>19129.108000000051</v>
      </c>
      <c r="O50" s="44">
        <f t="shared" si="26"/>
        <v>0.18312431425697268</v>
      </c>
      <c r="Q50" s="69"/>
      <c r="R50" s="59"/>
      <c r="S50" s="60">
        <f>SUM(S47:S49)</f>
        <v>112387.772</v>
      </c>
      <c r="T50" s="68"/>
      <c r="U50" s="43">
        <f t="shared" si="1"/>
        <v>-11201.020000000004</v>
      </c>
      <c r="V50" s="44">
        <f t="shared" si="2"/>
        <v>-9.063135757488433E-2</v>
      </c>
      <c r="X50" s="69"/>
      <c r="Y50" s="59"/>
      <c r="Z50" s="60">
        <f>SUM(Z47:Z49)</f>
        <v>114963.47200000001</v>
      </c>
      <c r="AA50" s="68"/>
      <c r="AB50" s="43">
        <f t="shared" si="3"/>
        <v>2575.7000000000116</v>
      </c>
      <c r="AC50" s="44">
        <f t="shared" si="4"/>
        <v>2.2917973674217971E-2</v>
      </c>
      <c r="AE50" s="69"/>
      <c r="AF50" s="59"/>
      <c r="AG50" s="60">
        <f>SUM(AG47:AG49)</f>
        <v>116970.772</v>
      </c>
      <c r="AH50" s="68"/>
      <c r="AI50" s="43">
        <f t="shared" si="5"/>
        <v>2007.2999999999884</v>
      </c>
      <c r="AJ50" s="44">
        <f t="shared" si="6"/>
        <v>1.7460328616379889E-2</v>
      </c>
      <c r="AL50" s="69"/>
      <c r="AM50" s="59"/>
      <c r="AN50" s="60">
        <f>SUM(AN47:AN49)</f>
        <v>117943.97200000001</v>
      </c>
      <c r="AO50" s="68"/>
      <c r="AP50" s="43">
        <f t="shared" si="7"/>
        <v>973.20000000001164</v>
      </c>
      <c r="AQ50" s="44">
        <f t="shared" si="8"/>
        <v>8.320027160289338E-3</v>
      </c>
    </row>
    <row r="51" spans="2:43" ht="25.5" x14ac:dyDescent="0.2">
      <c r="B51" s="71" t="s">
        <v>42</v>
      </c>
      <c r="C51" s="21"/>
      <c r="D51" s="22" t="s">
        <v>30</v>
      </c>
      <c r="E51" s="23"/>
      <c r="F51" s="72">
        <v>4.4000000000000003E-3</v>
      </c>
      <c r="G51" s="64">
        <f>+$F$18+G45</f>
        <v>4027599.9999999995</v>
      </c>
      <c r="H51" s="73">
        <f t="shared" ref="H51:H57" si="42">G51*F51</f>
        <v>17721.439999999999</v>
      </c>
      <c r="I51" s="27"/>
      <c r="J51" s="72">
        <v>4.4000000000000003E-3</v>
      </c>
      <c r="K51" s="64">
        <f>+$F$18+K45</f>
        <v>4024800</v>
      </c>
      <c r="L51" s="73">
        <f t="shared" ref="L51:L57" si="43">K51*J51</f>
        <v>17709.120000000003</v>
      </c>
      <c r="M51" s="27"/>
      <c r="N51" s="30">
        <f t="shared" si="41"/>
        <v>-12.319999999996071</v>
      </c>
      <c r="O51" s="74">
        <f t="shared" si="26"/>
        <v>-6.9520309861930362E-4</v>
      </c>
      <c r="Q51" s="72">
        <f>+J51</f>
        <v>4.4000000000000003E-3</v>
      </c>
      <c r="R51" s="64">
        <f>+$F$18+R45</f>
        <v>4024800</v>
      </c>
      <c r="S51" s="73">
        <f t="shared" ref="S51:S57" si="44">R51*Q51</f>
        <v>17709.120000000003</v>
      </c>
      <c r="T51" s="27"/>
      <c r="U51" s="30">
        <f t="shared" si="1"/>
        <v>0</v>
      </c>
      <c r="V51" s="74">
        <f t="shared" si="2"/>
        <v>0</v>
      </c>
      <c r="X51" s="72">
        <f>+Q51</f>
        <v>4.4000000000000003E-3</v>
      </c>
      <c r="Y51" s="64">
        <f>+$F$18+Y45</f>
        <v>4024800</v>
      </c>
      <c r="Z51" s="73">
        <f t="shared" ref="Z51:Z57" si="45">Y51*X51</f>
        <v>17709.120000000003</v>
      </c>
      <c r="AA51" s="27"/>
      <c r="AB51" s="30">
        <f t="shared" si="3"/>
        <v>0</v>
      </c>
      <c r="AC51" s="74">
        <f t="shared" si="4"/>
        <v>0</v>
      </c>
      <c r="AE51" s="72">
        <f>+X51</f>
        <v>4.4000000000000003E-3</v>
      </c>
      <c r="AF51" s="64">
        <f>+$F$18+AF45</f>
        <v>4024800</v>
      </c>
      <c r="AG51" s="73">
        <f t="shared" ref="AG51:AG57" si="46">AF51*AE51</f>
        <v>17709.120000000003</v>
      </c>
      <c r="AH51" s="27"/>
      <c r="AI51" s="30">
        <f t="shared" si="5"/>
        <v>0</v>
      </c>
      <c r="AJ51" s="74">
        <f t="shared" si="6"/>
        <v>0</v>
      </c>
      <c r="AL51" s="72">
        <f>+AE51</f>
        <v>4.4000000000000003E-3</v>
      </c>
      <c r="AM51" s="64">
        <f>+$F$18+AM45</f>
        <v>4024800</v>
      </c>
      <c r="AN51" s="73">
        <f t="shared" ref="AN51:AN57" si="47">AM51*AL51</f>
        <v>17709.120000000003</v>
      </c>
      <c r="AO51" s="27"/>
      <c r="AP51" s="30">
        <f t="shared" si="7"/>
        <v>0</v>
      </c>
      <c r="AQ51" s="74">
        <f t="shared" si="8"/>
        <v>0</v>
      </c>
    </row>
    <row r="52" spans="2:43" ht="25.5" x14ac:dyDescent="0.2">
      <c r="B52" s="71" t="s">
        <v>43</v>
      </c>
      <c r="C52" s="21"/>
      <c r="D52" s="22" t="s">
        <v>30</v>
      </c>
      <c r="E52" s="23"/>
      <c r="F52" s="72">
        <v>1.2999999999999999E-3</v>
      </c>
      <c r="G52" s="64">
        <f>G51</f>
        <v>4027599.9999999995</v>
      </c>
      <c r="H52" s="73">
        <f t="shared" si="42"/>
        <v>5235.8799999999992</v>
      </c>
      <c r="I52" s="27"/>
      <c r="J52" s="72">
        <v>1.2999999999999999E-3</v>
      </c>
      <c r="K52" s="64">
        <f>K51</f>
        <v>4024800</v>
      </c>
      <c r="L52" s="73">
        <f t="shared" si="43"/>
        <v>5232.24</v>
      </c>
      <c r="M52" s="27"/>
      <c r="N52" s="30">
        <f t="shared" si="41"/>
        <v>-3.6399999999994179</v>
      </c>
      <c r="O52" s="74">
        <f t="shared" si="26"/>
        <v>-6.9520309861941421E-4</v>
      </c>
      <c r="Q52" s="72">
        <f>+J52</f>
        <v>1.2999999999999999E-3</v>
      </c>
      <c r="R52" s="64">
        <f>R51</f>
        <v>4024800</v>
      </c>
      <c r="S52" s="73">
        <f t="shared" si="44"/>
        <v>5232.24</v>
      </c>
      <c r="T52" s="27"/>
      <c r="U52" s="30">
        <f t="shared" si="1"/>
        <v>0</v>
      </c>
      <c r="V52" s="74">
        <f t="shared" si="2"/>
        <v>0</v>
      </c>
      <c r="X52" s="72">
        <f>+Q52</f>
        <v>1.2999999999999999E-3</v>
      </c>
      <c r="Y52" s="64">
        <f>Y51</f>
        <v>4024800</v>
      </c>
      <c r="Z52" s="73">
        <f t="shared" si="45"/>
        <v>5232.24</v>
      </c>
      <c r="AA52" s="27"/>
      <c r="AB52" s="30">
        <f t="shared" si="3"/>
        <v>0</v>
      </c>
      <c r="AC52" s="74">
        <f t="shared" si="4"/>
        <v>0</v>
      </c>
      <c r="AE52" s="72">
        <f>+X52</f>
        <v>1.2999999999999999E-3</v>
      </c>
      <c r="AF52" s="64">
        <f>AF51</f>
        <v>4024800</v>
      </c>
      <c r="AG52" s="73">
        <f t="shared" si="46"/>
        <v>5232.24</v>
      </c>
      <c r="AH52" s="27"/>
      <c r="AI52" s="30">
        <f t="shared" si="5"/>
        <v>0</v>
      </c>
      <c r="AJ52" s="74">
        <f t="shared" si="6"/>
        <v>0</v>
      </c>
      <c r="AL52" s="72">
        <f>+AE52</f>
        <v>1.2999999999999999E-3</v>
      </c>
      <c r="AM52" s="64">
        <f>AM51</f>
        <v>4024800</v>
      </c>
      <c r="AN52" s="73">
        <f t="shared" si="47"/>
        <v>5232.24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4000000</v>
      </c>
      <c r="H54" s="73">
        <f t="shared" si="42"/>
        <v>27760</v>
      </c>
      <c r="I54" s="27"/>
      <c r="J54" s="72">
        <f>+F54</f>
        <v>6.94E-3</v>
      </c>
      <c r="K54" s="76">
        <f>$F$18</f>
        <v>4000000</v>
      </c>
      <c r="L54" s="73">
        <f t="shared" si="43"/>
        <v>27760</v>
      </c>
      <c r="M54" s="27"/>
      <c r="N54" s="30">
        <f t="shared" si="41"/>
        <v>0</v>
      </c>
      <c r="O54" s="74">
        <f t="shared" si="26"/>
        <v>0</v>
      </c>
      <c r="Q54" s="72">
        <f>+J54</f>
        <v>6.94E-3</v>
      </c>
      <c r="R54" s="76">
        <f>$F$18</f>
        <v>4000000</v>
      </c>
      <c r="S54" s="73">
        <f t="shared" si="44"/>
        <v>27760</v>
      </c>
      <c r="T54" s="27"/>
      <c r="U54" s="30">
        <f t="shared" si="1"/>
        <v>0</v>
      </c>
      <c r="V54" s="74">
        <f t="shared" si="2"/>
        <v>0</v>
      </c>
      <c r="X54" s="72">
        <f>+Q54</f>
        <v>6.94E-3</v>
      </c>
      <c r="Y54" s="76">
        <f>$F$18</f>
        <v>4000000</v>
      </c>
      <c r="Z54" s="73">
        <f t="shared" si="45"/>
        <v>27760</v>
      </c>
      <c r="AA54" s="27"/>
      <c r="AB54" s="30">
        <f t="shared" si="3"/>
        <v>0</v>
      </c>
      <c r="AC54" s="74">
        <f t="shared" si="4"/>
        <v>0</v>
      </c>
      <c r="AE54" s="72">
        <f>+X54</f>
        <v>6.94E-3</v>
      </c>
      <c r="AF54" s="76">
        <f>$F$18</f>
        <v>4000000</v>
      </c>
      <c r="AG54" s="73">
        <f t="shared" si="46"/>
        <v>27760</v>
      </c>
      <c r="AH54" s="27"/>
      <c r="AI54" s="30">
        <f t="shared" si="5"/>
        <v>0</v>
      </c>
      <c r="AJ54" s="74">
        <f t="shared" si="6"/>
        <v>0</v>
      </c>
      <c r="AL54" s="72">
        <f>+AE54</f>
        <v>6.94E-3</v>
      </c>
      <c r="AM54" s="76">
        <f>$F$18</f>
        <v>4000000</v>
      </c>
      <c r="AN54" s="73">
        <f t="shared" si="47"/>
        <v>27760</v>
      </c>
      <c r="AO54" s="27"/>
      <c r="AP54" s="30">
        <f t="shared" si="7"/>
        <v>0</v>
      </c>
      <c r="AQ54" s="74">
        <f t="shared" si="8"/>
        <v>0</v>
      </c>
    </row>
    <row r="55" spans="2:43" x14ac:dyDescent="0.2">
      <c r="B55" s="49" t="s">
        <v>46</v>
      </c>
      <c r="C55" s="21"/>
      <c r="D55" s="22"/>
      <c r="E55" s="23"/>
      <c r="F55" s="72">
        <v>0.08</v>
      </c>
      <c r="G55" s="77">
        <f>0.64*$F$18</f>
        <v>2560000</v>
      </c>
      <c r="H55" s="73">
        <f t="shared" si="42"/>
        <v>204800</v>
      </c>
      <c r="I55" s="27"/>
      <c r="J55" s="72">
        <v>0.08</v>
      </c>
      <c r="K55" s="77">
        <f>$G$55</f>
        <v>2560000</v>
      </c>
      <c r="L55" s="73">
        <f t="shared" si="43"/>
        <v>204800</v>
      </c>
      <c r="M55" s="27"/>
      <c r="N55" s="30">
        <f t="shared" si="41"/>
        <v>0</v>
      </c>
      <c r="O55" s="74">
        <f t="shared" si="26"/>
        <v>0</v>
      </c>
      <c r="Q55" s="72">
        <v>0.08</v>
      </c>
      <c r="R55" s="77">
        <f>$G$55</f>
        <v>2560000</v>
      </c>
      <c r="S55" s="73">
        <f t="shared" si="44"/>
        <v>204800</v>
      </c>
      <c r="T55" s="27"/>
      <c r="U55" s="30">
        <f t="shared" si="1"/>
        <v>0</v>
      </c>
      <c r="V55" s="74">
        <f t="shared" si="2"/>
        <v>0</v>
      </c>
      <c r="X55" s="72">
        <v>0.08</v>
      </c>
      <c r="Y55" s="77">
        <f>$G$55</f>
        <v>2560000</v>
      </c>
      <c r="Z55" s="73">
        <f t="shared" si="45"/>
        <v>204800</v>
      </c>
      <c r="AA55" s="27"/>
      <c r="AB55" s="30">
        <f t="shared" si="3"/>
        <v>0</v>
      </c>
      <c r="AC55" s="74">
        <f t="shared" si="4"/>
        <v>0</v>
      </c>
      <c r="AE55" s="72">
        <v>0.08</v>
      </c>
      <c r="AF55" s="77">
        <f>$G$55</f>
        <v>2560000</v>
      </c>
      <c r="AG55" s="73">
        <f t="shared" si="46"/>
        <v>204800</v>
      </c>
      <c r="AH55" s="27"/>
      <c r="AI55" s="30">
        <f t="shared" si="5"/>
        <v>0</v>
      </c>
      <c r="AJ55" s="74">
        <f t="shared" si="6"/>
        <v>0</v>
      </c>
      <c r="AL55" s="72">
        <v>0.08</v>
      </c>
      <c r="AM55" s="77">
        <f>$G$55</f>
        <v>2560000</v>
      </c>
      <c r="AN55" s="73">
        <f t="shared" si="47"/>
        <v>204800</v>
      </c>
      <c r="AO55" s="27"/>
      <c r="AP55" s="30">
        <f t="shared" si="7"/>
        <v>0</v>
      </c>
      <c r="AQ55" s="74">
        <f t="shared" si="8"/>
        <v>0</v>
      </c>
    </row>
    <row r="56" spans="2:43" x14ac:dyDescent="0.2">
      <c r="B56" s="49" t="s">
        <v>47</v>
      </c>
      <c r="C56" s="21"/>
      <c r="D56" s="22"/>
      <c r="E56" s="23"/>
      <c r="F56" s="72">
        <v>0.122</v>
      </c>
      <c r="G56" s="77">
        <f>0.18*$F$18</f>
        <v>720000</v>
      </c>
      <c r="H56" s="73">
        <f t="shared" si="42"/>
        <v>87840</v>
      </c>
      <c r="I56" s="27"/>
      <c r="J56" s="72">
        <v>0.122</v>
      </c>
      <c r="K56" s="77">
        <f>$G$56</f>
        <v>720000</v>
      </c>
      <c r="L56" s="73">
        <f t="shared" si="43"/>
        <v>87840</v>
      </c>
      <c r="M56" s="27"/>
      <c r="N56" s="30">
        <f t="shared" si="41"/>
        <v>0</v>
      </c>
      <c r="O56" s="74">
        <f t="shared" si="26"/>
        <v>0</v>
      </c>
      <c r="Q56" s="72">
        <v>0.122</v>
      </c>
      <c r="R56" s="77">
        <f>$G$56</f>
        <v>720000</v>
      </c>
      <c r="S56" s="73">
        <f t="shared" si="44"/>
        <v>87840</v>
      </c>
      <c r="T56" s="27"/>
      <c r="U56" s="30">
        <f t="shared" si="1"/>
        <v>0</v>
      </c>
      <c r="V56" s="74">
        <f t="shared" si="2"/>
        <v>0</v>
      </c>
      <c r="X56" s="72">
        <v>0.122</v>
      </c>
      <c r="Y56" s="77">
        <f>$G$56</f>
        <v>720000</v>
      </c>
      <c r="Z56" s="73">
        <f t="shared" si="45"/>
        <v>87840</v>
      </c>
      <c r="AA56" s="27"/>
      <c r="AB56" s="30">
        <f t="shared" si="3"/>
        <v>0</v>
      </c>
      <c r="AC56" s="74">
        <f t="shared" si="4"/>
        <v>0</v>
      </c>
      <c r="AE56" s="72">
        <v>0.122</v>
      </c>
      <c r="AF56" s="77">
        <f>$G$56</f>
        <v>720000</v>
      </c>
      <c r="AG56" s="73">
        <f t="shared" si="46"/>
        <v>87840</v>
      </c>
      <c r="AH56" s="27"/>
      <c r="AI56" s="30">
        <f t="shared" si="5"/>
        <v>0</v>
      </c>
      <c r="AJ56" s="74">
        <f t="shared" si="6"/>
        <v>0</v>
      </c>
      <c r="AL56" s="72">
        <v>0.122</v>
      </c>
      <c r="AM56" s="77">
        <f>$G$56</f>
        <v>720000</v>
      </c>
      <c r="AN56" s="73">
        <f t="shared" si="47"/>
        <v>87840</v>
      </c>
      <c r="AO56" s="27"/>
      <c r="AP56" s="30">
        <f t="shared" si="7"/>
        <v>0</v>
      </c>
      <c r="AQ56" s="74">
        <f t="shared" si="8"/>
        <v>0</v>
      </c>
    </row>
    <row r="57" spans="2:43" x14ac:dyDescent="0.2">
      <c r="B57" s="11" t="s">
        <v>48</v>
      </c>
      <c r="C57" s="21"/>
      <c r="D57" s="22"/>
      <c r="E57" s="23"/>
      <c r="F57" s="72">
        <v>0.161</v>
      </c>
      <c r="G57" s="77">
        <f>0.18*$F$18</f>
        <v>720000</v>
      </c>
      <c r="H57" s="73">
        <f t="shared" si="42"/>
        <v>115920</v>
      </c>
      <c r="I57" s="27"/>
      <c r="J57" s="72">
        <v>0.161</v>
      </c>
      <c r="K57" s="77">
        <f>$G$57</f>
        <v>720000</v>
      </c>
      <c r="L57" s="73">
        <f t="shared" si="43"/>
        <v>115920</v>
      </c>
      <c r="M57" s="27"/>
      <c r="N57" s="30">
        <f t="shared" si="41"/>
        <v>0</v>
      </c>
      <c r="O57" s="74">
        <f t="shared" si="26"/>
        <v>0</v>
      </c>
      <c r="Q57" s="72">
        <v>0.161</v>
      </c>
      <c r="R57" s="77">
        <f>$G$57</f>
        <v>720000</v>
      </c>
      <c r="S57" s="73">
        <f t="shared" si="44"/>
        <v>115920</v>
      </c>
      <c r="T57" s="27"/>
      <c r="U57" s="30">
        <f t="shared" si="1"/>
        <v>0</v>
      </c>
      <c r="V57" s="74">
        <f t="shared" si="2"/>
        <v>0</v>
      </c>
      <c r="X57" s="72">
        <v>0.161</v>
      </c>
      <c r="Y57" s="77">
        <f>$G$57</f>
        <v>720000</v>
      </c>
      <c r="Z57" s="73">
        <f t="shared" si="45"/>
        <v>115920</v>
      </c>
      <c r="AA57" s="27"/>
      <c r="AB57" s="30">
        <f t="shared" si="3"/>
        <v>0</v>
      </c>
      <c r="AC57" s="74">
        <f t="shared" si="4"/>
        <v>0</v>
      </c>
      <c r="AE57" s="72">
        <v>0.161</v>
      </c>
      <c r="AF57" s="77">
        <f>$G$57</f>
        <v>720000</v>
      </c>
      <c r="AG57" s="73">
        <f t="shared" si="46"/>
        <v>115920</v>
      </c>
      <c r="AH57" s="27"/>
      <c r="AI57" s="30">
        <f t="shared" si="5"/>
        <v>0</v>
      </c>
      <c r="AJ57" s="74">
        <f t="shared" si="6"/>
        <v>0</v>
      </c>
      <c r="AL57" s="72">
        <v>0.161</v>
      </c>
      <c r="AM57" s="77">
        <f>$G$57</f>
        <v>720000</v>
      </c>
      <c r="AN57" s="73">
        <f t="shared" si="47"/>
        <v>115920</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3999250</v>
      </c>
      <c r="H59" s="73">
        <f>G59*F59</f>
        <v>439917.5</v>
      </c>
      <c r="I59" s="83"/>
      <c r="J59" s="72">
        <v>0.11</v>
      </c>
      <c r="K59" s="82">
        <f>$G$59</f>
        <v>3999250</v>
      </c>
      <c r="L59" s="73">
        <f>K59*J59</f>
        <v>439917.5</v>
      </c>
      <c r="M59" s="83"/>
      <c r="N59" s="84">
        <f t="shared" si="41"/>
        <v>0</v>
      </c>
      <c r="O59" s="74">
        <f t="shared" si="26"/>
        <v>0</v>
      </c>
      <c r="Q59" s="72">
        <v>0.11</v>
      </c>
      <c r="R59" s="82">
        <f>$G$59</f>
        <v>3999250</v>
      </c>
      <c r="S59" s="73">
        <f>R59*Q59</f>
        <v>439917.5</v>
      </c>
      <c r="T59" s="83"/>
      <c r="U59" s="84">
        <f t="shared" si="1"/>
        <v>0</v>
      </c>
      <c r="V59" s="74">
        <f t="shared" si="2"/>
        <v>0</v>
      </c>
      <c r="X59" s="72">
        <v>0.11</v>
      </c>
      <c r="Y59" s="82">
        <f>$G$59</f>
        <v>3999250</v>
      </c>
      <c r="Z59" s="73">
        <f>Y59*X59</f>
        <v>439917.5</v>
      </c>
      <c r="AA59" s="83"/>
      <c r="AB59" s="84">
        <f t="shared" si="3"/>
        <v>0</v>
      </c>
      <c r="AC59" s="74">
        <f t="shared" si="4"/>
        <v>0</v>
      </c>
      <c r="AE59" s="72">
        <v>0.11</v>
      </c>
      <c r="AF59" s="82">
        <f>$G$59</f>
        <v>3999250</v>
      </c>
      <c r="AG59" s="73">
        <f>AF59*AE59</f>
        <v>439917.5</v>
      </c>
      <c r="AH59" s="83"/>
      <c r="AI59" s="84">
        <f t="shared" si="5"/>
        <v>0</v>
      </c>
      <c r="AJ59" s="74">
        <f t="shared" si="6"/>
        <v>0</v>
      </c>
      <c r="AL59" s="72">
        <v>0.11</v>
      </c>
      <c r="AM59" s="82">
        <f>$G$59</f>
        <v>3999250</v>
      </c>
      <c r="AN59" s="73">
        <f>AM59*AL59</f>
        <v>439917.5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563737.25399999996</v>
      </c>
      <c r="I61" s="100"/>
      <c r="J61" s="101"/>
      <c r="K61" s="101"/>
      <c r="L61" s="99">
        <f>SUM(L51:L57,L50)</f>
        <v>582850.402</v>
      </c>
      <c r="M61" s="102"/>
      <c r="N61" s="103">
        <f t="shared" ref="N61" si="48">L61-H61</f>
        <v>19113.148000000045</v>
      </c>
      <c r="O61" s="104">
        <f t="shared" ref="O61" si="49">IF((H61)=0,"",(N61/H61))</f>
        <v>3.3904355024229151E-2</v>
      </c>
      <c r="Q61" s="101"/>
      <c r="R61" s="101"/>
      <c r="S61" s="99">
        <f>SUM(S51:S57,S50)</f>
        <v>571649.38199999998</v>
      </c>
      <c r="T61" s="102"/>
      <c r="U61" s="103">
        <f t="shared" si="1"/>
        <v>-11201.020000000019</v>
      </c>
      <c r="V61" s="104">
        <f>IF((L61)=0,"",(U61/L61))</f>
        <v>-1.9217658530498911E-2</v>
      </c>
      <c r="X61" s="101"/>
      <c r="Y61" s="101"/>
      <c r="Z61" s="99">
        <f>SUM(Z51:Z57,Z50)</f>
        <v>574225.08199999994</v>
      </c>
      <c r="AA61" s="102"/>
      <c r="AB61" s="103">
        <f t="shared" si="3"/>
        <v>2575.6999999999534</v>
      </c>
      <c r="AC61" s="104">
        <f>IF((S61)=0,"",(AB61/S61))</f>
        <v>4.50573390106447E-3</v>
      </c>
      <c r="AE61" s="101"/>
      <c r="AF61" s="101"/>
      <c r="AG61" s="99">
        <f>SUM(AG51:AG57,AG50)</f>
        <v>576232.38199999998</v>
      </c>
      <c r="AH61" s="102"/>
      <c r="AI61" s="103">
        <f t="shared" ref="AI61:AI65" si="50">AG61-Z61</f>
        <v>2007.3000000000466</v>
      </c>
      <c r="AJ61" s="104">
        <f>IF((Z61)=0,"",(AI61/Z61))</f>
        <v>3.4956675751757686E-3</v>
      </c>
      <c r="AL61" s="101"/>
      <c r="AM61" s="101"/>
      <c r="AN61" s="99">
        <f>SUM(AN51:AN57,AN50)</f>
        <v>577205.58199999994</v>
      </c>
      <c r="AO61" s="102"/>
      <c r="AP61" s="103">
        <f t="shared" ref="AP61:AP65" si="51">AN61-AG61</f>
        <v>973.19999999995343</v>
      </c>
      <c r="AQ61" s="104">
        <f>IF((AG61)=0,"",(AP61/AG61))</f>
        <v>1.6889019610840847E-3</v>
      </c>
    </row>
    <row r="62" spans="2:43" x14ac:dyDescent="0.2">
      <c r="B62" s="105" t="s">
        <v>52</v>
      </c>
      <c r="C62" s="21"/>
      <c r="D62" s="21"/>
      <c r="E62" s="21"/>
      <c r="F62" s="106">
        <v>0.13</v>
      </c>
      <c r="G62" s="107"/>
      <c r="H62" s="108">
        <f>H61*F62</f>
        <v>73285.84302</v>
      </c>
      <c r="I62" s="109"/>
      <c r="J62" s="110">
        <v>0.13</v>
      </c>
      <c r="K62" s="109"/>
      <c r="L62" s="111">
        <f>L61*J62</f>
        <v>75770.552259999997</v>
      </c>
      <c r="M62" s="112"/>
      <c r="N62" s="113">
        <f t="shared" si="41"/>
        <v>2484.7092399999965</v>
      </c>
      <c r="O62" s="114">
        <f t="shared" si="26"/>
        <v>3.3904355024229026E-2</v>
      </c>
      <c r="Q62" s="110">
        <v>0.13</v>
      </c>
      <c r="R62" s="109"/>
      <c r="S62" s="111">
        <f>S61*Q62</f>
        <v>74314.41966</v>
      </c>
      <c r="T62" s="112"/>
      <c r="U62" s="113">
        <f t="shared" si="1"/>
        <v>-1456.1325999999972</v>
      </c>
      <c r="V62" s="114">
        <f t="shared" ref="V62:V71" si="52">IF((L62)=0,"",(U62/L62))</f>
        <v>-1.9217658530498841E-2</v>
      </c>
      <c r="X62" s="110">
        <v>0.13</v>
      </c>
      <c r="Y62" s="109"/>
      <c r="Z62" s="111">
        <f>Z61*X62</f>
        <v>74649.26066</v>
      </c>
      <c r="AA62" s="112"/>
      <c r="AB62" s="113">
        <f t="shared" si="3"/>
        <v>334.84100000000035</v>
      </c>
      <c r="AC62" s="114">
        <f t="shared" ref="AC62:AC71" si="53">IF((S62)=0,"",(AB62/S62))</f>
        <v>4.5057339010645559E-3</v>
      </c>
      <c r="AE62" s="110">
        <v>0.13</v>
      </c>
      <c r="AF62" s="109"/>
      <c r="AG62" s="111">
        <f>AG61*AE62</f>
        <v>74910.209659999993</v>
      </c>
      <c r="AH62" s="112"/>
      <c r="AI62" s="113">
        <f t="shared" si="50"/>
        <v>260.94899999999325</v>
      </c>
      <c r="AJ62" s="114">
        <f t="shared" ref="AJ62:AJ71" si="54">IF((Z62)=0,"",(AI62/Z62))</f>
        <v>3.4956675751755964E-3</v>
      </c>
      <c r="AL62" s="110">
        <v>0.13</v>
      </c>
      <c r="AM62" s="109"/>
      <c r="AN62" s="111">
        <f>AN61*AL62</f>
        <v>75036.725659999996</v>
      </c>
      <c r="AO62" s="112"/>
      <c r="AP62" s="113">
        <f t="shared" si="51"/>
        <v>126.51600000000326</v>
      </c>
      <c r="AQ62" s="114">
        <f t="shared" ref="AQ62:AQ71" si="55">IF((AG62)=0,"",(AP62/AG62))</f>
        <v>1.6889019610842092E-3</v>
      </c>
    </row>
    <row r="63" spans="2:43" x14ac:dyDescent="0.2">
      <c r="B63" s="115" t="s">
        <v>53</v>
      </c>
      <c r="C63" s="21"/>
      <c r="D63" s="21"/>
      <c r="E63" s="21"/>
      <c r="F63" s="116"/>
      <c r="G63" s="107"/>
      <c r="H63" s="108">
        <f>H61+H62</f>
        <v>637023.09701999999</v>
      </c>
      <c r="I63" s="109"/>
      <c r="J63" s="109"/>
      <c r="K63" s="109"/>
      <c r="L63" s="111">
        <f>L61+L62</f>
        <v>658620.95426000003</v>
      </c>
      <c r="M63" s="112"/>
      <c r="N63" s="113">
        <f t="shared" si="41"/>
        <v>21597.857240000041</v>
      </c>
      <c r="O63" s="114">
        <f t="shared" si="26"/>
        <v>3.3904355024229137E-2</v>
      </c>
      <c r="Q63" s="109"/>
      <c r="R63" s="109"/>
      <c r="S63" s="111">
        <f>S61+S62</f>
        <v>645963.80166</v>
      </c>
      <c r="T63" s="112"/>
      <c r="U63" s="113">
        <f t="shared" si="1"/>
        <v>-12657.15260000003</v>
      </c>
      <c r="V63" s="114">
        <f t="shared" si="52"/>
        <v>-1.9217658530498921E-2</v>
      </c>
      <c r="X63" s="109"/>
      <c r="Y63" s="109"/>
      <c r="Z63" s="111">
        <f>Z61+Z62</f>
        <v>648874.34265999997</v>
      </c>
      <c r="AA63" s="112"/>
      <c r="AB63" s="113">
        <f t="shared" si="3"/>
        <v>2910.5409999999683</v>
      </c>
      <c r="AC63" s="114">
        <f t="shared" si="53"/>
        <v>4.5057339010645021E-3</v>
      </c>
      <c r="AE63" s="109"/>
      <c r="AF63" s="109"/>
      <c r="AG63" s="111">
        <f>AG61+AG62</f>
        <v>651142.59165999992</v>
      </c>
      <c r="AH63" s="112"/>
      <c r="AI63" s="113">
        <f t="shared" si="50"/>
        <v>2268.2489999999525</v>
      </c>
      <c r="AJ63" s="114">
        <f t="shared" si="54"/>
        <v>3.4956675751756138E-3</v>
      </c>
      <c r="AL63" s="109"/>
      <c r="AM63" s="109"/>
      <c r="AN63" s="111">
        <f>AN61+AN62</f>
        <v>652242.30765999993</v>
      </c>
      <c r="AO63" s="112"/>
      <c r="AP63" s="113">
        <f t="shared" si="51"/>
        <v>1099.7160000000149</v>
      </c>
      <c r="AQ63" s="114">
        <f t="shared" si="55"/>
        <v>1.6889019610841886E-3</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60" t="s">
        <v>55</v>
      </c>
      <c r="C65" s="260"/>
      <c r="D65" s="260"/>
      <c r="E65" s="120"/>
      <c r="F65" s="121"/>
      <c r="G65" s="122"/>
      <c r="H65" s="123">
        <f>H63+H64</f>
        <v>637023.09701999999</v>
      </c>
      <c r="I65" s="124"/>
      <c r="J65" s="124"/>
      <c r="K65" s="124"/>
      <c r="L65" s="125">
        <f>L63+L64</f>
        <v>658620.95426000003</v>
      </c>
      <c r="M65" s="126"/>
      <c r="N65" s="127">
        <f t="shared" si="41"/>
        <v>21597.857240000041</v>
      </c>
      <c r="O65" s="128">
        <f t="shared" si="26"/>
        <v>3.3904355024229137E-2</v>
      </c>
      <c r="Q65" s="124"/>
      <c r="R65" s="124"/>
      <c r="S65" s="125">
        <f>S63+S64</f>
        <v>645963.80166</v>
      </c>
      <c r="T65" s="126"/>
      <c r="U65" s="127">
        <f t="shared" si="1"/>
        <v>-12657.15260000003</v>
      </c>
      <c r="V65" s="128">
        <f t="shared" si="52"/>
        <v>-1.9217658530498921E-2</v>
      </c>
      <c r="X65" s="124"/>
      <c r="Y65" s="124"/>
      <c r="Z65" s="125">
        <f>Z63+Z64</f>
        <v>648874.34265999997</v>
      </c>
      <c r="AA65" s="126"/>
      <c r="AB65" s="127">
        <f t="shared" si="3"/>
        <v>2910.5409999999683</v>
      </c>
      <c r="AC65" s="128">
        <f t="shared" si="53"/>
        <v>4.5057339010645021E-3</v>
      </c>
      <c r="AE65" s="124"/>
      <c r="AF65" s="124"/>
      <c r="AG65" s="125">
        <f>AG63+AG64</f>
        <v>651142.59165999992</v>
      </c>
      <c r="AH65" s="126"/>
      <c r="AI65" s="127">
        <f t="shared" si="50"/>
        <v>2268.2489999999525</v>
      </c>
      <c r="AJ65" s="128">
        <f t="shared" si="54"/>
        <v>3.4956675751756138E-3</v>
      </c>
      <c r="AL65" s="124"/>
      <c r="AM65" s="124"/>
      <c r="AN65" s="125">
        <f>AN63+AN64</f>
        <v>652242.30765999993</v>
      </c>
      <c r="AO65" s="126"/>
      <c r="AP65" s="127">
        <f t="shared" si="51"/>
        <v>1099.7160000000149</v>
      </c>
      <c r="AQ65" s="128">
        <f t="shared" si="55"/>
        <v>1.6889019610841886E-3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595165.25399999984</v>
      </c>
      <c r="I67" s="140"/>
      <c r="J67" s="141"/>
      <c r="K67" s="141"/>
      <c r="L67" s="139">
        <f>SUM(L58:L59,L50,L51:L54)</f>
        <v>614278.402</v>
      </c>
      <c r="M67" s="142"/>
      <c r="N67" s="143">
        <f t="shared" ref="N67:N71" si="56">L67-H67</f>
        <v>19113.148000000161</v>
      </c>
      <c r="O67" s="104">
        <f t="shared" ref="O67:O71" si="57">IF((H67)=0,"",(N67/H67))</f>
        <v>3.2114018537782729E-2</v>
      </c>
      <c r="Q67" s="141"/>
      <c r="R67" s="141"/>
      <c r="S67" s="139">
        <f>SUM(S58:S59,S50,S51:S54)</f>
        <v>603077.38199999998</v>
      </c>
      <c r="T67" s="142"/>
      <c r="U67" s="143">
        <f t="shared" si="1"/>
        <v>-11201.020000000019</v>
      </c>
      <c r="V67" s="104">
        <f t="shared" si="52"/>
        <v>-1.8234435662284637E-2</v>
      </c>
      <c r="X67" s="141"/>
      <c r="Y67" s="141"/>
      <c r="Z67" s="139">
        <f>SUM(Z58:Z59,Z50,Z51:Z54)</f>
        <v>605653.08200000005</v>
      </c>
      <c r="AA67" s="142"/>
      <c r="AB67" s="143">
        <f t="shared" si="3"/>
        <v>2575.7000000000698</v>
      </c>
      <c r="AC67" s="104">
        <f t="shared" si="53"/>
        <v>4.2709278724037273E-3</v>
      </c>
      <c r="AE67" s="141"/>
      <c r="AF67" s="141"/>
      <c r="AG67" s="139">
        <f>SUM(AG58:AG59,AG50,AG51:AG54)</f>
        <v>607660.38199999998</v>
      </c>
      <c r="AH67" s="142"/>
      <c r="AI67" s="143">
        <f t="shared" ref="AI67:AI71" si="58">AG67-Z67</f>
        <v>2007.2999999999302</v>
      </c>
      <c r="AJ67" s="104">
        <f t="shared" si="54"/>
        <v>3.3142735662656628E-3</v>
      </c>
      <c r="AL67" s="141"/>
      <c r="AM67" s="141"/>
      <c r="AN67" s="139">
        <f>SUM(AN58:AN59,AN50,AN51:AN54)</f>
        <v>608633.58200000005</v>
      </c>
      <c r="AO67" s="142"/>
      <c r="AP67" s="143">
        <f t="shared" ref="AP67:AP71" si="59">AN67-AG67</f>
        <v>973.20000000006985</v>
      </c>
      <c r="AQ67" s="104">
        <f t="shared" si="55"/>
        <v>1.6015524935112026E-3</v>
      </c>
    </row>
    <row r="68" spans="1:43" s="85" customFormat="1" x14ac:dyDescent="0.2">
      <c r="B68" s="144" t="s">
        <v>52</v>
      </c>
      <c r="C68" s="79"/>
      <c r="D68" s="79"/>
      <c r="E68" s="79"/>
      <c r="F68" s="145">
        <v>0.13</v>
      </c>
      <c r="G68" s="138"/>
      <c r="H68" s="146">
        <f>H67*F68</f>
        <v>77371.483019999985</v>
      </c>
      <c r="I68" s="147"/>
      <c r="J68" s="148">
        <v>0.13</v>
      </c>
      <c r="K68" s="149"/>
      <c r="L68" s="150">
        <f>L67*J68</f>
        <v>79856.192259999996</v>
      </c>
      <c r="M68" s="151"/>
      <c r="N68" s="152">
        <f t="shared" si="56"/>
        <v>2484.7092400000111</v>
      </c>
      <c r="O68" s="114">
        <f t="shared" si="57"/>
        <v>3.2114018537782597E-2</v>
      </c>
      <c r="Q68" s="148">
        <v>0.13</v>
      </c>
      <c r="R68" s="149"/>
      <c r="S68" s="150">
        <f>S67*Q68</f>
        <v>78400.059659999999</v>
      </c>
      <c r="T68" s="151"/>
      <c r="U68" s="152">
        <f t="shared" si="1"/>
        <v>-1456.1325999999972</v>
      </c>
      <c r="V68" s="114">
        <f t="shared" si="52"/>
        <v>-1.8234435662284571E-2</v>
      </c>
      <c r="X68" s="148">
        <v>0.13</v>
      </c>
      <c r="Y68" s="149"/>
      <c r="Z68" s="150">
        <f>Z67*X68</f>
        <v>78734.900660000014</v>
      </c>
      <c r="AA68" s="151"/>
      <c r="AB68" s="152">
        <f t="shared" si="3"/>
        <v>334.8410000000149</v>
      </c>
      <c r="AC68" s="114">
        <f t="shared" si="53"/>
        <v>4.2709278724038019E-3</v>
      </c>
      <c r="AE68" s="148">
        <v>0.13</v>
      </c>
      <c r="AF68" s="149"/>
      <c r="AG68" s="150">
        <f>AG67*AE68</f>
        <v>78995.849660000007</v>
      </c>
      <c r="AH68" s="151"/>
      <c r="AI68" s="152">
        <f t="shared" si="58"/>
        <v>260.94899999999325</v>
      </c>
      <c r="AJ68" s="114">
        <f t="shared" si="54"/>
        <v>3.3142735662656923E-3</v>
      </c>
      <c r="AL68" s="148">
        <v>0.13</v>
      </c>
      <c r="AM68" s="149"/>
      <c r="AN68" s="150">
        <f>AN67*AL68</f>
        <v>79122.36566000001</v>
      </c>
      <c r="AO68" s="151"/>
      <c r="AP68" s="152">
        <f t="shared" si="59"/>
        <v>126.51600000000326</v>
      </c>
      <c r="AQ68" s="114">
        <f t="shared" si="55"/>
        <v>1.6015524935111287E-3</v>
      </c>
    </row>
    <row r="69" spans="1:43" s="85" customFormat="1" x14ac:dyDescent="0.2">
      <c r="B69" s="153" t="s">
        <v>53</v>
      </c>
      <c r="C69" s="79"/>
      <c r="D69" s="79"/>
      <c r="E69" s="79"/>
      <c r="F69" s="154"/>
      <c r="G69" s="155"/>
      <c r="H69" s="146">
        <f>H67+H68</f>
        <v>672536.73701999988</v>
      </c>
      <c r="I69" s="147"/>
      <c r="J69" s="147"/>
      <c r="K69" s="147"/>
      <c r="L69" s="150">
        <f>L67+L68</f>
        <v>694134.59426000004</v>
      </c>
      <c r="M69" s="151"/>
      <c r="N69" s="152">
        <f t="shared" si="56"/>
        <v>21597.857240000158</v>
      </c>
      <c r="O69" s="114">
        <f t="shared" si="57"/>
        <v>3.2114018537782688E-2</v>
      </c>
      <c r="Q69" s="147"/>
      <c r="R69" s="147"/>
      <c r="S69" s="150">
        <f>S67+S68</f>
        <v>681477.44166000001</v>
      </c>
      <c r="T69" s="151"/>
      <c r="U69" s="152">
        <f t="shared" si="1"/>
        <v>-12657.15260000003</v>
      </c>
      <c r="V69" s="114">
        <f t="shared" si="52"/>
        <v>-1.8234435662284651E-2</v>
      </c>
      <c r="X69" s="147"/>
      <c r="Y69" s="147"/>
      <c r="Z69" s="150">
        <f>Z67+Z68</f>
        <v>684387.9826600001</v>
      </c>
      <c r="AA69" s="151"/>
      <c r="AB69" s="152">
        <f t="shared" si="3"/>
        <v>2910.5410000000848</v>
      </c>
      <c r="AC69" s="114">
        <f t="shared" si="53"/>
        <v>4.2709278724037359E-3</v>
      </c>
      <c r="AE69" s="147"/>
      <c r="AF69" s="147"/>
      <c r="AG69" s="150">
        <f>AG67+AG68</f>
        <v>686656.23166000005</v>
      </c>
      <c r="AH69" s="151"/>
      <c r="AI69" s="152">
        <f t="shared" si="58"/>
        <v>2268.2489999999525</v>
      </c>
      <c r="AJ69" s="114">
        <f t="shared" si="54"/>
        <v>3.3142735662657088E-3</v>
      </c>
      <c r="AL69" s="147"/>
      <c r="AM69" s="147"/>
      <c r="AN69" s="150">
        <f>AN67+AN68</f>
        <v>687755.94766000006</v>
      </c>
      <c r="AO69" s="151"/>
      <c r="AP69" s="152">
        <f t="shared" si="59"/>
        <v>1099.7160000000149</v>
      </c>
      <c r="AQ69" s="114">
        <f t="shared" si="55"/>
        <v>1.6015524935111092E-3</v>
      </c>
    </row>
    <row r="70" spans="1: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254" t="s">
        <v>57</v>
      </c>
      <c r="C71" s="254"/>
      <c r="D71" s="254"/>
      <c r="E71" s="158"/>
      <c r="F71" s="159"/>
      <c r="G71" s="160"/>
      <c r="H71" s="161">
        <f>SUM(H69:H70)</f>
        <v>672536.73701999988</v>
      </c>
      <c r="I71" s="162"/>
      <c r="J71" s="162"/>
      <c r="K71" s="162"/>
      <c r="L71" s="163">
        <f>SUM(L69:L70)</f>
        <v>694134.59426000004</v>
      </c>
      <c r="M71" s="164"/>
      <c r="N71" s="165">
        <f t="shared" si="56"/>
        <v>21597.857240000158</v>
      </c>
      <c r="O71" s="166">
        <f t="shared" si="57"/>
        <v>3.2114018537782688E-2</v>
      </c>
      <c r="Q71" s="162"/>
      <c r="R71" s="162"/>
      <c r="S71" s="163">
        <f>SUM(S69:S70)</f>
        <v>681477.44166000001</v>
      </c>
      <c r="T71" s="164"/>
      <c r="U71" s="165">
        <f t="shared" si="1"/>
        <v>-12657.15260000003</v>
      </c>
      <c r="V71" s="166">
        <f t="shared" si="52"/>
        <v>-1.8234435662284651E-2</v>
      </c>
      <c r="X71" s="162"/>
      <c r="Y71" s="162"/>
      <c r="Z71" s="163">
        <f>SUM(Z69:Z70)</f>
        <v>684387.9826600001</v>
      </c>
      <c r="AA71" s="164"/>
      <c r="AB71" s="165">
        <f t="shared" si="3"/>
        <v>2910.5410000000848</v>
      </c>
      <c r="AC71" s="166">
        <f t="shared" si="53"/>
        <v>4.2709278724037359E-3</v>
      </c>
      <c r="AE71" s="162"/>
      <c r="AF71" s="162"/>
      <c r="AG71" s="163">
        <f>SUM(AG69:AG70)</f>
        <v>686656.23166000005</v>
      </c>
      <c r="AH71" s="164"/>
      <c r="AI71" s="165">
        <f t="shared" si="58"/>
        <v>2268.2489999999525</v>
      </c>
      <c r="AJ71" s="166">
        <f t="shared" si="54"/>
        <v>3.3142735662657088E-3</v>
      </c>
      <c r="AL71" s="162"/>
      <c r="AM71" s="162"/>
      <c r="AN71" s="163">
        <f>SUM(AN69:AN70)</f>
        <v>687755.94766000006</v>
      </c>
      <c r="AO71" s="164"/>
      <c r="AP71" s="165">
        <f t="shared" si="59"/>
        <v>1099.7160000000149</v>
      </c>
      <c r="AQ71" s="166">
        <f t="shared" si="55"/>
        <v>1.6015524935111092E-3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6.8999999999999999E-3</v>
      </c>
      <c r="J74" s="174">
        <v>6.1999999999999998E-3</v>
      </c>
      <c r="Q74" s="174">
        <f>J74</f>
        <v>6.1999999999999998E-3</v>
      </c>
      <c r="X74" s="174">
        <f>Q74</f>
        <v>6.1999999999999998E-3</v>
      </c>
      <c r="AE74" s="174">
        <f>X74</f>
        <v>6.1999999999999998E-3</v>
      </c>
      <c r="AL74" s="174">
        <f>AE74</f>
        <v>6.1999999999999998E-3</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8:D49 D40:D46">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476250</xdr:colOff>
                    <xdr:row>16</xdr:row>
                    <xdr:rowOff>171450</xdr:rowOff>
                  </from>
                  <to>
                    <xdr:col>9</xdr:col>
                    <xdr:colOff>28575</xdr:colOff>
                    <xdr:row>18</xdr:row>
                    <xdr:rowOff>28575</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361950</xdr:colOff>
                    <xdr:row>16</xdr:row>
                    <xdr:rowOff>114300</xdr:rowOff>
                  </from>
                  <to>
                    <xdr:col>13</xdr:col>
                    <xdr:colOff>1266825</xdr:colOff>
                    <xdr:row>18</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13" zoomScale="60" zoomScaleNormal="85" workbookViewId="0">
      <selection activeCell="L77" sqref="L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78</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470</v>
      </c>
      <c r="G18" s="12" t="s">
        <v>7</v>
      </c>
    </row>
    <row r="19" spans="2:43" x14ac:dyDescent="0.2">
      <c r="B19" s="11"/>
      <c r="F19" s="13"/>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182">
        <v>4.43</v>
      </c>
      <c r="G23" s="25">
        <v>1</v>
      </c>
      <c r="H23" s="26">
        <f>G23*F23</f>
        <v>4.43</v>
      </c>
      <c r="I23" s="27"/>
      <c r="J23" s="183">
        <f>+'Proposed Rates'!D14</f>
        <v>4.75</v>
      </c>
      <c r="K23" s="29">
        <v>1</v>
      </c>
      <c r="L23" s="26">
        <f>K23*J23</f>
        <v>4.75</v>
      </c>
      <c r="M23" s="27"/>
      <c r="N23" s="30">
        <f>L23-H23</f>
        <v>0.32000000000000028</v>
      </c>
      <c r="O23" s="31">
        <f>IF((H23)=0,"",(N23/H23))</f>
        <v>7.2234762979684036E-2</v>
      </c>
      <c r="Q23" s="183">
        <f>+'Proposed Rates'!E14</f>
        <v>5.5</v>
      </c>
      <c r="R23" s="29">
        <v>1</v>
      </c>
      <c r="S23" s="26">
        <f>R23*Q23</f>
        <v>5.5</v>
      </c>
      <c r="T23" s="27"/>
      <c r="U23" s="30">
        <f>S23-L23</f>
        <v>0.75</v>
      </c>
      <c r="V23" s="31">
        <f>IF((L23)=0,"",(U23/L23))</f>
        <v>0.15789473684210525</v>
      </c>
      <c r="X23" s="183">
        <f>+'Proposed Rates'!F14</f>
        <v>6.75</v>
      </c>
      <c r="Y23" s="29">
        <v>1</v>
      </c>
      <c r="Z23" s="26">
        <f>Y23*X23</f>
        <v>6.75</v>
      </c>
      <c r="AA23" s="27"/>
      <c r="AB23" s="30">
        <f>Z23-S23</f>
        <v>1.25</v>
      </c>
      <c r="AC23" s="31">
        <f>IF((S23)=0,"",(AB23/S23))</f>
        <v>0.22727272727272727</v>
      </c>
      <c r="AE23" s="183">
        <f>+'Proposed Rates'!G14</f>
        <v>7.25</v>
      </c>
      <c r="AF23" s="29">
        <v>1</v>
      </c>
      <c r="AG23" s="26">
        <f>AF23*AE23</f>
        <v>7.25</v>
      </c>
      <c r="AH23" s="27"/>
      <c r="AI23" s="30">
        <f>AG23-Z23</f>
        <v>0.5</v>
      </c>
      <c r="AJ23" s="31">
        <f>IF((Z23)=0,"",(AI23/Z23))</f>
        <v>7.407407407407407E-2</v>
      </c>
      <c r="AL23" s="183">
        <f>+'Proposed Rates'!H14</f>
        <v>7.5</v>
      </c>
      <c r="AM23" s="29">
        <v>1</v>
      </c>
      <c r="AN23" s="26">
        <f>AM23*AL23</f>
        <v>7.5</v>
      </c>
      <c r="AO23" s="27"/>
      <c r="AP23" s="30">
        <f>AN23-AG23</f>
        <v>0.25</v>
      </c>
      <c r="AQ23" s="31">
        <f>IF((AG23)=0,"",(AP23/AG23))</f>
        <v>3.4482758620689655E-2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2.1899999999999999E-2</v>
      </c>
      <c r="G29" s="25">
        <f>+$F$18</f>
        <v>470</v>
      </c>
      <c r="H29" s="26">
        <f t="shared" si="0"/>
        <v>10.292999999999999</v>
      </c>
      <c r="I29" s="27"/>
      <c r="J29" s="28">
        <f>+'Proposed Rates'!D27</f>
        <v>2.3300000000000001E-2</v>
      </c>
      <c r="K29" s="25">
        <f>+$F$18</f>
        <v>470</v>
      </c>
      <c r="L29" s="26">
        <f t="shared" si="9"/>
        <v>10.951000000000001</v>
      </c>
      <c r="M29" s="27"/>
      <c r="N29" s="30">
        <f t="shared" si="10"/>
        <v>0.65800000000000125</v>
      </c>
      <c r="O29" s="31">
        <f t="shared" si="11"/>
        <v>6.3926940639269528E-2</v>
      </c>
      <c r="Q29" s="28">
        <f>+'Proposed Rates'!E27</f>
        <v>2.35E-2</v>
      </c>
      <c r="R29" s="25">
        <f>+$F$18</f>
        <v>470</v>
      </c>
      <c r="S29" s="26">
        <f t="shared" si="12"/>
        <v>11.045</v>
      </c>
      <c r="T29" s="27"/>
      <c r="U29" s="30">
        <f t="shared" si="1"/>
        <v>9.3999999999999417E-2</v>
      </c>
      <c r="V29" s="31">
        <f t="shared" si="2"/>
        <v>8.5836909871244097E-3</v>
      </c>
      <c r="X29" s="28">
        <f>+'Proposed Rates'!F27</f>
        <v>2.23E-2</v>
      </c>
      <c r="Y29" s="25">
        <f>+$F$18</f>
        <v>470</v>
      </c>
      <c r="Z29" s="26">
        <f t="shared" si="13"/>
        <v>10.481</v>
      </c>
      <c r="AA29" s="27"/>
      <c r="AB29" s="30">
        <f t="shared" si="3"/>
        <v>-0.56400000000000006</v>
      </c>
      <c r="AC29" s="31">
        <f t="shared" si="4"/>
        <v>-5.1063829787234047E-2</v>
      </c>
      <c r="AE29" s="28">
        <f>+'Proposed Rates'!G27</f>
        <v>2.2700000000000001E-2</v>
      </c>
      <c r="AF29" s="25">
        <f>+$F$18</f>
        <v>470</v>
      </c>
      <c r="AG29" s="26">
        <f t="shared" si="14"/>
        <v>10.669</v>
      </c>
      <c r="AH29" s="27"/>
      <c r="AI29" s="30">
        <f t="shared" si="5"/>
        <v>0.18800000000000061</v>
      </c>
      <c r="AJ29" s="31">
        <f t="shared" si="6"/>
        <v>1.7937219730941763E-2</v>
      </c>
      <c r="AL29" s="28">
        <f>+'Proposed Rates'!H27</f>
        <v>2.29E-2</v>
      </c>
      <c r="AM29" s="25">
        <f>+$F$18</f>
        <v>470</v>
      </c>
      <c r="AN29" s="26">
        <f t="shared" si="15"/>
        <v>10.763</v>
      </c>
      <c r="AO29" s="27"/>
      <c r="AP29" s="30">
        <f t="shared" si="7"/>
        <v>9.3999999999999417E-2</v>
      </c>
      <c r="AQ29" s="31">
        <f t="shared" si="8"/>
        <v>8.8105726872246149E-3</v>
      </c>
    </row>
    <row r="30" spans="2:43" x14ac:dyDescent="0.2">
      <c r="B30" s="21" t="s">
        <v>31</v>
      </c>
      <c r="C30" s="21"/>
      <c r="D30" s="22"/>
      <c r="E30" s="23"/>
      <c r="F30" s="24"/>
      <c r="G30" s="25">
        <f t="shared" ref="G30:G38" si="16">$F$18</f>
        <v>470</v>
      </c>
      <c r="H30" s="26">
        <f t="shared" si="0"/>
        <v>0</v>
      </c>
      <c r="I30" s="27"/>
      <c r="J30" s="28"/>
      <c r="K30" s="25">
        <f t="shared" ref="K30:K38" si="17">$F$18</f>
        <v>470</v>
      </c>
      <c r="L30" s="26">
        <f t="shared" si="9"/>
        <v>0</v>
      </c>
      <c r="M30" s="27"/>
      <c r="N30" s="30">
        <f t="shared" si="10"/>
        <v>0</v>
      </c>
      <c r="O30" s="31" t="str">
        <f t="shared" si="11"/>
        <v/>
      </c>
      <c r="Q30" s="28"/>
      <c r="R30" s="25">
        <f t="shared" ref="R30:R38" si="18">$F$18</f>
        <v>470</v>
      </c>
      <c r="S30" s="26">
        <f t="shared" si="12"/>
        <v>0</v>
      </c>
      <c r="T30" s="27"/>
      <c r="U30" s="30">
        <f t="shared" si="1"/>
        <v>0</v>
      </c>
      <c r="V30" s="31" t="str">
        <f t="shared" si="2"/>
        <v/>
      </c>
      <c r="X30" s="28"/>
      <c r="Y30" s="25">
        <f t="shared" ref="Y30:Y38" si="19">$F$18</f>
        <v>470</v>
      </c>
      <c r="Z30" s="26">
        <f t="shared" si="13"/>
        <v>0</v>
      </c>
      <c r="AA30" s="27"/>
      <c r="AB30" s="30">
        <f t="shared" si="3"/>
        <v>0</v>
      </c>
      <c r="AC30" s="31" t="str">
        <f t="shared" si="4"/>
        <v/>
      </c>
      <c r="AE30" s="28"/>
      <c r="AF30" s="25">
        <f t="shared" ref="AF30:AF38" si="20">$F$18</f>
        <v>470</v>
      </c>
      <c r="AG30" s="26">
        <f t="shared" si="14"/>
        <v>0</v>
      </c>
      <c r="AH30" s="27"/>
      <c r="AI30" s="30">
        <f t="shared" si="5"/>
        <v>0</v>
      </c>
      <c r="AJ30" s="31" t="str">
        <f t="shared" si="6"/>
        <v/>
      </c>
      <c r="AL30" s="28"/>
      <c r="AM30" s="25">
        <f t="shared" ref="AM30:AM38" si="21">$F$18</f>
        <v>470</v>
      </c>
      <c r="AN30" s="26">
        <f t="shared" si="15"/>
        <v>0</v>
      </c>
      <c r="AO30" s="27"/>
      <c r="AP30" s="30">
        <f t="shared" si="7"/>
        <v>0</v>
      </c>
      <c r="AQ30" s="31" t="str">
        <f t="shared" si="8"/>
        <v/>
      </c>
    </row>
    <row r="31" spans="2:43" x14ac:dyDescent="0.2">
      <c r="B31" s="21" t="s">
        <v>32</v>
      </c>
      <c r="C31" s="21"/>
      <c r="D31" s="22" t="s">
        <v>30</v>
      </c>
      <c r="E31" s="23"/>
      <c r="F31" s="24">
        <v>0</v>
      </c>
      <c r="G31" s="25">
        <f t="shared" si="16"/>
        <v>470</v>
      </c>
      <c r="H31" s="26">
        <f t="shared" si="0"/>
        <v>0</v>
      </c>
      <c r="I31" s="27"/>
      <c r="J31" s="28">
        <f>+'Proposed Rates'!D74</f>
        <v>-4.4000000000000002E-4</v>
      </c>
      <c r="K31" s="25">
        <f t="shared" si="17"/>
        <v>470</v>
      </c>
      <c r="L31" s="26">
        <f t="shared" si="9"/>
        <v>-0.20680000000000001</v>
      </c>
      <c r="M31" s="27"/>
      <c r="N31" s="30">
        <f t="shared" si="10"/>
        <v>-0.20680000000000001</v>
      </c>
      <c r="O31" s="31" t="str">
        <f t="shared" si="11"/>
        <v/>
      </c>
      <c r="Q31" s="28"/>
      <c r="R31" s="25">
        <f t="shared" si="18"/>
        <v>470</v>
      </c>
      <c r="S31" s="26">
        <f t="shared" si="12"/>
        <v>0</v>
      </c>
      <c r="T31" s="27"/>
      <c r="U31" s="30">
        <f t="shared" si="1"/>
        <v>0.20680000000000001</v>
      </c>
      <c r="V31" s="31">
        <f t="shared" si="2"/>
        <v>-1</v>
      </c>
      <c r="X31" s="28"/>
      <c r="Y31" s="25">
        <f t="shared" si="19"/>
        <v>470</v>
      </c>
      <c r="Z31" s="26">
        <f t="shared" si="13"/>
        <v>0</v>
      </c>
      <c r="AA31" s="27"/>
      <c r="AB31" s="30">
        <f t="shared" si="3"/>
        <v>0</v>
      </c>
      <c r="AC31" s="31" t="str">
        <f t="shared" si="4"/>
        <v/>
      </c>
      <c r="AE31" s="28"/>
      <c r="AF31" s="25">
        <f t="shared" si="20"/>
        <v>470</v>
      </c>
      <c r="AG31" s="26">
        <f t="shared" si="14"/>
        <v>0</v>
      </c>
      <c r="AH31" s="27"/>
      <c r="AI31" s="30">
        <f t="shared" si="5"/>
        <v>0</v>
      </c>
      <c r="AJ31" s="31" t="str">
        <f t="shared" si="6"/>
        <v/>
      </c>
      <c r="AL31" s="28"/>
      <c r="AM31" s="25">
        <f t="shared" si="21"/>
        <v>470</v>
      </c>
      <c r="AN31" s="26">
        <f t="shared" si="15"/>
        <v>0</v>
      </c>
      <c r="AO31" s="27"/>
      <c r="AP31" s="30">
        <f t="shared" si="7"/>
        <v>0</v>
      </c>
      <c r="AQ31" s="31" t="str">
        <f t="shared" si="8"/>
        <v/>
      </c>
    </row>
    <row r="32" spans="2:43" x14ac:dyDescent="0.2">
      <c r="B32" s="33"/>
      <c r="C32" s="21"/>
      <c r="D32" s="22"/>
      <c r="E32" s="23"/>
      <c r="F32" s="24"/>
      <c r="G32" s="25">
        <f t="shared" si="16"/>
        <v>470</v>
      </c>
      <c r="H32" s="26">
        <f t="shared" si="0"/>
        <v>0</v>
      </c>
      <c r="I32" s="27"/>
      <c r="J32" s="28"/>
      <c r="K32" s="25">
        <f t="shared" si="17"/>
        <v>470</v>
      </c>
      <c r="L32" s="26">
        <f t="shared" si="9"/>
        <v>0</v>
      </c>
      <c r="M32" s="27"/>
      <c r="N32" s="30">
        <f t="shared" si="10"/>
        <v>0</v>
      </c>
      <c r="O32" s="31" t="str">
        <f t="shared" si="11"/>
        <v/>
      </c>
      <c r="Q32" s="28"/>
      <c r="R32" s="25">
        <f t="shared" si="18"/>
        <v>470</v>
      </c>
      <c r="S32" s="26">
        <f t="shared" si="12"/>
        <v>0</v>
      </c>
      <c r="T32" s="27"/>
      <c r="U32" s="30">
        <f t="shared" si="1"/>
        <v>0</v>
      </c>
      <c r="V32" s="31" t="str">
        <f t="shared" si="2"/>
        <v/>
      </c>
      <c r="X32" s="28"/>
      <c r="Y32" s="25">
        <f t="shared" si="19"/>
        <v>470</v>
      </c>
      <c r="Z32" s="26">
        <f t="shared" si="13"/>
        <v>0</v>
      </c>
      <c r="AA32" s="27"/>
      <c r="AB32" s="30">
        <f t="shared" si="3"/>
        <v>0</v>
      </c>
      <c r="AC32" s="31" t="str">
        <f t="shared" si="4"/>
        <v/>
      </c>
      <c r="AE32" s="28"/>
      <c r="AF32" s="25">
        <f t="shared" si="20"/>
        <v>470</v>
      </c>
      <c r="AG32" s="26">
        <f t="shared" si="14"/>
        <v>0</v>
      </c>
      <c r="AH32" s="27"/>
      <c r="AI32" s="30">
        <f t="shared" si="5"/>
        <v>0</v>
      </c>
      <c r="AJ32" s="31" t="str">
        <f t="shared" si="6"/>
        <v/>
      </c>
      <c r="AL32" s="28"/>
      <c r="AM32" s="25">
        <f t="shared" si="21"/>
        <v>470</v>
      </c>
      <c r="AN32" s="26">
        <f t="shared" si="15"/>
        <v>0</v>
      </c>
      <c r="AO32" s="27"/>
      <c r="AP32" s="30">
        <f t="shared" si="7"/>
        <v>0</v>
      </c>
      <c r="AQ32" s="31" t="str">
        <f t="shared" si="8"/>
        <v/>
      </c>
    </row>
    <row r="33" spans="2:43" x14ac:dyDescent="0.2">
      <c r="B33" s="33"/>
      <c r="C33" s="21"/>
      <c r="D33" s="22"/>
      <c r="E33" s="23"/>
      <c r="F33" s="24"/>
      <c r="G33" s="25">
        <f t="shared" si="16"/>
        <v>470</v>
      </c>
      <c r="H33" s="26">
        <f t="shared" si="0"/>
        <v>0</v>
      </c>
      <c r="I33" s="27"/>
      <c r="J33" s="28"/>
      <c r="K33" s="25">
        <f t="shared" si="17"/>
        <v>470</v>
      </c>
      <c r="L33" s="26">
        <f t="shared" si="9"/>
        <v>0</v>
      </c>
      <c r="M33" s="27"/>
      <c r="N33" s="30">
        <f t="shared" si="10"/>
        <v>0</v>
      </c>
      <c r="O33" s="31" t="str">
        <f t="shared" si="11"/>
        <v/>
      </c>
      <c r="Q33" s="28"/>
      <c r="R33" s="25">
        <f t="shared" si="18"/>
        <v>470</v>
      </c>
      <c r="S33" s="26">
        <f t="shared" si="12"/>
        <v>0</v>
      </c>
      <c r="T33" s="27"/>
      <c r="U33" s="30">
        <f t="shared" si="1"/>
        <v>0</v>
      </c>
      <c r="V33" s="31" t="str">
        <f t="shared" si="2"/>
        <v/>
      </c>
      <c r="X33" s="28"/>
      <c r="Y33" s="25">
        <f t="shared" si="19"/>
        <v>470</v>
      </c>
      <c r="Z33" s="26">
        <f t="shared" si="13"/>
        <v>0</v>
      </c>
      <c r="AA33" s="27"/>
      <c r="AB33" s="30">
        <f t="shared" si="3"/>
        <v>0</v>
      </c>
      <c r="AC33" s="31" t="str">
        <f t="shared" si="4"/>
        <v/>
      </c>
      <c r="AE33" s="28"/>
      <c r="AF33" s="25">
        <f t="shared" si="20"/>
        <v>470</v>
      </c>
      <c r="AG33" s="26">
        <f t="shared" si="14"/>
        <v>0</v>
      </c>
      <c r="AH33" s="27"/>
      <c r="AI33" s="30">
        <f t="shared" si="5"/>
        <v>0</v>
      </c>
      <c r="AJ33" s="31" t="str">
        <f t="shared" si="6"/>
        <v/>
      </c>
      <c r="AL33" s="28"/>
      <c r="AM33" s="25">
        <f t="shared" si="21"/>
        <v>470</v>
      </c>
      <c r="AN33" s="26">
        <f t="shared" si="15"/>
        <v>0</v>
      </c>
      <c r="AO33" s="27"/>
      <c r="AP33" s="30">
        <f t="shared" si="7"/>
        <v>0</v>
      </c>
      <c r="AQ33" s="31" t="str">
        <f t="shared" si="8"/>
        <v/>
      </c>
    </row>
    <row r="34" spans="2:43" x14ac:dyDescent="0.2">
      <c r="B34" s="33"/>
      <c r="C34" s="21"/>
      <c r="D34" s="22"/>
      <c r="E34" s="23"/>
      <c r="F34" s="24"/>
      <c r="G34" s="25">
        <f t="shared" si="16"/>
        <v>470</v>
      </c>
      <c r="H34" s="26">
        <f t="shared" si="0"/>
        <v>0</v>
      </c>
      <c r="I34" s="27"/>
      <c r="J34" s="28"/>
      <c r="K34" s="25">
        <f t="shared" si="17"/>
        <v>470</v>
      </c>
      <c r="L34" s="26">
        <f t="shared" si="9"/>
        <v>0</v>
      </c>
      <c r="M34" s="27"/>
      <c r="N34" s="30">
        <f t="shared" si="10"/>
        <v>0</v>
      </c>
      <c r="O34" s="31" t="str">
        <f t="shared" si="11"/>
        <v/>
      </c>
      <c r="Q34" s="28"/>
      <c r="R34" s="25">
        <f t="shared" si="18"/>
        <v>470</v>
      </c>
      <c r="S34" s="26">
        <f t="shared" si="12"/>
        <v>0</v>
      </c>
      <c r="T34" s="27"/>
      <c r="U34" s="30">
        <f t="shared" si="1"/>
        <v>0</v>
      </c>
      <c r="V34" s="31" t="str">
        <f t="shared" si="2"/>
        <v/>
      </c>
      <c r="X34" s="28"/>
      <c r="Y34" s="25">
        <f t="shared" si="19"/>
        <v>470</v>
      </c>
      <c r="Z34" s="26">
        <f t="shared" si="13"/>
        <v>0</v>
      </c>
      <c r="AA34" s="27"/>
      <c r="AB34" s="30">
        <f t="shared" si="3"/>
        <v>0</v>
      </c>
      <c r="AC34" s="31" t="str">
        <f t="shared" si="4"/>
        <v/>
      </c>
      <c r="AE34" s="28"/>
      <c r="AF34" s="25">
        <f t="shared" si="20"/>
        <v>470</v>
      </c>
      <c r="AG34" s="26">
        <f t="shared" si="14"/>
        <v>0</v>
      </c>
      <c r="AH34" s="27"/>
      <c r="AI34" s="30">
        <f t="shared" si="5"/>
        <v>0</v>
      </c>
      <c r="AJ34" s="31" t="str">
        <f t="shared" si="6"/>
        <v/>
      </c>
      <c r="AL34" s="28"/>
      <c r="AM34" s="25">
        <f t="shared" si="21"/>
        <v>470</v>
      </c>
      <c r="AN34" s="26">
        <f t="shared" si="15"/>
        <v>0</v>
      </c>
      <c r="AO34" s="27"/>
      <c r="AP34" s="30">
        <f t="shared" si="7"/>
        <v>0</v>
      </c>
      <c r="AQ34" s="31" t="str">
        <f t="shared" si="8"/>
        <v/>
      </c>
    </row>
    <row r="35" spans="2:43" x14ac:dyDescent="0.2">
      <c r="B35" s="33"/>
      <c r="C35" s="21"/>
      <c r="D35" s="22"/>
      <c r="E35" s="23"/>
      <c r="F35" s="24"/>
      <c r="G35" s="25">
        <f t="shared" si="16"/>
        <v>470</v>
      </c>
      <c r="H35" s="26">
        <f t="shared" si="0"/>
        <v>0</v>
      </c>
      <c r="I35" s="27"/>
      <c r="J35" s="28"/>
      <c r="K35" s="25">
        <f t="shared" si="17"/>
        <v>470</v>
      </c>
      <c r="L35" s="26">
        <f t="shared" si="9"/>
        <v>0</v>
      </c>
      <c r="M35" s="27"/>
      <c r="N35" s="30">
        <f t="shared" si="10"/>
        <v>0</v>
      </c>
      <c r="O35" s="31" t="str">
        <f t="shared" si="11"/>
        <v/>
      </c>
      <c r="Q35" s="28"/>
      <c r="R35" s="25">
        <f t="shared" si="18"/>
        <v>470</v>
      </c>
      <c r="S35" s="26">
        <f t="shared" si="12"/>
        <v>0</v>
      </c>
      <c r="T35" s="27"/>
      <c r="U35" s="30">
        <f t="shared" si="1"/>
        <v>0</v>
      </c>
      <c r="V35" s="31" t="str">
        <f t="shared" si="2"/>
        <v/>
      </c>
      <c r="X35" s="28"/>
      <c r="Y35" s="25">
        <f t="shared" si="19"/>
        <v>470</v>
      </c>
      <c r="Z35" s="26">
        <f t="shared" si="13"/>
        <v>0</v>
      </c>
      <c r="AA35" s="27"/>
      <c r="AB35" s="30">
        <f t="shared" si="3"/>
        <v>0</v>
      </c>
      <c r="AC35" s="31" t="str">
        <f t="shared" si="4"/>
        <v/>
      </c>
      <c r="AE35" s="28"/>
      <c r="AF35" s="25">
        <f t="shared" si="20"/>
        <v>470</v>
      </c>
      <c r="AG35" s="26">
        <f t="shared" si="14"/>
        <v>0</v>
      </c>
      <c r="AH35" s="27"/>
      <c r="AI35" s="30">
        <f t="shared" si="5"/>
        <v>0</v>
      </c>
      <c r="AJ35" s="31" t="str">
        <f t="shared" si="6"/>
        <v/>
      </c>
      <c r="AL35" s="28"/>
      <c r="AM35" s="25">
        <f t="shared" si="21"/>
        <v>470</v>
      </c>
      <c r="AN35" s="26">
        <f t="shared" si="15"/>
        <v>0</v>
      </c>
      <c r="AO35" s="27"/>
      <c r="AP35" s="30">
        <f t="shared" si="7"/>
        <v>0</v>
      </c>
      <c r="AQ35" s="31" t="str">
        <f t="shared" si="8"/>
        <v/>
      </c>
    </row>
    <row r="36" spans="2:43" x14ac:dyDescent="0.2">
      <c r="B36" s="33"/>
      <c r="C36" s="21"/>
      <c r="D36" s="22"/>
      <c r="E36" s="23"/>
      <c r="F36" s="24"/>
      <c r="G36" s="25">
        <f t="shared" si="16"/>
        <v>470</v>
      </c>
      <c r="H36" s="26">
        <f t="shared" si="0"/>
        <v>0</v>
      </c>
      <c r="I36" s="27"/>
      <c r="J36" s="28"/>
      <c r="K36" s="25">
        <f t="shared" si="17"/>
        <v>470</v>
      </c>
      <c r="L36" s="26">
        <f t="shared" si="9"/>
        <v>0</v>
      </c>
      <c r="M36" s="27"/>
      <c r="N36" s="30">
        <f t="shared" si="10"/>
        <v>0</v>
      </c>
      <c r="O36" s="31" t="str">
        <f t="shared" si="11"/>
        <v/>
      </c>
      <c r="Q36" s="28"/>
      <c r="R36" s="25">
        <f t="shared" si="18"/>
        <v>470</v>
      </c>
      <c r="S36" s="26">
        <f t="shared" si="12"/>
        <v>0</v>
      </c>
      <c r="T36" s="27"/>
      <c r="U36" s="30">
        <f t="shared" si="1"/>
        <v>0</v>
      </c>
      <c r="V36" s="31" t="str">
        <f t="shared" si="2"/>
        <v/>
      </c>
      <c r="X36" s="28"/>
      <c r="Y36" s="25">
        <f t="shared" si="19"/>
        <v>470</v>
      </c>
      <c r="Z36" s="26">
        <f t="shared" si="13"/>
        <v>0</v>
      </c>
      <c r="AA36" s="27"/>
      <c r="AB36" s="30">
        <f t="shared" si="3"/>
        <v>0</v>
      </c>
      <c r="AC36" s="31" t="str">
        <f t="shared" si="4"/>
        <v/>
      </c>
      <c r="AE36" s="28"/>
      <c r="AF36" s="25">
        <f t="shared" si="20"/>
        <v>470</v>
      </c>
      <c r="AG36" s="26">
        <f t="shared" si="14"/>
        <v>0</v>
      </c>
      <c r="AH36" s="27"/>
      <c r="AI36" s="30">
        <f t="shared" si="5"/>
        <v>0</v>
      </c>
      <c r="AJ36" s="31" t="str">
        <f t="shared" si="6"/>
        <v/>
      </c>
      <c r="AL36" s="28"/>
      <c r="AM36" s="25">
        <f t="shared" si="21"/>
        <v>470</v>
      </c>
      <c r="AN36" s="26">
        <f t="shared" si="15"/>
        <v>0</v>
      </c>
      <c r="AO36" s="27"/>
      <c r="AP36" s="30">
        <f t="shared" si="7"/>
        <v>0</v>
      </c>
      <c r="AQ36" s="31" t="str">
        <f t="shared" si="8"/>
        <v/>
      </c>
    </row>
    <row r="37" spans="2:43" x14ac:dyDescent="0.2">
      <c r="B37" s="33"/>
      <c r="C37" s="21"/>
      <c r="D37" s="22"/>
      <c r="E37" s="23"/>
      <c r="F37" s="24"/>
      <c r="G37" s="25">
        <f t="shared" si="16"/>
        <v>470</v>
      </c>
      <c r="H37" s="26">
        <f t="shared" si="0"/>
        <v>0</v>
      </c>
      <c r="I37" s="27"/>
      <c r="J37" s="28"/>
      <c r="K37" s="25">
        <f t="shared" si="17"/>
        <v>470</v>
      </c>
      <c r="L37" s="26">
        <f t="shared" si="9"/>
        <v>0</v>
      </c>
      <c r="M37" s="27"/>
      <c r="N37" s="30">
        <f t="shared" si="10"/>
        <v>0</v>
      </c>
      <c r="O37" s="31" t="str">
        <f t="shared" si="11"/>
        <v/>
      </c>
      <c r="Q37" s="28"/>
      <c r="R37" s="25">
        <f t="shared" si="18"/>
        <v>470</v>
      </c>
      <c r="S37" s="26">
        <f t="shared" si="12"/>
        <v>0</v>
      </c>
      <c r="T37" s="27"/>
      <c r="U37" s="30">
        <f t="shared" si="1"/>
        <v>0</v>
      </c>
      <c r="V37" s="31" t="str">
        <f t="shared" si="2"/>
        <v/>
      </c>
      <c r="X37" s="28"/>
      <c r="Y37" s="25">
        <f t="shared" si="19"/>
        <v>470</v>
      </c>
      <c r="Z37" s="26">
        <f t="shared" si="13"/>
        <v>0</v>
      </c>
      <c r="AA37" s="27"/>
      <c r="AB37" s="30">
        <f t="shared" si="3"/>
        <v>0</v>
      </c>
      <c r="AC37" s="31" t="str">
        <f t="shared" si="4"/>
        <v/>
      </c>
      <c r="AE37" s="28"/>
      <c r="AF37" s="25">
        <f t="shared" si="20"/>
        <v>470</v>
      </c>
      <c r="AG37" s="26">
        <f t="shared" si="14"/>
        <v>0</v>
      </c>
      <c r="AH37" s="27"/>
      <c r="AI37" s="30">
        <f t="shared" si="5"/>
        <v>0</v>
      </c>
      <c r="AJ37" s="31" t="str">
        <f t="shared" si="6"/>
        <v/>
      </c>
      <c r="AL37" s="28"/>
      <c r="AM37" s="25">
        <f t="shared" si="21"/>
        <v>470</v>
      </c>
      <c r="AN37" s="26">
        <f t="shared" si="15"/>
        <v>0</v>
      </c>
      <c r="AO37" s="27"/>
      <c r="AP37" s="30">
        <f t="shared" si="7"/>
        <v>0</v>
      </c>
      <c r="AQ37" s="31" t="str">
        <f t="shared" si="8"/>
        <v/>
      </c>
    </row>
    <row r="38" spans="2:43" x14ac:dyDescent="0.2">
      <c r="B38" s="33"/>
      <c r="C38" s="21"/>
      <c r="D38" s="22"/>
      <c r="E38" s="23"/>
      <c r="F38" s="24"/>
      <c r="G38" s="25">
        <f t="shared" si="16"/>
        <v>470</v>
      </c>
      <c r="H38" s="26">
        <f t="shared" si="0"/>
        <v>0</v>
      </c>
      <c r="I38" s="27"/>
      <c r="J38" s="28"/>
      <c r="K38" s="25">
        <f t="shared" si="17"/>
        <v>470</v>
      </c>
      <c r="L38" s="26">
        <f t="shared" si="9"/>
        <v>0</v>
      </c>
      <c r="M38" s="27"/>
      <c r="N38" s="30">
        <f t="shared" si="10"/>
        <v>0</v>
      </c>
      <c r="O38" s="31" t="str">
        <f t="shared" si="11"/>
        <v/>
      </c>
      <c r="Q38" s="28"/>
      <c r="R38" s="25">
        <f t="shared" si="18"/>
        <v>470</v>
      </c>
      <c r="S38" s="26">
        <f t="shared" si="12"/>
        <v>0</v>
      </c>
      <c r="T38" s="27"/>
      <c r="U38" s="30">
        <f t="shared" si="1"/>
        <v>0</v>
      </c>
      <c r="V38" s="31" t="str">
        <f t="shared" si="2"/>
        <v/>
      </c>
      <c r="X38" s="28"/>
      <c r="Y38" s="25">
        <f t="shared" si="19"/>
        <v>470</v>
      </c>
      <c r="Z38" s="26">
        <f t="shared" si="13"/>
        <v>0</v>
      </c>
      <c r="AA38" s="27"/>
      <c r="AB38" s="30">
        <f t="shared" si="3"/>
        <v>0</v>
      </c>
      <c r="AC38" s="31" t="str">
        <f t="shared" si="4"/>
        <v/>
      </c>
      <c r="AE38" s="28"/>
      <c r="AF38" s="25">
        <f t="shared" si="20"/>
        <v>470</v>
      </c>
      <c r="AG38" s="26">
        <f t="shared" si="14"/>
        <v>0</v>
      </c>
      <c r="AH38" s="27"/>
      <c r="AI38" s="30">
        <f t="shared" si="5"/>
        <v>0</v>
      </c>
      <c r="AJ38" s="31" t="str">
        <f t="shared" si="6"/>
        <v/>
      </c>
      <c r="AL38" s="28"/>
      <c r="AM38" s="25">
        <f t="shared" si="21"/>
        <v>470</v>
      </c>
      <c r="AN38" s="26">
        <f t="shared" si="15"/>
        <v>0</v>
      </c>
      <c r="AO38" s="27"/>
      <c r="AP38" s="30">
        <f t="shared" si="7"/>
        <v>0</v>
      </c>
      <c r="AQ38" s="31" t="str">
        <f t="shared" si="8"/>
        <v/>
      </c>
    </row>
    <row r="39" spans="2:43" s="45" customFormat="1" x14ac:dyDescent="0.2">
      <c r="B39" s="34" t="s">
        <v>33</v>
      </c>
      <c r="C39" s="35"/>
      <c r="D39" s="36"/>
      <c r="E39" s="35"/>
      <c r="F39" s="37"/>
      <c r="G39" s="38"/>
      <c r="H39" s="39">
        <f>SUM(H23:H38)</f>
        <v>14.722999999999999</v>
      </c>
      <c r="I39" s="40"/>
      <c r="J39" s="41"/>
      <c r="K39" s="42"/>
      <c r="L39" s="39">
        <f>SUM(L23:L38)</f>
        <v>15.494200000000001</v>
      </c>
      <c r="M39" s="40"/>
      <c r="N39" s="43">
        <f t="shared" si="10"/>
        <v>0.77120000000000211</v>
      </c>
      <c r="O39" s="44">
        <f t="shared" si="11"/>
        <v>5.2380628947904788E-2</v>
      </c>
      <c r="Q39" s="41"/>
      <c r="R39" s="42"/>
      <c r="S39" s="39">
        <f>SUM(S23:S38)</f>
        <v>16.545000000000002</v>
      </c>
      <c r="T39" s="40"/>
      <c r="U39" s="43">
        <f t="shared" si="1"/>
        <v>1.0508000000000006</v>
      </c>
      <c r="V39" s="44">
        <f t="shared" si="2"/>
        <v>6.7818925791586562E-2</v>
      </c>
      <c r="X39" s="41"/>
      <c r="Y39" s="42"/>
      <c r="Z39" s="39">
        <f>SUM(Z23:Z38)</f>
        <v>17.231000000000002</v>
      </c>
      <c r="AA39" s="40"/>
      <c r="AB39" s="43">
        <f t="shared" si="3"/>
        <v>0.68599999999999994</v>
      </c>
      <c r="AC39" s="44">
        <f t="shared" si="4"/>
        <v>4.1462677546086422E-2</v>
      </c>
      <c r="AE39" s="41"/>
      <c r="AF39" s="42"/>
      <c r="AG39" s="39">
        <f>SUM(AG23:AG38)</f>
        <v>17.919</v>
      </c>
      <c r="AH39" s="40"/>
      <c r="AI39" s="43">
        <f t="shared" si="5"/>
        <v>0.68799999999999883</v>
      </c>
      <c r="AJ39" s="44">
        <f t="shared" si="6"/>
        <v>3.9928036678080134E-2</v>
      </c>
      <c r="AL39" s="41"/>
      <c r="AM39" s="42"/>
      <c r="AN39" s="39">
        <f>SUM(AN23:AN38)</f>
        <v>18.262999999999998</v>
      </c>
      <c r="AO39" s="40"/>
      <c r="AP39" s="43">
        <f t="shared" si="7"/>
        <v>0.34399999999999764</v>
      </c>
      <c r="AQ39" s="44">
        <f t="shared" si="8"/>
        <v>1.9197499860483153E-2</v>
      </c>
    </row>
    <row r="40" spans="2:43" ht="38.25" x14ac:dyDescent="0.2">
      <c r="B40" s="46" t="str">
        <f>+'&gt;50 (100)'!B40</f>
        <v>Deferral/Variance Account Disposition Rate Rider Class 1</v>
      </c>
      <c r="C40" s="21"/>
      <c r="D40" s="22" t="s">
        <v>30</v>
      </c>
      <c r="E40" s="23"/>
      <c r="F40" s="24">
        <v>0</v>
      </c>
      <c r="G40" s="25">
        <f t="shared" ref="G40:G43" si="22">$F$18</f>
        <v>470</v>
      </c>
      <c r="H40" s="26">
        <f>G40*F40</f>
        <v>0</v>
      </c>
      <c r="I40" s="27"/>
      <c r="J40" s="28">
        <f>+'Proposed Rates'!D45</f>
        <v>-5.9800000000000001E-4</v>
      </c>
      <c r="K40" s="25">
        <f t="shared" ref="K40:K43" si="23">$F$18</f>
        <v>470</v>
      </c>
      <c r="L40" s="26">
        <f>K40*J40</f>
        <v>-0.28105999999999998</v>
      </c>
      <c r="M40" s="27"/>
      <c r="N40" s="30">
        <f>L40-H40</f>
        <v>-0.28105999999999998</v>
      </c>
      <c r="O40" s="31" t="str">
        <f>IF((H40)=0,"",(N40/H40))</f>
        <v/>
      </c>
      <c r="Q40" s="28"/>
      <c r="R40" s="25">
        <f t="shared" ref="R40:R43" si="24">$F$18</f>
        <v>470</v>
      </c>
      <c r="S40" s="26">
        <f>R40*Q40</f>
        <v>0</v>
      </c>
      <c r="T40" s="27"/>
      <c r="U40" s="30">
        <f t="shared" si="1"/>
        <v>0.28105999999999998</v>
      </c>
      <c r="V40" s="31">
        <f t="shared" si="2"/>
        <v>-1</v>
      </c>
      <c r="X40" s="28"/>
      <c r="Y40" s="25">
        <f t="shared" ref="Y40:Y43" si="25">$F$18</f>
        <v>470</v>
      </c>
      <c r="Z40" s="26">
        <f>Y40*X40</f>
        <v>0</v>
      </c>
      <c r="AA40" s="27"/>
      <c r="AB40" s="30">
        <f t="shared" si="3"/>
        <v>0</v>
      </c>
      <c r="AC40" s="31" t="str">
        <f t="shared" si="4"/>
        <v/>
      </c>
      <c r="AE40" s="28"/>
      <c r="AF40" s="25">
        <f t="shared" ref="AF40:AF43" si="26">$F$18</f>
        <v>470</v>
      </c>
      <c r="AG40" s="26">
        <f>AF40*AE40</f>
        <v>0</v>
      </c>
      <c r="AH40" s="27"/>
      <c r="AI40" s="30">
        <f t="shared" si="5"/>
        <v>0</v>
      </c>
      <c r="AJ40" s="31" t="str">
        <f t="shared" si="6"/>
        <v/>
      </c>
      <c r="AL40" s="28"/>
      <c r="AM40" s="25">
        <f t="shared" ref="AM40:AM43" si="27">$F$18</f>
        <v>470</v>
      </c>
      <c r="AN40" s="26">
        <f>AM40*AL40</f>
        <v>0</v>
      </c>
      <c r="AO40" s="27"/>
      <c r="AP40" s="30">
        <f t="shared" si="7"/>
        <v>0</v>
      </c>
      <c r="AQ40" s="31" t="str">
        <f t="shared" si="8"/>
        <v/>
      </c>
    </row>
    <row r="41" spans="2:43" ht="38.25" x14ac:dyDescent="0.2">
      <c r="B41" s="46" t="str">
        <f>+'&gt;50 (100)'!B41</f>
        <v>Deferral/Variance Account Disposition Rate Rider Class 2</v>
      </c>
      <c r="C41" s="21"/>
      <c r="D41" s="22" t="s">
        <v>30</v>
      </c>
      <c r="E41" s="23"/>
      <c r="F41" s="24"/>
      <c r="G41" s="25">
        <f t="shared" si="22"/>
        <v>470</v>
      </c>
      <c r="H41" s="26">
        <f t="shared" ref="H41:H45" si="28">G41*F41</f>
        <v>0</v>
      </c>
      <c r="I41" s="47"/>
      <c r="J41" s="28">
        <f>+'Proposed Rates'!D59</f>
        <v>1.32E-3</v>
      </c>
      <c r="K41" s="25">
        <f t="shared" si="23"/>
        <v>470</v>
      </c>
      <c r="L41" s="26">
        <f t="shared" ref="L41:L45" si="29">K41*J41</f>
        <v>0.62039999999999995</v>
      </c>
      <c r="M41" s="48"/>
      <c r="N41" s="30">
        <f t="shared" ref="N41:N45" si="30">L41-H41</f>
        <v>0.62039999999999995</v>
      </c>
      <c r="O41" s="31" t="str">
        <f t="shared" ref="O41:O65" si="31">IF((H41)=0,"",(N41/H41))</f>
        <v/>
      </c>
      <c r="Q41" s="28"/>
      <c r="R41" s="25">
        <f t="shared" si="24"/>
        <v>470</v>
      </c>
      <c r="S41" s="26">
        <f t="shared" ref="S41:S43" si="32">R41*Q41</f>
        <v>0</v>
      </c>
      <c r="T41" s="48"/>
      <c r="U41" s="30">
        <f t="shared" si="1"/>
        <v>-0.62039999999999995</v>
      </c>
      <c r="V41" s="31">
        <f t="shared" si="2"/>
        <v>-1</v>
      </c>
      <c r="X41" s="28"/>
      <c r="Y41" s="25">
        <f t="shared" si="25"/>
        <v>470</v>
      </c>
      <c r="Z41" s="26">
        <f t="shared" ref="Z41:Z43" si="33">Y41*X41</f>
        <v>0</v>
      </c>
      <c r="AA41" s="48"/>
      <c r="AB41" s="30">
        <f t="shared" si="3"/>
        <v>0</v>
      </c>
      <c r="AC41" s="31" t="str">
        <f t="shared" si="4"/>
        <v/>
      </c>
      <c r="AE41" s="28"/>
      <c r="AF41" s="25">
        <f t="shared" si="26"/>
        <v>470</v>
      </c>
      <c r="AG41" s="26">
        <f t="shared" ref="AG41:AG43" si="34">AF41*AE41</f>
        <v>0</v>
      </c>
      <c r="AH41" s="48"/>
      <c r="AI41" s="30">
        <f t="shared" si="5"/>
        <v>0</v>
      </c>
      <c r="AJ41" s="31" t="str">
        <f t="shared" si="6"/>
        <v/>
      </c>
      <c r="AL41" s="28"/>
      <c r="AM41" s="25">
        <f t="shared" si="27"/>
        <v>470</v>
      </c>
      <c r="AN41" s="26">
        <f t="shared" ref="AN41:AN43" si="35">AM41*AL41</f>
        <v>0</v>
      </c>
      <c r="AO41" s="48"/>
      <c r="AP41" s="30">
        <f t="shared" si="7"/>
        <v>0</v>
      </c>
      <c r="AQ41" s="31" t="str">
        <f t="shared" si="8"/>
        <v/>
      </c>
    </row>
    <row r="42" spans="2:43" ht="38.25" x14ac:dyDescent="0.2">
      <c r="B42" s="46" t="str">
        <f>+'&gt;50 (100)'!B42</f>
        <v xml:space="preserve">Deferral/Variance Account Disposition Rate Rider -  Global Adjustment </v>
      </c>
      <c r="C42" s="21"/>
      <c r="D42" s="22"/>
      <c r="E42" s="23"/>
      <c r="F42" s="24"/>
      <c r="G42" s="25">
        <f t="shared" si="22"/>
        <v>470</v>
      </c>
      <c r="H42" s="26">
        <f t="shared" si="28"/>
        <v>0</v>
      </c>
      <c r="I42" s="47"/>
      <c r="J42" s="28"/>
      <c r="K42" s="25">
        <f t="shared" si="23"/>
        <v>470</v>
      </c>
      <c r="L42" s="26">
        <f t="shared" si="29"/>
        <v>0</v>
      </c>
      <c r="M42" s="48"/>
      <c r="N42" s="30">
        <f t="shared" si="30"/>
        <v>0</v>
      </c>
      <c r="O42" s="31" t="str">
        <f t="shared" si="31"/>
        <v/>
      </c>
      <c r="Q42" s="28"/>
      <c r="R42" s="25">
        <f t="shared" si="24"/>
        <v>470</v>
      </c>
      <c r="S42" s="26">
        <f t="shared" si="32"/>
        <v>0</v>
      </c>
      <c r="T42" s="48"/>
      <c r="U42" s="30">
        <f t="shared" si="1"/>
        <v>0</v>
      </c>
      <c r="V42" s="31" t="str">
        <f t="shared" si="2"/>
        <v/>
      </c>
      <c r="X42" s="28"/>
      <c r="Y42" s="25">
        <f t="shared" si="25"/>
        <v>470</v>
      </c>
      <c r="Z42" s="26">
        <f t="shared" si="33"/>
        <v>0</v>
      </c>
      <c r="AA42" s="48"/>
      <c r="AB42" s="30">
        <f t="shared" si="3"/>
        <v>0</v>
      </c>
      <c r="AC42" s="31" t="str">
        <f t="shared" si="4"/>
        <v/>
      </c>
      <c r="AE42" s="28"/>
      <c r="AF42" s="25">
        <f t="shared" si="26"/>
        <v>470</v>
      </c>
      <c r="AG42" s="26">
        <f t="shared" si="34"/>
        <v>0</v>
      </c>
      <c r="AH42" s="48"/>
      <c r="AI42" s="30">
        <f t="shared" si="5"/>
        <v>0</v>
      </c>
      <c r="AJ42" s="31" t="str">
        <f t="shared" si="6"/>
        <v/>
      </c>
      <c r="AL42" s="28"/>
      <c r="AM42" s="25">
        <f t="shared" si="27"/>
        <v>470</v>
      </c>
      <c r="AN42" s="26">
        <f t="shared" si="35"/>
        <v>0</v>
      </c>
      <c r="AO42" s="48"/>
      <c r="AP42" s="30">
        <f t="shared" si="7"/>
        <v>0</v>
      </c>
      <c r="AQ42" s="31" t="str">
        <f t="shared" si="8"/>
        <v/>
      </c>
    </row>
    <row r="43" spans="2:43" x14ac:dyDescent="0.2">
      <c r="B43" s="46"/>
      <c r="C43" s="21"/>
      <c r="D43" s="22"/>
      <c r="E43" s="23"/>
      <c r="F43" s="24"/>
      <c r="G43" s="25">
        <f t="shared" si="22"/>
        <v>470</v>
      </c>
      <c r="H43" s="26">
        <f t="shared" si="28"/>
        <v>0</v>
      </c>
      <c r="I43" s="47"/>
      <c r="J43" s="28"/>
      <c r="K43" s="25">
        <f t="shared" si="23"/>
        <v>470</v>
      </c>
      <c r="L43" s="26">
        <f t="shared" si="29"/>
        <v>0</v>
      </c>
      <c r="M43" s="48"/>
      <c r="N43" s="30">
        <f t="shared" si="30"/>
        <v>0</v>
      </c>
      <c r="O43" s="31" t="str">
        <f t="shared" si="31"/>
        <v/>
      </c>
      <c r="Q43" s="28"/>
      <c r="R43" s="25">
        <f t="shared" si="24"/>
        <v>470</v>
      </c>
      <c r="S43" s="26">
        <f t="shared" si="32"/>
        <v>0</v>
      </c>
      <c r="T43" s="48"/>
      <c r="U43" s="30">
        <f t="shared" si="1"/>
        <v>0</v>
      </c>
      <c r="V43" s="31" t="str">
        <f t="shared" si="2"/>
        <v/>
      </c>
      <c r="X43" s="28"/>
      <c r="Y43" s="25">
        <f t="shared" si="25"/>
        <v>470</v>
      </c>
      <c r="Z43" s="26">
        <f t="shared" si="33"/>
        <v>0</v>
      </c>
      <c r="AA43" s="48"/>
      <c r="AB43" s="30">
        <f t="shared" si="3"/>
        <v>0</v>
      </c>
      <c r="AC43" s="31" t="str">
        <f t="shared" si="4"/>
        <v/>
      </c>
      <c r="AE43" s="28"/>
      <c r="AF43" s="25">
        <f t="shared" si="26"/>
        <v>470</v>
      </c>
      <c r="AG43" s="26">
        <f t="shared" si="34"/>
        <v>0</v>
      </c>
      <c r="AH43" s="48"/>
      <c r="AI43" s="30">
        <f t="shared" si="5"/>
        <v>0</v>
      </c>
      <c r="AJ43" s="31" t="str">
        <f t="shared" si="6"/>
        <v/>
      </c>
      <c r="AL43" s="28"/>
      <c r="AM43" s="25">
        <f t="shared" si="27"/>
        <v>470</v>
      </c>
      <c r="AN43" s="26">
        <f t="shared" si="35"/>
        <v>0</v>
      </c>
      <c r="AO43" s="48"/>
      <c r="AP43" s="30">
        <f t="shared" si="7"/>
        <v>0</v>
      </c>
      <c r="AQ43" s="31" t="str">
        <f t="shared" si="8"/>
        <v/>
      </c>
    </row>
    <row r="44" spans="2:43" x14ac:dyDescent="0.2">
      <c r="B44" s="49" t="s">
        <v>35</v>
      </c>
      <c r="C44" s="21"/>
      <c r="D44" s="22" t="s">
        <v>30</v>
      </c>
      <c r="E44" s="23"/>
      <c r="F44" s="50">
        <v>6.0000000000000002E-5</v>
      </c>
      <c r="G44" s="51">
        <f>$F$18+G45</f>
        <v>486.82600000000002</v>
      </c>
      <c r="H44" s="26">
        <f>G44*F44</f>
        <v>2.9209560000000002E-2</v>
      </c>
      <c r="I44" s="27"/>
      <c r="J44" s="50">
        <v>6.0000000000000002E-5</v>
      </c>
      <c r="K44" s="51">
        <f>+$G$44</f>
        <v>486.82600000000002</v>
      </c>
      <c r="L44" s="26">
        <f>K44*J44</f>
        <v>2.9209560000000002E-2</v>
      </c>
      <c r="M44" s="27"/>
      <c r="N44" s="30">
        <f>L44-H44</f>
        <v>0</v>
      </c>
      <c r="O44" s="31">
        <f>IF((H44)=0,"",(N44/H44))</f>
        <v>0</v>
      </c>
      <c r="Q44" s="50">
        <v>6.0000000000000002E-5</v>
      </c>
      <c r="R44" s="51">
        <f>+$G$44</f>
        <v>486.82600000000002</v>
      </c>
      <c r="S44" s="26">
        <f>R44*Q44</f>
        <v>2.9209560000000002E-2</v>
      </c>
      <c r="T44" s="27"/>
      <c r="U44" s="30">
        <f t="shared" si="1"/>
        <v>0</v>
      </c>
      <c r="V44" s="31">
        <f t="shared" si="2"/>
        <v>0</v>
      </c>
      <c r="X44" s="50">
        <v>6.0000000000000002E-5</v>
      </c>
      <c r="Y44" s="51">
        <f>+$G$44</f>
        <v>486.82600000000002</v>
      </c>
      <c r="Z44" s="26">
        <f>Y44*X44</f>
        <v>2.9209560000000002E-2</v>
      </c>
      <c r="AA44" s="27"/>
      <c r="AB44" s="30">
        <f t="shared" si="3"/>
        <v>0</v>
      </c>
      <c r="AC44" s="31">
        <f t="shared" si="4"/>
        <v>0</v>
      </c>
      <c r="AE44" s="50">
        <v>6.0000000000000002E-5</v>
      </c>
      <c r="AF44" s="51">
        <f>+$G$44</f>
        <v>486.82600000000002</v>
      </c>
      <c r="AG44" s="26">
        <f>AF44*AE44</f>
        <v>2.9209560000000002E-2</v>
      </c>
      <c r="AH44" s="27"/>
      <c r="AI44" s="30">
        <f t="shared" si="5"/>
        <v>0</v>
      </c>
      <c r="AJ44" s="31">
        <f t="shared" si="6"/>
        <v>0</v>
      </c>
      <c r="AL44" s="50">
        <v>6.0000000000000002E-5</v>
      </c>
      <c r="AM44" s="51">
        <f>+$G$44</f>
        <v>486.82600000000002</v>
      </c>
      <c r="AN44" s="26">
        <f>AM44*AL44</f>
        <v>2.9209560000000002E-2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16.826000000000022</v>
      </c>
      <c r="H45" s="26">
        <f t="shared" si="28"/>
        <v>1.7186076400000023</v>
      </c>
      <c r="I45" s="27"/>
      <c r="J45" s="55">
        <f>0.64*$J$55+0.18*$J$56+0.18*$J$57</f>
        <v>0.10214000000000001</v>
      </c>
      <c r="K45" s="54">
        <f>$F$18*(1+$J$74)-$F$18</f>
        <v>15.886000000000024</v>
      </c>
      <c r="L45" s="26">
        <f t="shared" si="29"/>
        <v>1.6225960400000026</v>
      </c>
      <c r="M45" s="27"/>
      <c r="N45" s="30">
        <f t="shared" si="30"/>
        <v>-9.6011599999999753E-2</v>
      </c>
      <c r="O45" s="31">
        <f t="shared" si="31"/>
        <v>-5.5865921787709279E-2</v>
      </c>
      <c r="Q45" s="55">
        <f>0.64*$Q$55+0.18*$Q$56+0.18*$Q$57</f>
        <v>0.10214000000000001</v>
      </c>
      <c r="R45" s="54">
        <f>$F$18*(1+Q74)-$F$18</f>
        <v>15.886000000000024</v>
      </c>
      <c r="S45" s="26">
        <f t="shared" ref="S45" si="36">R45*Q45</f>
        <v>1.6225960400000026</v>
      </c>
      <c r="T45" s="27"/>
      <c r="U45" s="30">
        <f t="shared" si="1"/>
        <v>0</v>
      </c>
      <c r="V45" s="31">
        <f t="shared" si="2"/>
        <v>0</v>
      </c>
      <c r="X45" s="55">
        <f>0.64*$X$55+0.18*$X$56+0.18*$X$57</f>
        <v>0.10214000000000001</v>
      </c>
      <c r="Y45" s="54">
        <f>$F$18*(1+X74)-$F$18</f>
        <v>15.886000000000024</v>
      </c>
      <c r="Z45" s="26">
        <f t="shared" ref="Z45" si="37">Y45*X45</f>
        <v>1.6225960400000026</v>
      </c>
      <c r="AA45" s="27"/>
      <c r="AB45" s="30">
        <f t="shared" si="3"/>
        <v>0</v>
      </c>
      <c r="AC45" s="31">
        <f t="shared" si="4"/>
        <v>0</v>
      </c>
      <c r="AE45" s="55">
        <f>0.64*$AE$55+0.18*$AE$56+0.18*$AE$57</f>
        <v>0.10214000000000001</v>
      </c>
      <c r="AF45" s="54">
        <f>$F$18*(1+AE74)-$F$18</f>
        <v>15.886000000000024</v>
      </c>
      <c r="AG45" s="26">
        <f t="shared" ref="AG45" si="38">AF45*AE45</f>
        <v>1.6225960400000026</v>
      </c>
      <c r="AH45" s="27"/>
      <c r="AI45" s="30">
        <f t="shared" si="5"/>
        <v>0</v>
      </c>
      <c r="AJ45" s="31">
        <f t="shared" si="6"/>
        <v>0</v>
      </c>
      <c r="AL45" s="55">
        <f>0.64*$AL$55+0.18*$AL$56+0.18*$AL$57</f>
        <v>0.10214000000000001</v>
      </c>
      <c r="AM45" s="54">
        <f>$F$18*(1+AL74)-$F$18</f>
        <v>15.886000000000024</v>
      </c>
      <c r="AN45" s="26">
        <f t="shared" ref="AN45" si="39">AM45*AL45</f>
        <v>1.6225960400000026</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31"/>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16.470817200000003</v>
      </c>
      <c r="I47" s="40"/>
      <c r="J47" s="59"/>
      <c r="K47" s="61"/>
      <c r="L47" s="60">
        <f>SUM(L40:L46)+L39</f>
        <v>17.485345600000002</v>
      </c>
      <c r="M47" s="40"/>
      <c r="N47" s="43">
        <f t="shared" ref="N47:N65" si="40">L47-H47</f>
        <v>1.0145283999999997</v>
      </c>
      <c r="O47" s="44">
        <f t="shared" si="31"/>
        <v>6.1595510877262331E-2</v>
      </c>
      <c r="Q47" s="59"/>
      <c r="R47" s="61"/>
      <c r="S47" s="60">
        <f>SUM(S40:S46)+S39</f>
        <v>18.196805600000005</v>
      </c>
      <c r="T47" s="40"/>
      <c r="U47" s="43">
        <f t="shared" si="1"/>
        <v>0.71146000000000242</v>
      </c>
      <c r="V47" s="44">
        <f t="shared" si="2"/>
        <v>4.0688929820180526E-2</v>
      </c>
      <c r="X47" s="59"/>
      <c r="Y47" s="61"/>
      <c r="Z47" s="60">
        <f>SUM(Z40:Z46)+Z39</f>
        <v>18.882805600000005</v>
      </c>
      <c r="AA47" s="40"/>
      <c r="AB47" s="43">
        <f t="shared" si="3"/>
        <v>0.68599999999999994</v>
      </c>
      <c r="AC47" s="44">
        <f t="shared" si="4"/>
        <v>3.7698924474963875E-2</v>
      </c>
      <c r="AE47" s="59"/>
      <c r="AF47" s="61"/>
      <c r="AG47" s="60">
        <f>SUM(AG40:AG46)+AG39</f>
        <v>19.570805600000003</v>
      </c>
      <c r="AH47" s="40"/>
      <c r="AI47" s="43">
        <f t="shared" si="5"/>
        <v>0.68799999999999883</v>
      </c>
      <c r="AJ47" s="44">
        <f t="shared" si="6"/>
        <v>3.643526362417239E-2</v>
      </c>
      <c r="AL47" s="59"/>
      <c r="AM47" s="61"/>
      <c r="AN47" s="60">
        <f>SUM(AN40:AN46)+AN39</f>
        <v>19.914805600000001</v>
      </c>
      <c r="AO47" s="40"/>
      <c r="AP47" s="43">
        <f t="shared" si="7"/>
        <v>0.34399999999999764</v>
      </c>
      <c r="AQ47" s="44">
        <f t="shared" si="8"/>
        <v>1.7577201829647605E-2</v>
      </c>
    </row>
    <row r="48" spans="2:43" x14ac:dyDescent="0.2">
      <c r="B48" s="27" t="s">
        <v>39</v>
      </c>
      <c r="C48" s="27"/>
      <c r="D48" s="22" t="s">
        <v>30</v>
      </c>
      <c r="E48" s="63"/>
      <c r="F48" s="28">
        <v>7.0000000000000001E-3</v>
      </c>
      <c r="G48" s="64">
        <f>F18*(1+F74)</f>
        <v>486.82600000000002</v>
      </c>
      <c r="H48" s="26">
        <f>G48*F48</f>
        <v>3.4077820000000001</v>
      </c>
      <c r="I48" s="27"/>
      <c r="J48" s="28">
        <f>+F48</f>
        <v>7.0000000000000001E-3</v>
      </c>
      <c r="K48" s="64">
        <f>$F$18*(1+J74)</f>
        <v>485.88600000000002</v>
      </c>
      <c r="L48" s="26">
        <f>K48*J48</f>
        <v>3.4012020000000001</v>
      </c>
      <c r="M48" s="27"/>
      <c r="N48" s="30">
        <f t="shared" si="40"/>
        <v>-6.5800000000000303E-3</v>
      </c>
      <c r="O48" s="31">
        <f t="shared" si="31"/>
        <v>-1.9308746862328724E-3</v>
      </c>
      <c r="Q48" s="28">
        <f>+$J48</f>
        <v>7.0000000000000001E-3</v>
      </c>
      <c r="R48" s="64">
        <f>$F$18*(1+Q74)</f>
        <v>485.88600000000002</v>
      </c>
      <c r="S48" s="26">
        <f>R48*Q48</f>
        <v>3.4012020000000001</v>
      </c>
      <c r="T48" s="27"/>
      <c r="U48" s="30">
        <f t="shared" si="1"/>
        <v>0</v>
      </c>
      <c r="V48" s="31">
        <f t="shared" si="2"/>
        <v>0</v>
      </c>
      <c r="X48" s="28">
        <f>+$J48</f>
        <v>7.0000000000000001E-3</v>
      </c>
      <c r="Y48" s="64">
        <f>$F$18*(1+X74)</f>
        <v>485.88600000000002</v>
      </c>
      <c r="Z48" s="26">
        <f>Y48*X48</f>
        <v>3.4012020000000001</v>
      </c>
      <c r="AA48" s="27"/>
      <c r="AB48" s="30">
        <f t="shared" si="3"/>
        <v>0</v>
      </c>
      <c r="AC48" s="31">
        <f t="shared" si="4"/>
        <v>0</v>
      </c>
      <c r="AE48" s="28">
        <f>+$J48</f>
        <v>7.0000000000000001E-3</v>
      </c>
      <c r="AF48" s="64">
        <f>$F$18*(1+AE74)</f>
        <v>485.88600000000002</v>
      </c>
      <c r="AG48" s="26">
        <f>AF48*AE48</f>
        <v>3.4012020000000001</v>
      </c>
      <c r="AH48" s="27"/>
      <c r="AI48" s="30">
        <f t="shared" si="5"/>
        <v>0</v>
      </c>
      <c r="AJ48" s="31">
        <f t="shared" si="6"/>
        <v>0</v>
      </c>
      <c r="AL48" s="28">
        <f>+$J48</f>
        <v>7.0000000000000001E-3</v>
      </c>
      <c r="AM48" s="64">
        <f>$F$18*(1+AL74)</f>
        <v>485.88600000000002</v>
      </c>
      <c r="AN48" s="26">
        <f>AM48*AL48</f>
        <v>3.4012020000000001</v>
      </c>
      <c r="AO48" s="27"/>
      <c r="AP48" s="30">
        <f t="shared" si="7"/>
        <v>0</v>
      </c>
      <c r="AQ48" s="31">
        <f t="shared" si="8"/>
        <v>0</v>
      </c>
    </row>
    <row r="49" spans="2:43" ht="25.5" x14ac:dyDescent="0.2">
      <c r="B49" s="66" t="s">
        <v>40</v>
      </c>
      <c r="C49" s="27"/>
      <c r="D49" s="22" t="s">
        <v>30</v>
      </c>
      <c r="E49" s="63"/>
      <c r="F49" s="28">
        <v>4.0000000000000001E-3</v>
      </c>
      <c r="G49" s="64">
        <f>+G48</f>
        <v>486.82600000000002</v>
      </c>
      <c r="H49" s="26">
        <f>G49*F49</f>
        <v>1.9473040000000001</v>
      </c>
      <c r="I49" s="27"/>
      <c r="J49" s="28">
        <f>+F49</f>
        <v>4.0000000000000001E-3</v>
      </c>
      <c r="K49" s="64">
        <f>+K48</f>
        <v>485.88600000000002</v>
      </c>
      <c r="L49" s="26">
        <f>K49*J49</f>
        <v>1.9435440000000002</v>
      </c>
      <c r="M49" s="27"/>
      <c r="N49" s="30">
        <f t="shared" si="40"/>
        <v>-3.7599999999999856E-3</v>
      </c>
      <c r="O49" s="31">
        <f t="shared" si="31"/>
        <v>-1.9308746862328559E-3</v>
      </c>
      <c r="Q49" s="28">
        <f>+$J49</f>
        <v>4.0000000000000001E-3</v>
      </c>
      <c r="R49" s="64">
        <f>+R48</f>
        <v>485.88600000000002</v>
      </c>
      <c r="S49" s="26">
        <f>R49*Q49</f>
        <v>1.9435440000000002</v>
      </c>
      <c r="T49" s="27"/>
      <c r="U49" s="30">
        <f t="shared" si="1"/>
        <v>0</v>
      </c>
      <c r="V49" s="31">
        <f t="shared" si="2"/>
        <v>0</v>
      </c>
      <c r="X49" s="28">
        <f>+$J49</f>
        <v>4.0000000000000001E-3</v>
      </c>
      <c r="Y49" s="64">
        <f>+Y48</f>
        <v>485.88600000000002</v>
      </c>
      <c r="Z49" s="26">
        <f>Y49*X49</f>
        <v>1.9435440000000002</v>
      </c>
      <c r="AA49" s="27"/>
      <c r="AB49" s="30">
        <f t="shared" si="3"/>
        <v>0</v>
      </c>
      <c r="AC49" s="31">
        <f t="shared" si="4"/>
        <v>0</v>
      </c>
      <c r="AE49" s="28">
        <f>+$J49</f>
        <v>4.0000000000000001E-3</v>
      </c>
      <c r="AF49" s="64">
        <f>+AF48</f>
        <v>485.88600000000002</v>
      </c>
      <c r="AG49" s="26">
        <f>AF49*AE49</f>
        <v>1.9435440000000002</v>
      </c>
      <c r="AH49" s="27"/>
      <c r="AI49" s="30">
        <f t="shared" si="5"/>
        <v>0</v>
      </c>
      <c r="AJ49" s="31">
        <f t="shared" si="6"/>
        <v>0</v>
      </c>
      <c r="AL49" s="28">
        <f>+$J49</f>
        <v>4.0000000000000001E-3</v>
      </c>
      <c r="AM49" s="64">
        <f>+AM48</f>
        <v>485.88600000000002</v>
      </c>
      <c r="AN49" s="26">
        <f>AM49*AL49</f>
        <v>1.9435440000000002</v>
      </c>
      <c r="AO49" s="27"/>
      <c r="AP49" s="30">
        <f t="shared" si="7"/>
        <v>0</v>
      </c>
      <c r="AQ49" s="31">
        <f t="shared" si="8"/>
        <v>0</v>
      </c>
    </row>
    <row r="50" spans="2:43" ht="25.5" x14ac:dyDescent="0.2">
      <c r="B50" s="56" t="s">
        <v>41</v>
      </c>
      <c r="C50" s="35"/>
      <c r="D50" s="35"/>
      <c r="E50" s="35"/>
      <c r="F50" s="67"/>
      <c r="G50" s="59"/>
      <c r="H50" s="60">
        <f>SUM(H47:H49)</f>
        <v>21.825903200000003</v>
      </c>
      <c r="I50" s="68"/>
      <c r="J50" s="69"/>
      <c r="K50" s="59"/>
      <c r="L50" s="60">
        <f>SUM(L47:L49)</f>
        <v>22.830091600000003</v>
      </c>
      <c r="M50" s="68"/>
      <c r="N50" s="43">
        <f t="shared" si="40"/>
        <v>1.0041884000000003</v>
      </c>
      <c r="O50" s="44">
        <f t="shared" si="31"/>
        <v>4.6009019228125239E-2</v>
      </c>
      <c r="Q50" s="69"/>
      <c r="R50" s="59"/>
      <c r="S50" s="60">
        <f>SUM(S47:S49)</f>
        <v>23.541551600000005</v>
      </c>
      <c r="T50" s="68"/>
      <c r="U50" s="43">
        <f t="shared" si="1"/>
        <v>0.71146000000000242</v>
      </c>
      <c r="V50" s="44">
        <f t="shared" si="2"/>
        <v>3.1163256480320138E-2</v>
      </c>
      <c r="X50" s="69"/>
      <c r="Y50" s="59"/>
      <c r="Z50" s="60">
        <f>SUM(Z47:Z49)</f>
        <v>24.227551600000005</v>
      </c>
      <c r="AA50" s="68"/>
      <c r="AB50" s="43">
        <f t="shared" si="3"/>
        <v>0.68599999999999994</v>
      </c>
      <c r="AC50" s="44">
        <f t="shared" si="4"/>
        <v>2.9139965438811595E-2</v>
      </c>
      <c r="AE50" s="69"/>
      <c r="AF50" s="59"/>
      <c r="AG50" s="60">
        <f>SUM(AG47:AG49)</f>
        <v>24.915551600000004</v>
      </c>
      <c r="AH50" s="68"/>
      <c r="AI50" s="43">
        <f t="shared" si="5"/>
        <v>0.68799999999999883</v>
      </c>
      <c r="AJ50" s="44">
        <f t="shared" si="6"/>
        <v>2.8397421718833474E-2</v>
      </c>
      <c r="AL50" s="69"/>
      <c r="AM50" s="59"/>
      <c r="AN50" s="60">
        <f>SUM(AN47:AN49)</f>
        <v>25.259551600000002</v>
      </c>
      <c r="AO50" s="68"/>
      <c r="AP50" s="43">
        <f t="shared" si="7"/>
        <v>0.34399999999999764</v>
      </c>
      <c r="AQ50" s="44">
        <f t="shared" si="8"/>
        <v>1.3806637939334145E-2</v>
      </c>
    </row>
    <row r="51" spans="2:43" ht="25.5" x14ac:dyDescent="0.2">
      <c r="B51" s="71" t="s">
        <v>42</v>
      </c>
      <c r="C51" s="21"/>
      <c r="D51" s="22" t="s">
        <v>30</v>
      </c>
      <c r="E51" s="23"/>
      <c r="F51" s="72">
        <v>4.4000000000000003E-3</v>
      </c>
      <c r="G51" s="64">
        <f>+G48</f>
        <v>486.82600000000002</v>
      </c>
      <c r="H51" s="73">
        <f t="shared" ref="H51:H57" si="41">G51*F51</f>
        <v>2.1420344</v>
      </c>
      <c r="I51" s="27"/>
      <c r="J51" s="72">
        <v>4.4000000000000003E-3</v>
      </c>
      <c r="K51" s="64">
        <f>+K48</f>
        <v>485.88600000000002</v>
      </c>
      <c r="L51" s="73">
        <f t="shared" ref="L51:L57" si="42">K51*J51</f>
        <v>2.1378984000000001</v>
      </c>
      <c r="M51" s="27"/>
      <c r="N51" s="30">
        <f t="shared" si="40"/>
        <v>-4.1359999999999175E-3</v>
      </c>
      <c r="O51" s="74">
        <f t="shared" si="31"/>
        <v>-1.9308746862328251E-3</v>
      </c>
      <c r="Q51" s="72">
        <f>+J51</f>
        <v>4.4000000000000003E-3</v>
      </c>
      <c r="R51" s="64">
        <f>+R48</f>
        <v>485.88600000000002</v>
      </c>
      <c r="S51" s="73">
        <f t="shared" ref="S51:S57" si="43">R51*Q51</f>
        <v>2.1378984000000001</v>
      </c>
      <c r="T51" s="27"/>
      <c r="U51" s="30">
        <f t="shared" si="1"/>
        <v>0</v>
      </c>
      <c r="V51" s="74">
        <f t="shared" si="2"/>
        <v>0</v>
      </c>
      <c r="X51" s="72">
        <f>+Q51</f>
        <v>4.4000000000000003E-3</v>
      </c>
      <c r="Y51" s="64">
        <f>+Y48</f>
        <v>485.88600000000002</v>
      </c>
      <c r="Z51" s="73">
        <f t="shared" ref="Z51:Z57" si="44">Y51*X51</f>
        <v>2.1378984000000001</v>
      </c>
      <c r="AA51" s="27"/>
      <c r="AB51" s="30">
        <f t="shared" si="3"/>
        <v>0</v>
      </c>
      <c r="AC51" s="74">
        <f t="shared" si="4"/>
        <v>0</v>
      </c>
      <c r="AE51" s="72">
        <f>+X51</f>
        <v>4.4000000000000003E-3</v>
      </c>
      <c r="AF51" s="64">
        <f>+AF48</f>
        <v>485.88600000000002</v>
      </c>
      <c r="AG51" s="73">
        <f t="shared" ref="AG51:AG57" si="45">AF51*AE51</f>
        <v>2.1378984000000001</v>
      </c>
      <c r="AH51" s="27"/>
      <c r="AI51" s="30">
        <f t="shared" si="5"/>
        <v>0</v>
      </c>
      <c r="AJ51" s="74">
        <f t="shared" si="6"/>
        <v>0</v>
      </c>
      <c r="AL51" s="72">
        <f>+AE51</f>
        <v>4.4000000000000003E-3</v>
      </c>
      <c r="AM51" s="64">
        <f>+AM48</f>
        <v>485.88600000000002</v>
      </c>
      <c r="AN51" s="73">
        <f t="shared" ref="AN51:AN57" si="46">AM51*AL51</f>
        <v>2.1378984000000001</v>
      </c>
      <c r="AO51" s="27"/>
      <c r="AP51" s="30">
        <f t="shared" si="7"/>
        <v>0</v>
      </c>
      <c r="AQ51" s="74">
        <f t="shared" si="8"/>
        <v>0</v>
      </c>
    </row>
    <row r="52" spans="2:43" ht="25.5" x14ac:dyDescent="0.2">
      <c r="B52" s="71" t="s">
        <v>43</v>
      </c>
      <c r="C52" s="21"/>
      <c r="D52" s="22" t="s">
        <v>30</v>
      </c>
      <c r="E52" s="23"/>
      <c r="F52" s="72">
        <v>1.2999999999999999E-3</v>
      </c>
      <c r="G52" s="64">
        <f>+G48</f>
        <v>486.82600000000002</v>
      </c>
      <c r="H52" s="73">
        <f t="shared" si="41"/>
        <v>0.63287380000000004</v>
      </c>
      <c r="I52" s="27"/>
      <c r="J52" s="72">
        <v>1.2999999999999999E-3</v>
      </c>
      <c r="K52" s="64">
        <f>+K48</f>
        <v>485.88600000000002</v>
      </c>
      <c r="L52" s="73">
        <f t="shared" si="42"/>
        <v>0.63165179999999999</v>
      </c>
      <c r="M52" s="27"/>
      <c r="N52" s="30">
        <f t="shared" si="40"/>
        <v>-1.2220000000000564E-3</v>
      </c>
      <c r="O52" s="74">
        <f t="shared" si="31"/>
        <v>-1.9308746862329524E-3</v>
      </c>
      <c r="Q52" s="72">
        <f>+J52</f>
        <v>1.2999999999999999E-3</v>
      </c>
      <c r="R52" s="64">
        <f>+R48</f>
        <v>485.88600000000002</v>
      </c>
      <c r="S52" s="73">
        <f t="shared" si="43"/>
        <v>0.63165179999999999</v>
      </c>
      <c r="T52" s="27"/>
      <c r="U52" s="30">
        <f t="shared" si="1"/>
        <v>0</v>
      </c>
      <c r="V52" s="74">
        <f t="shared" si="2"/>
        <v>0</v>
      </c>
      <c r="X52" s="72">
        <f>+Q52</f>
        <v>1.2999999999999999E-3</v>
      </c>
      <c r="Y52" s="64">
        <f>+Y48</f>
        <v>485.88600000000002</v>
      </c>
      <c r="Z52" s="73">
        <f t="shared" si="44"/>
        <v>0.63165179999999999</v>
      </c>
      <c r="AA52" s="27"/>
      <c r="AB52" s="30">
        <f t="shared" si="3"/>
        <v>0</v>
      </c>
      <c r="AC52" s="74">
        <f t="shared" si="4"/>
        <v>0</v>
      </c>
      <c r="AE52" s="72">
        <f>+X52</f>
        <v>1.2999999999999999E-3</v>
      </c>
      <c r="AF52" s="64">
        <f>+AF48</f>
        <v>485.88600000000002</v>
      </c>
      <c r="AG52" s="73">
        <f t="shared" si="45"/>
        <v>0.63165179999999999</v>
      </c>
      <c r="AH52" s="27"/>
      <c r="AI52" s="30">
        <f t="shared" si="5"/>
        <v>0</v>
      </c>
      <c r="AJ52" s="74">
        <f t="shared" si="6"/>
        <v>0</v>
      </c>
      <c r="AL52" s="72">
        <f>+AE52</f>
        <v>1.2999999999999999E-3</v>
      </c>
      <c r="AM52" s="64">
        <f>+AM48</f>
        <v>485.88600000000002</v>
      </c>
      <c r="AN52" s="73">
        <f t="shared" si="46"/>
        <v>0.63165179999999999</v>
      </c>
      <c r="AO52" s="27"/>
      <c r="AP52" s="30">
        <f t="shared" si="7"/>
        <v>0</v>
      </c>
      <c r="AQ52" s="74">
        <f t="shared" si="8"/>
        <v>0</v>
      </c>
    </row>
    <row r="53" spans="2:43" x14ac:dyDescent="0.2">
      <c r="B53" s="21" t="s">
        <v>44</v>
      </c>
      <c r="C53" s="21"/>
      <c r="D53" s="22" t="s">
        <v>27</v>
      </c>
      <c r="E53" s="23"/>
      <c r="F53" s="72">
        <v>0.25</v>
      </c>
      <c r="G53" s="25">
        <v>1</v>
      </c>
      <c r="H53" s="73">
        <f t="shared" si="41"/>
        <v>0.25</v>
      </c>
      <c r="I53" s="27"/>
      <c r="J53" s="72">
        <v>0.25</v>
      </c>
      <c r="K53" s="29">
        <v>1</v>
      </c>
      <c r="L53" s="73">
        <f t="shared" si="42"/>
        <v>0.25</v>
      </c>
      <c r="M53" s="27"/>
      <c r="N53" s="30">
        <f t="shared" si="40"/>
        <v>0</v>
      </c>
      <c r="O53" s="74">
        <f t="shared" si="31"/>
        <v>0</v>
      </c>
      <c r="Q53" s="72">
        <v>0.25</v>
      </c>
      <c r="R53" s="29">
        <v>1</v>
      </c>
      <c r="S53" s="73">
        <f t="shared" si="43"/>
        <v>0.25</v>
      </c>
      <c r="T53" s="27"/>
      <c r="U53" s="30">
        <f t="shared" si="1"/>
        <v>0</v>
      </c>
      <c r="V53" s="74">
        <f t="shared" si="2"/>
        <v>0</v>
      </c>
      <c r="X53" s="72">
        <v>0.25</v>
      </c>
      <c r="Y53" s="29">
        <v>1</v>
      </c>
      <c r="Z53" s="73">
        <f t="shared" si="44"/>
        <v>0.25</v>
      </c>
      <c r="AA53" s="27"/>
      <c r="AB53" s="30">
        <f t="shared" si="3"/>
        <v>0</v>
      </c>
      <c r="AC53" s="74">
        <f t="shared" si="4"/>
        <v>0</v>
      </c>
      <c r="AE53" s="72">
        <v>0.25</v>
      </c>
      <c r="AF53" s="29">
        <v>1</v>
      </c>
      <c r="AG53" s="73">
        <f t="shared" si="45"/>
        <v>0.25</v>
      </c>
      <c r="AH53" s="27"/>
      <c r="AI53" s="30">
        <f t="shared" si="5"/>
        <v>0</v>
      </c>
      <c r="AJ53" s="74">
        <f t="shared" si="6"/>
        <v>0</v>
      </c>
      <c r="AL53" s="72">
        <v>0.25</v>
      </c>
      <c r="AM53" s="29">
        <v>1</v>
      </c>
      <c r="AN53" s="73">
        <f t="shared" si="46"/>
        <v>0.25</v>
      </c>
      <c r="AO53" s="27"/>
      <c r="AP53" s="30">
        <f t="shared" si="7"/>
        <v>0</v>
      </c>
      <c r="AQ53" s="74">
        <f t="shared" si="8"/>
        <v>0</v>
      </c>
    </row>
    <row r="54" spans="2:43" x14ac:dyDescent="0.2">
      <c r="B54" s="21" t="s">
        <v>45</v>
      </c>
      <c r="C54" s="21"/>
      <c r="D54" s="22"/>
      <c r="E54" s="23"/>
      <c r="F54" s="72">
        <v>6.94E-3</v>
      </c>
      <c r="G54" s="75">
        <f>$F$18</f>
        <v>470</v>
      </c>
      <c r="H54" s="73">
        <f t="shared" si="41"/>
        <v>3.2618</v>
      </c>
      <c r="I54" s="27"/>
      <c r="J54" s="72">
        <f>+F54</f>
        <v>6.94E-3</v>
      </c>
      <c r="K54" s="76">
        <f>$F$18</f>
        <v>470</v>
      </c>
      <c r="L54" s="73">
        <f t="shared" si="42"/>
        <v>3.2618</v>
      </c>
      <c r="M54" s="27"/>
      <c r="N54" s="30">
        <f t="shared" si="40"/>
        <v>0</v>
      </c>
      <c r="O54" s="74">
        <f t="shared" si="31"/>
        <v>0</v>
      </c>
      <c r="Q54" s="72">
        <f>+J54</f>
        <v>6.94E-3</v>
      </c>
      <c r="R54" s="76">
        <f>$F$18</f>
        <v>470</v>
      </c>
      <c r="S54" s="73">
        <f t="shared" si="43"/>
        <v>3.2618</v>
      </c>
      <c r="T54" s="27"/>
      <c r="U54" s="30">
        <f t="shared" si="1"/>
        <v>0</v>
      </c>
      <c r="V54" s="74">
        <f t="shared" si="2"/>
        <v>0</v>
      </c>
      <c r="X54" s="72">
        <f>+Q54</f>
        <v>6.94E-3</v>
      </c>
      <c r="Y54" s="76">
        <f>$F$18</f>
        <v>470</v>
      </c>
      <c r="Z54" s="73">
        <f t="shared" si="44"/>
        <v>3.2618</v>
      </c>
      <c r="AA54" s="27"/>
      <c r="AB54" s="30">
        <f t="shared" si="3"/>
        <v>0</v>
      </c>
      <c r="AC54" s="74">
        <f t="shared" si="4"/>
        <v>0</v>
      </c>
      <c r="AE54" s="72">
        <f>+X54</f>
        <v>6.94E-3</v>
      </c>
      <c r="AF54" s="76">
        <f>$F$18</f>
        <v>470</v>
      </c>
      <c r="AG54" s="73">
        <f t="shared" si="45"/>
        <v>3.2618</v>
      </c>
      <c r="AH54" s="27"/>
      <c r="AI54" s="30">
        <f t="shared" si="5"/>
        <v>0</v>
      </c>
      <c r="AJ54" s="74">
        <f t="shared" si="6"/>
        <v>0</v>
      </c>
      <c r="AL54" s="72">
        <f>+AE54</f>
        <v>6.94E-3</v>
      </c>
      <c r="AM54" s="76">
        <f>$F$18</f>
        <v>470</v>
      </c>
      <c r="AN54" s="73">
        <f t="shared" si="46"/>
        <v>3.2618</v>
      </c>
      <c r="AO54" s="27"/>
      <c r="AP54" s="30">
        <f t="shared" si="7"/>
        <v>0</v>
      </c>
      <c r="AQ54" s="74">
        <f t="shared" si="8"/>
        <v>0</v>
      </c>
    </row>
    <row r="55" spans="2:43" x14ac:dyDescent="0.2">
      <c r="B55" s="49" t="s">
        <v>46</v>
      </c>
      <c r="C55" s="21"/>
      <c r="D55" s="22"/>
      <c r="E55" s="23"/>
      <c r="F55" s="72">
        <v>0.08</v>
      </c>
      <c r="G55" s="77">
        <f>0.64*$F$18</f>
        <v>300.8</v>
      </c>
      <c r="H55" s="73">
        <f t="shared" si="41"/>
        <v>24.064</v>
      </c>
      <c r="I55" s="27"/>
      <c r="J55" s="72">
        <v>0.08</v>
      </c>
      <c r="K55" s="77">
        <f>$G$55</f>
        <v>300.8</v>
      </c>
      <c r="L55" s="73">
        <f t="shared" si="42"/>
        <v>24.064</v>
      </c>
      <c r="M55" s="27"/>
      <c r="N55" s="30">
        <f t="shared" si="40"/>
        <v>0</v>
      </c>
      <c r="O55" s="74">
        <f t="shared" si="31"/>
        <v>0</v>
      </c>
      <c r="Q55" s="72">
        <v>0.08</v>
      </c>
      <c r="R55" s="77">
        <f>$G$55</f>
        <v>300.8</v>
      </c>
      <c r="S55" s="73">
        <f t="shared" si="43"/>
        <v>24.064</v>
      </c>
      <c r="T55" s="27"/>
      <c r="U55" s="30">
        <f t="shared" si="1"/>
        <v>0</v>
      </c>
      <c r="V55" s="74">
        <f t="shared" si="2"/>
        <v>0</v>
      </c>
      <c r="X55" s="72">
        <v>0.08</v>
      </c>
      <c r="Y55" s="77">
        <f>$G$55</f>
        <v>300.8</v>
      </c>
      <c r="Z55" s="73">
        <f t="shared" si="44"/>
        <v>24.064</v>
      </c>
      <c r="AA55" s="27"/>
      <c r="AB55" s="30">
        <f t="shared" si="3"/>
        <v>0</v>
      </c>
      <c r="AC55" s="74">
        <f t="shared" si="4"/>
        <v>0</v>
      </c>
      <c r="AE55" s="72">
        <v>0.08</v>
      </c>
      <c r="AF55" s="77">
        <f>$G$55</f>
        <v>300.8</v>
      </c>
      <c r="AG55" s="73">
        <f t="shared" si="45"/>
        <v>24.064</v>
      </c>
      <c r="AH55" s="27"/>
      <c r="AI55" s="30">
        <f t="shared" si="5"/>
        <v>0</v>
      </c>
      <c r="AJ55" s="74">
        <f t="shared" si="6"/>
        <v>0</v>
      </c>
      <c r="AL55" s="72">
        <v>0.08</v>
      </c>
      <c r="AM55" s="77">
        <f>$G$55</f>
        <v>300.8</v>
      </c>
      <c r="AN55" s="73">
        <f t="shared" si="46"/>
        <v>24.064</v>
      </c>
      <c r="AO55" s="27"/>
      <c r="AP55" s="30">
        <f t="shared" si="7"/>
        <v>0</v>
      </c>
      <c r="AQ55" s="74">
        <f t="shared" si="8"/>
        <v>0</v>
      </c>
    </row>
    <row r="56" spans="2:43" x14ac:dyDescent="0.2">
      <c r="B56" s="49" t="s">
        <v>47</v>
      </c>
      <c r="C56" s="21"/>
      <c r="D56" s="22"/>
      <c r="E56" s="23"/>
      <c r="F56" s="72">
        <v>0.122</v>
      </c>
      <c r="G56" s="77">
        <f>0.18*$F$18</f>
        <v>84.6</v>
      </c>
      <c r="H56" s="73">
        <f t="shared" si="41"/>
        <v>10.321199999999999</v>
      </c>
      <c r="I56" s="27"/>
      <c r="J56" s="72">
        <v>0.122</v>
      </c>
      <c r="K56" s="77">
        <f>$G$56</f>
        <v>84.6</v>
      </c>
      <c r="L56" s="73">
        <f t="shared" si="42"/>
        <v>10.321199999999999</v>
      </c>
      <c r="M56" s="27"/>
      <c r="N56" s="30">
        <f t="shared" si="40"/>
        <v>0</v>
      </c>
      <c r="O56" s="74">
        <f t="shared" si="31"/>
        <v>0</v>
      </c>
      <c r="Q56" s="72">
        <v>0.122</v>
      </c>
      <c r="R56" s="77">
        <f>$G$56</f>
        <v>84.6</v>
      </c>
      <c r="S56" s="73">
        <f t="shared" si="43"/>
        <v>10.321199999999999</v>
      </c>
      <c r="T56" s="27"/>
      <c r="U56" s="30">
        <f t="shared" si="1"/>
        <v>0</v>
      </c>
      <c r="V56" s="74">
        <f t="shared" si="2"/>
        <v>0</v>
      </c>
      <c r="X56" s="72">
        <v>0.122</v>
      </c>
      <c r="Y56" s="77">
        <f>$G$56</f>
        <v>84.6</v>
      </c>
      <c r="Z56" s="73">
        <f t="shared" si="44"/>
        <v>10.321199999999999</v>
      </c>
      <c r="AA56" s="27"/>
      <c r="AB56" s="30">
        <f t="shared" si="3"/>
        <v>0</v>
      </c>
      <c r="AC56" s="74">
        <f t="shared" si="4"/>
        <v>0</v>
      </c>
      <c r="AE56" s="72">
        <v>0.122</v>
      </c>
      <c r="AF56" s="77">
        <f>$G$56</f>
        <v>84.6</v>
      </c>
      <c r="AG56" s="73">
        <f t="shared" si="45"/>
        <v>10.321199999999999</v>
      </c>
      <c r="AH56" s="27"/>
      <c r="AI56" s="30">
        <f t="shared" si="5"/>
        <v>0</v>
      </c>
      <c r="AJ56" s="74">
        <f t="shared" si="6"/>
        <v>0</v>
      </c>
      <c r="AL56" s="72">
        <v>0.122</v>
      </c>
      <c r="AM56" s="77">
        <f>$G$56</f>
        <v>84.6</v>
      </c>
      <c r="AN56" s="73">
        <f t="shared" si="46"/>
        <v>10.321199999999999</v>
      </c>
      <c r="AO56" s="27"/>
      <c r="AP56" s="30">
        <f t="shared" si="7"/>
        <v>0</v>
      </c>
      <c r="AQ56" s="74">
        <f t="shared" si="8"/>
        <v>0</v>
      </c>
    </row>
    <row r="57" spans="2:43" x14ac:dyDescent="0.2">
      <c r="B57" s="11" t="s">
        <v>48</v>
      </c>
      <c r="C57" s="21"/>
      <c r="D57" s="22"/>
      <c r="E57" s="23"/>
      <c r="F57" s="72">
        <v>0.161</v>
      </c>
      <c r="G57" s="77">
        <f>0.18*$F$18</f>
        <v>84.6</v>
      </c>
      <c r="H57" s="73">
        <f t="shared" si="41"/>
        <v>13.6206</v>
      </c>
      <c r="I57" s="27"/>
      <c r="J57" s="72">
        <v>0.161</v>
      </c>
      <c r="K57" s="77">
        <f>$G$57</f>
        <v>84.6</v>
      </c>
      <c r="L57" s="73">
        <f t="shared" si="42"/>
        <v>13.6206</v>
      </c>
      <c r="M57" s="27"/>
      <c r="N57" s="30">
        <f t="shared" si="40"/>
        <v>0</v>
      </c>
      <c r="O57" s="74">
        <f t="shared" si="31"/>
        <v>0</v>
      </c>
      <c r="Q57" s="72">
        <v>0.161</v>
      </c>
      <c r="R57" s="77">
        <f>$G$57</f>
        <v>84.6</v>
      </c>
      <c r="S57" s="73">
        <f t="shared" si="43"/>
        <v>13.6206</v>
      </c>
      <c r="T57" s="27"/>
      <c r="U57" s="30">
        <f t="shared" si="1"/>
        <v>0</v>
      </c>
      <c r="V57" s="74">
        <f t="shared" si="2"/>
        <v>0</v>
      </c>
      <c r="X57" s="72">
        <v>0.161</v>
      </c>
      <c r="Y57" s="77">
        <f>$G$57</f>
        <v>84.6</v>
      </c>
      <c r="Z57" s="73">
        <f t="shared" si="44"/>
        <v>13.6206</v>
      </c>
      <c r="AA57" s="27"/>
      <c r="AB57" s="30">
        <f t="shared" si="3"/>
        <v>0</v>
      </c>
      <c r="AC57" s="74">
        <f t="shared" si="4"/>
        <v>0</v>
      </c>
      <c r="AE57" s="72">
        <v>0.161</v>
      </c>
      <c r="AF57" s="77">
        <f>$G$57</f>
        <v>84.6</v>
      </c>
      <c r="AG57" s="73">
        <f t="shared" si="45"/>
        <v>13.6206</v>
      </c>
      <c r="AH57" s="27"/>
      <c r="AI57" s="30">
        <f t="shared" si="5"/>
        <v>0</v>
      </c>
      <c r="AJ57" s="74">
        <f t="shared" si="6"/>
        <v>0</v>
      </c>
      <c r="AL57" s="72">
        <v>0.161</v>
      </c>
      <c r="AM57" s="77">
        <f>$G$57</f>
        <v>84.6</v>
      </c>
      <c r="AN57" s="73">
        <f t="shared" si="46"/>
        <v>13.6206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470</v>
      </c>
      <c r="H58" s="73">
        <f>G58*F58</f>
        <v>44.18</v>
      </c>
      <c r="I58" s="83"/>
      <c r="J58" s="72">
        <v>9.4E-2</v>
      </c>
      <c r="K58" s="82">
        <f>$G$58</f>
        <v>470</v>
      </c>
      <c r="L58" s="73">
        <f>K58*J58</f>
        <v>44.18</v>
      </c>
      <c r="M58" s="83"/>
      <c r="N58" s="84">
        <f t="shared" si="40"/>
        <v>0</v>
      </c>
      <c r="O58" s="74">
        <f t="shared" si="31"/>
        <v>0</v>
      </c>
      <c r="Q58" s="72">
        <v>9.4E-2</v>
      </c>
      <c r="R58" s="82">
        <f>$G$58</f>
        <v>470</v>
      </c>
      <c r="S58" s="73">
        <f>R58*Q58</f>
        <v>44.18</v>
      </c>
      <c r="T58" s="83"/>
      <c r="U58" s="84">
        <f t="shared" si="1"/>
        <v>0</v>
      </c>
      <c r="V58" s="74">
        <f t="shared" si="2"/>
        <v>0</v>
      </c>
      <c r="X58" s="72">
        <v>9.4E-2</v>
      </c>
      <c r="Y58" s="82">
        <f>$G$58</f>
        <v>470</v>
      </c>
      <c r="Z58" s="73">
        <f>Y58*X58</f>
        <v>44.18</v>
      </c>
      <c r="AA58" s="83"/>
      <c r="AB58" s="84">
        <f t="shared" si="3"/>
        <v>0</v>
      </c>
      <c r="AC58" s="74">
        <f t="shared" si="4"/>
        <v>0</v>
      </c>
      <c r="AE58" s="72">
        <v>9.4E-2</v>
      </c>
      <c r="AF58" s="82">
        <f>$G$58</f>
        <v>470</v>
      </c>
      <c r="AG58" s="73">
        <f>AF58*AE58</f>
        <v>44.18</v>
      </c>
      <c r="AH58" s="83"/>
      <c r="AI58" s="84">
        <f t="shared" si="5"/>
        <v>0</v>
      </c>
      <c r="AJ58" s="74">
        <f t="shared" si="6"/>
        <v>0</v>
      </c>
      <c r="AL58" s="72">
        <v>9.4E-2</v>
      </c>
      <c r="AM58" s="82">
        <f>$G$58</f>
        <v>470</v>
      </c>
      <c r="AN58" s="73">
        <f>AM58*AL58</f>
        <v>44.18</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0"/>
        <v>0</v>
      </c>
      <c r="O59" s="74" t="str">
        <f t="shared" si="31"/>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76.118411399999999</v>
      </c>
      <c r="I61" s="100"/>
      <c r="J61" s="101"/>
      <c r="K61" s="101"/>
      <c r="L61" s="99">
        <f>SUM(L51:L57,L50)</f>
        <v>77.117241800000002</v>
      </c>
      <c r="M61" s="102"/>
      <c r="N61" s="103">
        <f t="shared" ref="N61" si="47">L61-H61</f>
        <v>0.99883040000000278</v>
      </c>
      <c r="O61" s="104">
        <f t="shared" ref="O61" si="48">IF((H61)=0,"",(N61/H61))</f>
        <v>1.3122060505850268E-2</v>
      </c>
      <c r="Q61" s="101"/>
      <c r="R61" s="101"/>
      <c r="S61" s="99">
        <f>SUM(S51:S57,S50)</f>
        <v>77.828701800000005</v>
      </c>
      <c r="T61" s="102"/>
      <c r="U61" s="103">
        <f t="shared" si="1"/>
        <v>0.71146000000000242</v>
      </c>
      <c r="V61" s="104">
        <f>IF((L61)=0,"",(U61/L61))</f>
        <v>9.2256930278333989E-3</v>
      </c>
      <c r="X61" s="101"/>
      <c r="Y61" s="101"/>
      <c r="Z61" s="99">
        <f>SUM(Z51:Z57,Z50)</f>
        <v>78.514701800000012</v>
      </c>
      <c r="AA61" s="102"/>
      <c r="AB61" s="103">
        <f t="shared" si="3"/>
        <v>0.68600000000000705</v>
      </c>
      <c r="AC61" s="104">
        <f>IF((S61)=0,"",(AB61/S61))</f>
        <v>8.8142289943734745E-3</v>
      </c>
      <c r="AE61" s="101"/>
      <c r="AF61" s="101"/>
      <c r="AG61" s="99">
        <f>SUM(AG51:AG57,AG50)</f>
        <v>79.2027018</v>
      </c>
      <c r="AH61" s="102"/>
      <c r="AI61" s="103">
        <f t="shared" ref="AI61:AI65" si="49">AG61-Z61</f>
        <v>0.68799999999998818</v>
      </c>
      <c r="AJ61" s="104">
        <f>IF((Z61)=0,"",(AI61/Z61))</f>
        <v>8.7626900978688815E-3</v>
      </c>
      <c r="AL61" s="101"/>
      <c r="AM61" s="101"/>
      <c r="AN61" s="99">
        <f>SUM(AN51:AN57,AN50)</f>
        <v>79.546701799999994</v>
      </c>
      <c r="AO61" s="102"/>
      <c r="AP61" s="103">
        <f t="shared" ref="AP61:AP65" si="50">AN61-AG61</f>
        <v>0.34399999999999409</v>
      </c>
      <c r="AQ61" s="104">
        <f>IF((AG61)=0,"",(AP61/AG61))</f>
        <v>4.3432861781489644E-3</v>
      </c>
    </row>
    <row r="62" spans="2:43" x14ac:dyDescent="0.2">
      <c r="B62" s="105" t="s">
        <v>52</v>
      </c>
      <c r="C62" s="21"/>
      <c r="D62" s="21"/>
      <c r="E62" s="21"/>
      <c r="F62" s="106">
        <v>0.13</v>
      </c>
      <c r="G62" s="107"/>
      <c r="H62" s="108">
        <f>H61*F62</f>
        <v>9.8953934820000011</v>
      </c>
      <c r="I62" s="109"/>
      <c r="J62" s="110">
        <v>0.13</v>
      </c>
      <c r="K62" s="109"/>
      <c r="L62" s="111">
        <f>L61*J62</f>
        <v>10.025241434</v>
      </c>
      <c r="M62" s="112"/>
      <c r="N62" s="113">
        <f t="shared" si="40"/>
        <v>0.12984795199999866</v>
      </c>
      <c r="O62" s="114">
        <f t="shared" si="31"/>
        <v>1.3122060505850094E-2</v>
      </c>
      <c r="Q62" s="110">
        <v>0.13</v>
      </c>
      <c r="R62" s="109"/>
      <c r="S62" s="111">
        <f>S61*Q62</f>
        <v>10.117731234000001</v>
      </c>
      <c r="T62" s="112"/>
      <c r="U62" s="113">
        <f t="shared" si="1"/>
        <v>9.2489800000000955E-2</v>
      </c>
      <c r="V62" s="114">
        <f t="shared" ref="V62:V71" si="51">IF((L62)=0,"",(U62/L62))</f>
        <v>9.2256930278334631E-3</v>
      </c>
      <c r="X62" s="110">
        <v>0.13</v>
      </c>
      <c r="Y62" s="109"/>
      <c r="Z62" s="111">
        <f>Z61*X62</f>
        <v>10.206911234000001</v>
      </c>
      <c r="AA62" s="112"/>
      <c r="AB62" s="113">
        <f t="shared" si="3"/>
        <v>8.9180000000000703E-2</v>
      </c>
      <c r="AC62" s="114">
        <f t="shared" ref="AC62:AC71" si="52">IF((S62)=0,"",(AB62/S62))</f>
        <v>8.8142289943734537E-3</v>
      </c>
      <c r="AE62" s="110">
        <v>0.13</v>
      </c>
      <c r="AF62" s="109"/>
      <c r="AG62" s="111">
        <f>AG61*AE62</f>
        <v>10.296351234000001</v>
      </c>
      <c r="AH62" s="112"/>
      <c r="AI62" s="113">
        <f t="shared" si="49"/>
        <v>8.9439999999999742E-2</v>
      </c>
      <c r="AJ62" s="114">
        <f t="shared" ref="AJ62:AJ71" si="53">IF((Z62)=0,"",(AI62/Z62))</f>
        <v>8.7626900978690064E-3</v>
      </c>
      <c r="AL62" s="110">
        <v>0.13</v>
      </c>
      <c r="AM62" s="109"/>
      <c r="AN62" s="111">
        <f>AN61*AL62</f>
        <v>10.341071233999999</v>
      </c>
      <c r="AO62" s="112"/>
      <c r="AP62" s="113">
        <f t="shared" si="50"/>
        <v>4.4719999999998095E-2</v>
      </c>
      <c r="AQ62" s="114">
        <f t="shared" ref="AQ62:AQ71" si="54">IF((AG62)=0,"",(AP62/AG62))</f>
        <v>4.3432861781488533E-3</v>
      </c>
    </row>
    <row r="63" spans="2:43" x14ac:dyDescent="0.2">
      <c r="B63" s="115" t="s">
        <v>53</v>
      </c>
      <c r="C63" s="21"/>
      <c r="D63" s="21"/>
      <c r="E63" s="21"/>
      <c r="F63" s="116"/>
      <c r="G63" s="107"/>
      <c r="H63" s="108">
        <f>H61+H62</f>
        <v>86.013804882000002</v>
      </c>
      <c r="I63" s="109"/>
      <c r="J63" s="109"/>
      <c r="K63" s="109"/>
      <c r="L63" s="111">
        <f>L61+L62</f>
        <v>87.142483233999997</v>
      </c>
      <c r="M63" s="112"/>
      <c r="N63" s="113">
        <f t="shared" si="40"/>
        <v>1.1286783519999943</v>
      </c>
      <c r="O63" s="114">
        <f t="shared" si="31"/>
        <v>1.3122060505850165E-2</v>
      </c>
      <c r="Q63" s="109"/>
      <c r="R63" s="109"/>
      <c r="S63" s="111">
        <f>S61+S62</f>
        <v>87.946433034000009</v>
      </c>
      <c r="T63" s="112"/>
      <c r="U63" s="113">
        <f t="shared" si="1"/>
        <v>0.80394980000001226</v>
      </c>
      <c r="V63" s="114">
        <f t="shared" si="51"/>
        <v>9.2256930278335099E-3</v>
      </c>
      <c r="X63" s="109"/>
      <c r="Y63" s="109"/>
      <c r="Z63" s="111">
        <f>Z61+Z62</f>
        <v>88.721613034000015</v>
      </c>
      <c r="AA63" s="112"/>
      <c r="AB63" s="113">
        <f t="shared" si="3"/>
        <v>0.77518000000000598</v>
      </c>
      <c r="AC63" s="114">
        <f t="shared" si="52"/>
        <v>8.814228994373452E-3</v>
      </c>
      <c r="AE63" s="109"/>
      <c r="AF63" s="109"/>
      <c r="AG63" s="111">
        <f>AG61+AG62</f>
        <v>89.499053033999999</v>
      </c>
      <c r="AH63" s="112"/>
      <c r="AI63" s="113">
        <f t="shared" si="49"/>
        <v>0.77743999999998437</v>
      </c>
      <c r="AJ63" s="114">
        <f t="shared" si="53"/>
        <v>8.7626900978688554E-3</v>
      </c>
      <c r="AL63" s="109"/>
      <c r="AM63" s="109"/>
      <c r="AN63" s="111">
        <f>AN61+AN62</f>
        <v>89.887773033999991</v>
      </c>
      <c r="AO63" s="112"/>
      <c r="AP63" s="113">
        <f t="shared" si="50"/>
        <v>0.38871999999999218</v>
      </c>
      <c r="AQ63" s="114">
        <f t="shared" si="54"/>
        <v>4.3432861781489513E-3</v>
      </c>
    </row>
    <row r="64" spans="2:43" ht="15.75" customHeight="1" x14ac:dyDescent="0.2">
      <c r="B64" s="259" t="s">
        <v>54</v>
      </c>
      <c r="C64" s="259"/>
      <c r="D64" s="259"/>
      <c r="E64" s="21"/>
      <c r="F64" s="116"/>
      <c r="G64" s="107"/>
      <c r="H64" s="117">
        <f>ROUND(-H63*0%,2)</f>
        <v>0</v>
      </c>
      <c r="I64" s="109"/>
      <c r="J64" s="109"/>
      <c r="K64" s="109"/>
      <c r="L64" s="180">
        <f>ROUND(-L63*0%,2)</f>
        <v>0</v>
      </c>
      <c r="M64" s="112"/>
      <c r="N64" s="118">
        <f t="shared" si="40"/>
        <v>0</v>
      </c>
      <c r="O64" s="119" t="str">
        <f t="shared" si="31"/>
        <v/>
      </c>
      <c r="Q64" s="109"/>
      <c r="R64" s="109"/>
      <c r="S64" s="180">
        <f>ROUND(-S63*0%,2)</f>
        <v>0</v>
      </c>
      <c r="T64" s="112"/>
      <c r="U64" s="118">
        <f t="shared" si="1"/>
        <v>0</v>
      </c>
      <c r="V64" s="119" t="str">
        <f t="shared" si="51"/>
        <v/>
      </c>
      <c r="X64" s="109"/>
      <c r="Y64" s="109"/>
      <c r="Z64" s="180">
        <f>ROUND(-Z63*0%,2)</f>
        <v>0</v>
      </c>
      <c r="AA64" s="112"/>
      <c r="AB64" s="118">
        <f t="shared" si="3"/>
        <v>0</v>
      </c>
      <c r="AC64" s="119" t="str">
        <f t="shared" si="52"/>
        <v/>
      </c>
      <c r="AE64" s="109"/>
      <c r="AF64" s="109"/>
      <c r="AG64" s="180">
        <f>ROUND(-AG63*0%,2)</f>
        <v>0</v>
      </c>
      <c r="AH64" s="112"/>
      <c r="AI64" s="118">
        <f t="shared" si="49"/>
        <v>0</v>
      </c>
      <c r="AJ64" s="119" t="str">
        <f t="shared" si="53"/>
        <v/>
      </c>
      <c r="AL64" s="109"/>
      <c r="AM64" s="109"/>
      <c r="AN64" s="180">
        <f>ROUND(-AN63*0%,2)</f>
        <v>0</v>
      </c>
      <c r="AO64" s="112"/>
      <c r="AP64" s="118">
        <f t="shared" si="50"/>
        <v>0</v>
      </c>
      <c r="AQ64" s="119" t="str">
        <f t="shared" si="54"/>
        <v/>
      </c>
    </row>
    <row r="65" spans="2:43" ht="13.5" thickBot="1" x14ac:dyDescent="0.25">
      <c r="B65" s="260" t="s">
        <v>55</v>
      </c>
      <c r="C65" s="260"/>
      <c r="D65" s="260"/>
      <c r="E65" s="120"/>
      <c r="F65" s="121"/>
      <c r="G65" s="122"/>
      <c r="H65" s="123">
        <f>H63+H64</f>
        <v>86.013804882000002</v>
      </c>
      <c r="I65" s="124"/>
      <c r="J65" s="124"/>
      <c r="K65" s="124"/>
      <c r="L65" s="125">
        <f>L63+L64</f>
        <v>87.142483233999997</v>
      </c>
      <c r="M65" s="126"/>
      <c r="N65" s="127">
        <f t="shared" si="40"/>
        <v>1.1286783519999943</v>
      </c>
      <c r="O65" s="128">
        <f t="shared" si="31"/>
        <v>1.3122060505850165E-2</v>
      </c>
      <c r="Q65" s="124"/>
      <c r="R65" s="124"/>
      <c r="S65" s="125">
        <f>S63+S64</f>
        <v>87.946433034000009</v>
      </c>
      <c r="T65" s="126"/>
      <c r="U65" s="127">
        <f t="shared" si="1"/>
        <v>0.80394980000001226</v>
      </c>
      <c r="V65" s="128">
        <f t="shared" si="51"/>
        <v>9.2256930278335099E-3</v>
      </c>
      <c r="X65" s="124"/>
      <c r="Y65" s="124"/>
      <c r="Z65" s="125">
        <f>Z63+Z64</f>
        <v>88.721613034000015</v>
      </c>
      <c r="AA65" s="126"/>
      <c r="AB65" s="127">
        <f t="shared" si="3"/>
        <v>0.77518000000000598</v>
      </c>
      <c r="AC65" s="128">
        <f t="shared" si="52"/>
        <v>8.814228994373452E-3</v>
      </c>
      <c r="AE65" s="124"/>
      <c r="AF65" s="124"/>
      <c r="AG65" s="125">
        <f>AG63+AG64</f>
        <v>89.499053033999999</v>
      </c>
      <c r="AH65" s="126"/>
      <c r="AI65" s="127">
        <f t="shared" si="49"/>
        <v>0.77743999999998437</v>
      </c>
      <c r="AJ65" s="128">
        <f t="shared" si="53"/>
        <v>8.7626900978688554E-3</v>
      </c>
      <c r="AL65" s="124"/>
      <c r="AM65" s="124"/>
      <c r="AN65" s="125">
        <f>AN63+AN64</f>
        <v>89.887773033999991</v>
      </c>
      <c r="AO65" s="126"/>
      <c r="AP65" s="127">
        <f t="shared" si="50"/>
        <v>0.38871999999999218</v>
      </c>
      <c r="AQ65" s="128">
        <f t="shared" si="54"/>
        <v>4.3432861781489513E-3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72.292611399999998</v>
      </c>
      <c r="I67" s="140"/>
      <c r="J67" s="141"/>
      <c r="K67" s="141"/>
      <c r="L67" s="139">
        <f>SUM(L58:L59,L50,L51:L54)</f>
        <v>73.291441800000001</v>
      </c>
      <c r="M67" s="142"/>
      <c r="N67" s="143">
        <f t="shared" ref="N67:N71" si="55">L67-H67</f>
        <v>0.99883040000000278</v>
      </c>
      <c r="O67" s="104">
        <f t="shared" ref="O67:O71" si="56">IF((H67)=0,"",(N67/H67))</f>
        <v>1.3816493562162326E-2</v>
      </c>
      <c r="Q67" s="141"/>
      <c r="R67" s="141"/>
      <c r="S67" s="139">
        <f>SUM(S58:S59,S50,S51:S54)</f>
        <v>74.002901799999989</v>
      </c>
      <c r="T67" s="142"/>
      <c r="U67" s="143">
        <f t="shared" si="1"/>
        <v>0.71145999999998821</v>
      </c>
      <c r="V67" s="104">
        <f t="shared" si="51"/>
        <v>9.7072725345128657E-3</v>
      </c>
      <c r="X67" s="141"/>
      <c r="Y67" s="141"/>
      <c r="Z67" s="139">
        <f>SUM(Z58:Z59,Z50,Z51:Z54)</f>
        <v>74.688901799999996</v>
      </c>
      <c r="AA67" s="142"/>
      <c r="AB67" s="143">
        <f t="shared" si="3"/>
        <v>0.68600000000000705</v>
      </c>
      <c r="AC67" s="104">
        <f t="shared" si="52"/>
        <v>9.2699067646561818E-3</v>
      </c>
      <c r="AE67" s="141"/>
      <c r="AF67" s="141"/>
      <c r="AG67" s="139">
        <f>SUM(AG58:AG59,AG50,AG51:AG54)</f>
        <v>75.376901799999999</v>
      </c>
      <c r="AH67" s="142"/>
      <c r="AI67" s="143">
        <f t="shared" ref="AI67:AI71" si="57">AG67-Z67</f>
        <v>0.68800000000000239</v>
      </c>
      <c r="AJ67" s="104">
        <f t="shared" si="53"/>
        <v>9.2115425909234938E-3</v>
      </c>
      <c r="AL67" s="141"/>
      <c r="AM67" s="141"/>
      <c r="AN67" s="139">
        <f>SUM(AN58:AN59,AN50,AN51:AN54)</f>
        <v>75.720901799999993</v>
      </c>
      <c r="AO67" s="142"/>
      <c r="AP67" s="143">
        <f t="shared" ref="AP67:AP71" si="58">AN67-AG67</f>
        <v>0.34399999999999409</v>
      </c>
      <c r="AQ67" s="104">
        <f t="shared" si="54"/>
        <v>4.5637322811799899E-3</v>
      </c>
    </row>
    <row r="68" spans="2:43" s="85" customFormat="1" x14ac:dyDescent="0.2">
      <c r="B68" s="144" t="s">
        <v>52</v>
      </c>
      <c r="C68" s="79"/>
      <c r="D68" s="79"/>
      <c r="E68" s="79"/>
      <c r="F68" s="145">
        <v>0.13</v>
      </c>
      <c r="G68" s="138"/>
      <c r="H68" s="146">
        <f>H67*F68</f>
        <v>9.3980394819999997</v>
      </c>
      <c r="I68" s="147"/>
      <c r="J68" s="148">
        <v>0.13</v>
      </c>
      <c r="K68" s="149"/>
      <c r="L68" s="150">
        <f>L67*J68</f>
        <v>9.5278874340000002</v>
      </c>
      <c r="M68" s="151"/>
      <c r="N68" s="152">
        <f t="shared" si="55"/>
        <v>0.12984795200000043</v>
      </c>
      <c r="O68" s="114">
        <f t="shared" si="56"/>
        <v>1.3816493562162333E-2</v>
      </c>
      <c r="Q68" s="148">
        <v>0.13</v>
      </c>
      <c r="R68" s="149"/>
      <c r="S68" s="150">
        <f>S67*Q68</f>
        <v>9.6203772339999993</v>
      </c>
      <c r="T68" s="151"/>
      <c r="U68" s="152">
        <f t="shared" si="1"/>
        <v>9.2489799999999178E-2</v>
      </c>
      <c r="V68" s="114">
        <f t="shared" si="51"/>
        <v>9.7072725345129403E-3</v>
      </c>
      <c r="X68" s="148">
        <v>0.13</v>
      </c>
      <c r="Y68" s="149"/>
      <c r="Z68" s="150">
        <f>Z67*X68</f>
        <v>9.709557234</v>
      </c>
      <c r="AA68" s="151"/>
      <c r="AB68" s="152">
        <f t="shared" si="3"/>
        <v>8.9180000000000703E-2</v>
      </c>
      <c r="AC68" s="114">
        <f t="shared" si="52"/>
        <v>9.2699067646561592E-3</v>
      </c>
      <c r="AE68" s="148">
        <v>0.13</v>
      </c>
      <c r="AF68" s="149"/>
      <c r="AG68" s="150">
        <f>AG67*AE68</f>
        <v>9.7989972339999998</v>
      </c>
      <c r="AH68" s="151"/>
      <c r="AI68" s="152">
        <f t="shared" si="57"/>
        <v>8.9439999999999742E-2</v>
      </c>
      <c r="AJ68" s="114">
        <f t="shared" si="53"/>
        <v>9.2115425909234348E-3</v>
      </c>
      <c r="AL68" s="148">
        <v>0.13</v>
      </c>
      <c r="AM68" s="149"/>
      <c r="AN68" s="150">
        <f>AN67*AL68</f>
        <v>9.8437172339999996</v>
      </c>
      <c r="AO68" s="151"/>
      <c r="AP68" s="152">
        <f t="shared" si="58"/>
        <v>4.4719999999999871E-2</v>
      </c>
      <c r="AQ68" s="114">
        <f t="shared" si="54"/>
        <v>4.563732281180055E-3</v>
      </c>
    </row>
    <row r="69" spans="2:43" s="85" customFormat="1" x14ac:dyDescent="0.2">
      <c r="B69" s="153" t="s">
        <v>53</v>
      </c>
      <c r="C69" s="79"/>
      <c r="D69" s="79"/>
      <c r="E69" s="79"/>
      <c r="F69" s="154"/>
      <c r="G69" s="155"/>
      <c r="H69" s="146">
        <f>H67+H68</f>
        <v>81.690650882</v>
      </c>
      <c r="I69" s="147"/>
      <c r="J69" s="147"/>
      <c r="K69" s="147"/>
      <c r="L69" s="150">
        <f>L67+L68</f>
        <v>82.819329234000008</v>
      </c>
      <c r="M69" s="151"/>
      <c r="N69" s="152">
        <f t="shared" si="55"/>
        <v>1.1286783520000085</v>
      </c>
      <c r="O69" s="114">
        <f t="shared" si="56"/>
        <v>1.3816493562162392E-2</v>
      </c>
      <c r="Q69" s="147"/>
      <c r="R69" s="147"/>
      <c r="S69" s="150">
        <f>S67+S68</f>
        <v>83.623279033999992</v>
      </c>
      <c r="T69" s="151"/>
      <c r="U69" s="152">
        <f t="shared" si="1"/>
        <v>0.80394979999998384</v>
      </c>
      <c r="V69" s="114">
        <f t="shared" si="51"/>
        <v>9.707272534512831E-3</v>
      </c>
      <c r="X69" s="147"/>
      <c r="Y69" s="147"/>
      <c r="Z69" s="150">
        <f>Z67+Z68</f>
        <v>84.398459033999998</v>
      </c>
      <c r="AA69" s="151"/>
      <c r="AB69" s="152">
        <f t="shared" si="3"/>
        <v>0.77518000000000598</v>
      </c>
      <c r="AC69" s="114">
        <f t="shared" si="52"/>
        <v>9.2699067646561575E-3</v>
      </c>
      <c r="AE69" s="147"/>
      <c r="AF69" s="147"/>
      <c r="AG69" s="150">
        <f>AG67+AG68</f>
        <v>85.175899033999997</v>
      </c>
      <c r="AH69" s="151"/>
      <c r="AI69" s="152">
        <f t="shared" si="57"/>
        <v>0.77743999999999858</v>
      </c>
      <c r="AJ69" s="114">
        <f t="shared" si="53"/>
        <v>9.2115425909234452E-3</v>
      </c>
      <c r="AL69" s="147"/>
      <c r="AM69" s="147"/>
      <c r="AN69" s="150">
        <f>AN67+AN68</f>
        <v>85.564619033999989</v>
      </c>
      <c r="AO69" s="151"/>
      <c r="AP69" s="152">
        <f t="shared" si="58"/>
        <v>0.38871999999999218</v>
      </c>
      <c r="AQ69" s="114">
        <f t="shared" si="54"/>
        <v>4.5637322811799769E-3</v>
      </c>
    </row>
    <row r="70" spans="2:43" s="85" customFormat="1" ht="15.75" customHeight="1" x14ac:dyDescent="0.2">
      <c r="B70" s="261" t="s">
        <v>54</v>
      </c>
      <c r="C70" s="261"/>
      <c r="D70" s="261"/>
      <c r="E70" s="79"/>
      <c r="F70" s="154"/>
      <c r="G70" s="155"/>
      <c r="H70" s="156">
        <f>ROUND(-H69*0%,2)</f>
        <v>0</v>
      </c>
      <c r="I70" s="147"/>
      <c r="J70" s="147"/>
      <c r="K70" s="147"/>
      <c r="L70" s="181">
        <f>ROUND(-L69*0%,2)</f>
        <v>0</v>
      </c>
      <c r="M70" s="151"/>
      <c r="N70" s="157">
        <f t="shared" si="55"/>
        <v>0</v>
      </c>
      <c r="O70" s="119" t="str">
        <f t="shared" si="56"/>
        <v/>
      </c>
      <c r="Q70" s="147"/>
      <c r="R70" s="147"/>
      <c r="S70" s="181">
        <f>ROUND(-S69*0%,2)</f>
        <v>0</v>
      </c>
      <c r="T70" s="151"/>
      <c r="U70" s="157">
        <f t="shared" si="1"/>
        <v>0</v>
      </c>
      <c r="V70" s="119" t="str">
        <f t="shared" si="51"/>
        <v/>
      </c>
      <c r="X70" s="147"/>
      <c r="Y70" s="147"/>
      <c r="Z70" s="181">
        <f>ROUND(-Z69*0%,2)</f>
        <v>0</v>
      </c>
      <c r="AA70" s="151"/>
      <c r="AB70" s="157">
        <f t="shared" si="3"/>
        <v>0</v>
      </c>
      <c r="AC70" s="119" t="str">
        <f t="shared" si="52"/>
        <v/>
      </c>
      <c r="AE70" s="147"/>
      <c r="AF70" s="147"/>
      <c r="AG70" s="181">
        <f>ROUND(-AG69*0%,2)</f>
        <v>0</v>
      </c>
      <c r="AH70" s="151"/>
      <c r="AI70" s="157">
        <f t="shared" si="57"/>
        <v>0</v>
      </c>
      <c r="AJ70" s="119" t="str">
        <f t="shared" si="53"/>
        <v/>
      </c>
      <c r="AL70" s="147"/>
      <c r="AM70" s="147"/>
      <c r="AN70" s="181">
        <f>ROUND(-AN69*0%,2)</f>
        <v>0</v>
      </c>
      <c r="AO70" s="151"/>
      <c r="AP70" s="157">
        <f t="shared" si="58"/>
        <v>0</v>
      </c>
      <c r="AQ70" s="119" t="str">
        <f t="shared" si="54"/>
        <v/>
      </c>
    </row>
    <row r="71" spans="2:43" s="85" customFormat="1" ht="13.5" thickBot="1" x14ac:dyDescent="0.25">
      <c r="B71" s="254" t="s">
        <v>57</v>
      </c>
      <c r="C71" s="254"/>
      <c r="D71" s="254"/>
      <c r="E71" s="158"/>
      <c r="F71" s="159"/>
      <c r="G71" s="160"/>
      <c r="H71" s="161">
        <f>SUM(H69:H70)</f>
        <v>81.690650882</v>
      </c>
      <c r="I71" s="162"/>
      <c r="J71" s="162"/>
      <c r="K71" s="162"/>
      <c r="L71" s="163">
        <f>SUM(L69:L70)</f>
        <v>82.819329234000008</v>
      </c>
      <c r="M71" s="164"/>
      <c r="N71" s="165">
        <f t="shared" si="55"/>
        <v>1.1286783520000085</v>
      </c>
      <c r="O71" s="166">
        <f t="shared" si="56"/>
        <v>1.3816493562162392E-2</v>
      </c>
      <c r="Q71" s="162"/>
      <c r="R71" s="162"/>
      <c r="S71" s="163">
        <f>SUM(S69:S70)</f>
        <v>83.623279033999992</v>
      </c>
      <c r="T71" s="164"/>
      <c r="U71" s="165">
        <f t="shared" si="1"/>
        <v>0.80394979999998384</v>
      </c>
      <c r="V71" s="166">
        <f t="shared" si="51"/>
        <v>9.707272534512831E-3</v>
      </c>
      <c r="X71" s="162"/>
      <c r="Y71" s="162"/>
      <c r="Z71" s="163">
        <f>SUM(Z69:Z70)</f>
        <v>84.398459033999998</v>
      </c>
      <c r="AA71" s="164"/>
      <c r="AB71" s="165">
        <f t="shared" si="3"/>
        <v>0.77518000000000598</v>
      </c>
      <c r="AC71" s="166">
        <f t="shared" si="52"/>
        <v>9.2699067646561575E-3</v>
      </c>
      <c r="AE71" s="162"/>
      <c r="AF71" s="162"/>
      <c r="AG71" s="163">
        <f>SUM(AG69:AG70)</f>
        <v>85.175899033999997</v>
      </c>
      <c r="AH71" s="164"/>
      <c r="AI71" s="165">
        <f t="shared" si="57"/>
        <v>0.77743999999999858</v>
      </c>
      <c r="AJ71" s="166">
        <f t="shared" si="53"/>
        <v>9.2115425909234452E-3</v>
      </c>
      <c r="AL71" s="162"/>
      <c r="AM71" s="162"/>
      <c r="AN71" s="163">
        <f>SUM(AN69:AN70)</f>
        <v>85.564619033999989</v>
      </c>
      <c r="AO71" s="164"/>
      <c r="AP71" s="165">
        <f t="shared" si="58"/>
        <v>0.38871999999999218</v>
      </c>
      <c r="AQ71" s="166">
        <f t="shared" si="54"/>
        <v>4.5637322811799769E-3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76.118411399999999</v>
      </c>
      <c r="I77" s="100"/>
      <c r="J77" s="101"/>
      <c r="K77" s="101"/>
      <c r="L77" s="99">
        <f>+L61-L31-L40-L41</f>
        <v>76.984701799999996</v>
      </c>
      <c r="M77" s="102"/>
      <c r="N77" s="103">
        <f t="shared" ref="N77:N81" si="59">L77-H77</f>
        <v>0.86629039999999691</v>
      </c>
      <c r="O77" s="104">
        <f t="shared" ref="O77:O81" si="60">IF((H77)=0,"",(N77/H77))</f>
        <v>1.1380826058595292E-2</v>
      </c>
      <c r="Q77" s="101"/>
      <c r="R77" s="101"/>
      <c r="S77" s="99">
        <f>+S61-S31-S40-S41</f>
        <v>77.828701800000005</v>
      </c>
      <c r="T77" s="102"/>
      <c r="U77" s="103">
        <f t="shared" ref="U77:U81" si="61">S77-L77</f>
        <v>0.8440000000000083</v>
      </c>
      <c r="V77" s="104">
        <f>IF((L77)=0,"",(U77/L77))</f>
        <v>1.0963217110233819E-2</v>
      </c>
      <c r="X77" s="101"/>
      <c r="Y77" s="101"/>
      <c r="Z77" s="99">
        <f>+Z61-Z31-Z40-Z41</f>
        <v>78.514701800000012</v>
      </c>
      <c r="AA77" s="102"/>
      <c r="AB77" s="103">
        <f t="shared" ref="AB77:AB81" si="62">Z77-S77</f>
        <v>0.68600000000000705</v>
      </c>
      <c r="AC77" s="104">
        <f>IF((S77)=0,"",(AB77/S77))</f>
        <v>8.8142289943734745E-3</v>
      </c>
      <c r="AE77" s="101"/>
      <c r="AF77" s="101"/>
      <c r="AG77" s="99">
        <f>+AG61-AG31-AG40-AG41</f>
        <v>79.2027018</v>
      </c>
      <c r="AH77" s="102"/>
      <c r="AI77" s="103">
        <f t="shared" ref="AI77:AI81" si="63">AG77-Z77</f>
        <v>0.68799999999998818</v>
      </c>
      <c r="AJ77" s="104">
        <f>IF((Z77)=0,"",(AI77/Z77))</f>
        <v>8.7626900978688815E-3</v>
      </c>
      <c r="AL77" s="101"/>
      <c r="AM77" s="101"/>
      <c r="AN77" s="99">
        <f>+AN61-AN31-AN40-AN41</f>
        <v>79.546701799999994</v>
      </c>
      <c r="AO77" s="102"/>
      <c r="AP77" s="103">
        <f t="shared" ref="AP77:AP81" si="64">AN77-AG77</f>
        <v>0.34399999999999409</v>
      </c>
      <c r="AQ77" s="104">
        <f>IF((AG77)=0,"",(AP77/AG77))</f>
        <v>4.3432861781489644E-3</v>
      </c>
    </row>
    <row r="78" spans="2:43" x14ac:dyDescent="0.2">
      <c r="B78" s="105" t="s">
        <v>52</v>
      </c>
      <c r="C78" s="21"/>
      <c r="D78" s="21"/>
      <c r="E78" s="21"/>
      <c r="F78" s="106">
        <v>0.13</v>
      </c>
      <c r="G78" s="107"/>
      <c r="H78" s="108">
        <f>H77*F78</f>
        <v>9.8953934820000011</v>
      </c>
      <c r="I78" s="109"/>
      <c r="J78" s="110">
        <v>0.13</v>
      </c>
      <c r="K78" s="109"/>
      <c r="L78" s="111">
        <f>L77*J78</f>
        <v>10.008011234</v>
      </c>
      <c r="M78" s="112"/>
      <c r="N78" s="113">
        <f t="shared" si="59"/>
        <v>0.11261775199999846</v>
      </c>
      <c r="O78" s="114">
        <f t="shared" si="60"/>
        <v>1.1380826058595176E-2</v>
      </c>
      <c r="Q78" s="110">
        <v>0.13</v>
      </c>
      <c r="R78" s="109"/>
      <c r="S78" s="111">
        <f>S77*Q78</f>
        <v>10.117731234000001</v>
      </c>
      <c r="T78" s="112"/>
      <c r="U78" s="113">
        <f t="shared" si="61"/>
        <v>0.10972000000000115</v>
      </c>
      <c r="V78" s="114">
        <f t="shared" ref="V78:V81" si="65">IF((L78)=0,"",(U78/L78))</f>
        <v>1.0963217110233826E-2</v>
      </c>
      <c r="X78" s="110">
        <v>0.13</v>
      </c>
      <c r="Y78" s="109"/>
      <c r="Z78" s="111">
        <f>Z77*X78</f>
        <v>10.206911234000001</v>
      </c>
      <c r="AA78" s="112"/>
      <c r="AB78" s="113">
        <f t="shared" si="62"/>
        <v>8.9180000000000703E-2</v>
      </c>
      <c r="AC78" s="114">
        <f t="shared" ref="AC78:AC81" si="66">IF((S78)=0,"",(AB78/S78))</f>
        <v>8.8142289943734537E-3</v>
      </c>
      <c r="AE78" s="110">
        <v>0.13</v>
      </c>
      <c r="AF78" s="109"/>
      <c r="AG78" s="111">
        <f>AG77*AE78</f>
        <v>10.296351234000001</v>
      </c>
      <c r="AH78" s="112"/>
      <c r="AI78" s="113">
        <f t="shared" si="63"/>
        <v>8.9439999999999742E-2</v>
      </c>
      <c r="AJ78" s="114">
        <f t="shared" ref="AJ78:AJ81" si="67">IF((Z78)=0,"",(AI78/Z78))</f>
        <v>8.7626900978690064E-3</v>
      </c>
      <c r="AL78" s="110">
        <v>0.13</v>
      </c>
      <c r="AM78" s="109"/>
      <c r="AN78" s="111">
        <f>AN77*AL78</f>
        <v>10.341071233999999</v>
      </c>
      <c r="AO78" s="112"/>
      <c r="AP78" s="113">
        <f t="shared" si="64"/>
        <v>4.4719999999998095E-2</v>
      </c>
      <c r="AQ78" s="114">
        <f t="shared" ref="AQ78:AQ81" si="68">IF((AG78)=0,"",(AP78/AG78))</f>
        <v>4.3432861781488533E-3</v>
      </c>
    </row>
    <row r="79" spans="2:43" x14ac:dyDescent="0.2">
      <c r="B79" s="115" t="s">
        <v>53</v>
      </c>
      <c r="C79" s="21"/>
      <c r="D79" s="21"/>
      <c r="E79" s="21"/>
      <c r="F79" s="116"/>
      <c r="G79" s="107"/>
      <c r="H79" s="108">
        <f>H77+H78</f>
        <v>86.013804882000002</v>
      </c>
      <c r="I79" s="109"/>
      <c r="J79" s="109"/>
      <c r="K79" s="109"/>
      <c r="L79" s="111">
        <f>L77+L78</f>
        <v>86.992713033999991</v>
      </c>
      <c r="M79" s="112"/>
      <c r="N79" s="113">
        <f t="shared" si="59"/>
        <v>0.97890815199998826</v>
      </c>
      <c r="O79" s="114">
        <f t="shared" si="60"/>
        <v>1.1380826058595195E-2</v>
      </c>
      <c r="Q79" s="109"/>
      <c r="R79" s="109"/>
      <c r="S79" s="111">
        <f>S77+S78</f>
        <v>87.946433034000009</v>
      </c>
      <c r="T79" s="112"/>
      <c r="U79" s="113">
        <f t="shared" si="61"/>
        <v>0.95372000000001833</v>
      </c>
      <c r="V79" s="114">
        <f t="shared" si="65"/>
        <v>1.0963217110233923E-2</v>
      </c>
      <c r="X79" s="109"/>
      <c r="Y79" s="109"/>
      <c r="Z79" s="111">
        <f>Z77+Z78</f>
        <v>88.721613034000015</v>
      </c>
      <c r="AA79" s="112"/>
      <c r="AB79" s="113">
        <f t="shared" si="62"/>
        <v>0.77518000000000598</v>
      </c>
      <c r="AC79" s="114">
        <f t="shared" si="66"/>
        <v>8.814228994373452E-3</v>
      </c>
      <c r="AE79" s="109"/>
      <c r="AF79" s="109"/>
      <c r="AG79" s="111">
        <f>AG77+AG78</f>
        <v>89.499053033999999</v>
      </c>
      <c r="AH79" s="112"/>
      <c r="AI79" s="113">
        <f t="shared" si="63"/>
        <v>0.77743999999998437</v>
      </c>
      <c r="AJ79" s="114">
        <f t="shared" si="67"/>
        <v>8.7626900978688554E-3</v>
      </c>
      <c r="AL79" s="109"/>
      <c r="AM79" s="109"/>
      <c r="AN79" s="111">
        <f>AN77+AN78</f>
        <v>89.887773033999991</v>
      </c>
      <c r="AO79" s="112"/>
      <c r="AP79" s="113">
        <f t="shared" si="64"/>
        <v>0.38871999999999218</v>
      </c>
      <c r="AQ79" s="114">
        <f t="shared" si="68"/>
        <v>4.3432861781489513E-3</v>
      </c>
    </row>
    <row r="80" spans="2:43" ht="15.75" customHeight="1" x14ac:dyDescent="0.2">
      <c r="B80" s="259" t="s">
        <v>54</v>
      </c>
      <c r="C80" s="259"/>
      <c r="D80" s="259"/>
      <c r="E80" s="21"/>
      <c r="F80" s="116"/>
      <c r="G80" s="107"/>
      <c r="H80" s="117">
        <f>ROUND(-H79*10%,2)</f>
        <v>-8.6</v>
      </c>
      <c r="I80" s="109"/>
      <c r="J80" s="109"/>
      <c r="K80" s="109"/>
      <c r="L80" s="118">
        <f>ROUND(-L79*10%,2)</f>
        <v>-8.6999999999999993</v>
      </c>
      <c r="M80" s="112"/>
      <c r="N80" s="118">
        <f t="shared" si="59"/>
        <v>-9.9999999999999645E-2</v>
      </c>
      <c r="O80" s="119">
        <f t="shared" si="60"/>
        <v>1.1627906976744146E-2</v>
      </c>
      <c r="Q80" s="109"/>
      <c r="R80" s="109"/>
      <c r="S80" s="118">
        <f>ROUND(-S79*10%,2)</f>
        <v>-8.7899999999999991</v>
      </c>
      <c r="T80" s="112"/>
      <c r="U80" s="118">
        <f t="shared" si="61"/>
        <v>-8.9999999999999858E-2</v>
      </c>
      <c r="V80" s="119">
        <f t="shared" si="65"/>
        <v>1.0344827586206881E-2</v>
      </c>
      <c r="X80" s="109"/>
      <c r="Y80" s="109"/>
      <c r="Z80" s="118">
        <f>ROUND(-Z79*10%,2)</f>
        <v>-8.8699999999999992</v>
      </c>
      <c r="AA80" s="112"/>
      <c r="AB80" s="118">
        <f t="shared" si="62"/>
        <v>-8.0000000000000071E-2</v>
      </c>
      <c r="AC80" s="119">
        <f t="shared" si="66"/>
        <v>9.1012514220705429E-3</v>
      </c>
      <c r="AE80" s="109"/>
      <c r="AF80" s="109"/>
      <c r="AG80" s="118">
        <f>ROUND(-AG79*10%,2)</f>
        <v>-8.9499999999999993</v>
      </c>
      <c r="AH80" s="112"/>
      <c r="AI80" s="118">
        <f t="shared" si="63"/>
        <v>-8.0000000000000071E-2</v>
      </c>
      <c r="AJ80" s="119">
        <f t="shared" si="67"/>
        <v>9.019165727170245E-3</v>
      </c>
      <c r="AL80" s="109"/>
      <c r="AM80" s="109"/>
      <c r="AN80" s="118">
        <f>ROUND(-AN79*10%,2)</f>
        <v>-8.99</v>
      </c>
      <c r="AO80" s="112"/>
      <c r="AP80" s="118">
        <f t="shared" si="64"/>
        <v>-4.0000000000000924E-2</v>
      </c>
      <c r="AQ80" s="119">
        <f t="shared" si="68"/>
        <v>4.4692737430168635E-3</v>
      </c>
    </row>
    <row r="81" spans="1:43" x14ac:dyDescent="0.2">
      <c r="B81" s="260" t="s">
        <v>55</v>
      </c>
      <c r="C81" s="260"/>
      <c r="D81" s="260"/>
      <c r="E81" s="120"/>
      <c r="F81" s="121"/>
      <c r="G81" s="122"/>
      <c r="H81" s="123">
        <f>H79+H80</f>
        <v>77.413804882000008</v>
      </c>
      <c r="I81" s="124"/>
      <c r="J81" s="124"/>
      <c r="K81" s="124"/>
      <c r="L81" s="125">
        <f>L79+L80</f>
        <v>78.292713033999988</v>
      </c>
      <c r="M81" s="126"/>
      <c r="N81" s="127">
        <f t="shared" si="59"/>
        <v>0.87890815199997974</v>
      </c>
      <c r="O81" s="128">
        <f t="shared" si="60"/>
        <v>1.1353377518902193E-2</v>
      </c>
      <c r="Q81" s="124"/>
      <c r="R81" s="124"/>
      <c r="S81" s="125">
        <f>S79+S80</f>
        <v>79.156433034000003</v>
      </c>
      <c r="T81" s="126"/>
      <c r="U81" s="127">
        <f t="shared" si="61"/>
        <v>0.86372000000001492</v>
      </c>
      <c r="V81" s="128">
        <f t="shared" si="65"/>
        <v>1.1031933452413755E-2</v>
      </c>
      <c r="X81" s="124"/>
      <c r="Y81" s="124"/>
      <c r="Z81" s="125">
        <f>Z79+Z80</f>
        <v>79.85161303400001</v>
      </c>
      <c r="AA81" s="126"/>
      <c r="AB81" s="127">
        <f t="shared" si="62"/>
        <v>0.69518000000000768</v>
      </c>
      <c r="AC81" s="128">
        <f t="shared" si="66"/>
        <v>8.7823563209500303E-3</v>
      </c>
      <c r="AE81" s="124"/>
      <c r="AF81" s="124"/>
      <c r="AG81" s="125">
        <f>AG79+AG80</f>
        <v>80.549053033999996</v>
      </c>
      <c r="AH81" s="126"/>
      <c r="AI81" s="127">
        <f t="shared" si="63"/>
        <v>0.69743999999998607</v>
      </c>
      <c r="AJ81" s="128">
        <f t="shared" si="67"/>
        <v>8.7342005189428445E-3</v>
      </c>
      <c r="AL81" s="124"/>
      <c r="AM81" s="124"/>
      <c r="AN81" s="125">
        <f>AN79+AN80</f>
        <v>80.897773033999997</v>
      </c>
      <c r="AO81" s="126"/>
      <c r="AP81" s="127">
        <f t="shared" si="64"/>
        <v>0.34872000000000014</v>
      </c>
      <c r="AQ81" s="128">
        <f t="shared" si="68"/>
        <v>4.3292873952572031E-3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B80:D80"/>
    <mergeCell ref="B81:D81"/>
    <mergeCell ref="A3:K3"/>
    <mergeCell ref="D14:O14"/>
    <mergeCell ref="F20:H20"/>
    <mergeCell ref="J20:L20"/>
    <mergeCell ref="N20:O20"/>
    <mergeCell ref="B71:D71"/>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J21:AJ22"/>
    <mergeCell ref="AP21:AP22"/>
    <mergeCell ref="AQ21:AQ22"/>
    <mergeCell ref="B64:D64"/>
    <mergeCell ref="B65:D65"/>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
  <sheetViews>
    <sheetView showGridLines="0" view="pageBreakPreview" topLeftCell="A13" zoomScale="60" zoomScaleNormal="85" workbookViewId="0">
      <selection activeCell="L77" sqref="L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79</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94</v>
      </c>
      <c r="G18" s="12" t="s">
        <v>7</v>
      </c>
    </row>
    <row r="19" spans="2:43" x14ac:dyDescent="0.2">
      <c r="B19" s="11"/>
      <c r="F19" s="186">
        <v>0.4</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182">
        <v>2.62</v>
      </c>
      <c r="G23" s="25">
        <v>1</v>
      </c>
      <c r="H23" s="26">
        <f>G23*F23</f>
        <v>2.62</v>
      </c>
      <c r="I23" s="27"/>
      <c r="J23" s="183">
        <f>+'Proposed Rates'!D13</f>
        <v>3.1</v>
      </c>
      <c r="K23" s="29">
        <v>1</v>
      </c>
      <c r="L23" s="26">
        <f>K23*J23</f>
        <v>3.1</v>
      </c>
      <c r="M23" s="27"/>
      <c r="N23" s="30">
        <f>L23-H23</f>
        <v>0.48</v>
      </c>
      <c r="O23" s="31">
        <f>IF((H23)=0,"",(N23/H23))</f>
        <v>0.18320610687022898</v>
      </c>
      <c r="Q23" s="183">
        <f>+'Proposed Rates'!E13</f>
        <v>3.25</v>
      </c>
      <c r="R23" s="29">
        <v>1</v>
      </c>
      <c r="S23" s="26">
        <f>R23*Q23</f>
        <v>3.25</v>
      </c>
      <c r="T23" s="27"/>
      <c r="U23" s="30">
        <f>S23-L23</f>
        <v>0.14999999999999991</v>
      </c>
      <c r="V23" s="31">
        <f>IF((L23)=0,"",(U23/L23))</f>
        <v>4.8387096774193519E-2</v>
      </c>
      <c r="X23" s="183">
        <f>+'Proposed Rates'!F13</f>
        <v>3.75</v>
      </c>
      <c r="Y23" s="29">
        <v>1</v>
      </c>
      <c r="Z23" s="26">
        <f>Y23*X23</f>
        <v>3.75</v>
      </c>
      <c r="AA23" s="27"/>
      <c r="AB23" s="30">
        <f>Z23-S23</f>
        <v>0.5</v>
      </c>
      <c r="AC23" s="31">
        <f>IF((S23)=0,"",(AB23/S23))</f>
        <v>0.15384615384615385</v>
      </c>
      <c r="AE23" s="183">
        <f>+'Proposed Rates'!G13</f>
        <v>4.25</v>
      </c>
      <c r="AF23" s="29">
        <v>1</v>
      </c>
      <c r="AG23" s="26">
        <f>AF23*AE23</f>
        <v>4.25</v>
      </c>
      <c r="AH23" s="27"/>
      <c r="AI23" s="30">
        <f>AG23-Z23</f>
        <v>0.5</v>
      </c>
      <c r="AJ23" s="31">
        <f>IF((Z23)=0,"",(AI23/Z23))</f>
        <v>0.13333333333333333</v>
      </c>
      <c r="AL23" s="183">
        <f>+'Proposed Rates'!H13</f>
        <v>4.5</v>
      </c>
      <c r="AM23" s="29">
        <v>1</v>
      </c>
      <c r="AN23" s="26">
        <f>AM23*AL23</f>
        <v>4.5</v>
      </c>
      <c r="AO23" s="27"/>
      <c r="AP23" s="30">
        <f>AN23-AG23</f>
        <v>0.25</v>
      </c>
      <c r="AQ23" s="31">
        <f>IF((AG23)=0,"",(AP23/AG23))</f>
        <v>5.8823529411764705E-2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10.036099999999999</v>
      </c>
      <c r="G29" s="51">
        <f>+$F$19</f>
        <v>0.4</v>
      </c>
      <c r="H29" s="26">
        <f t="shared" si="0"/>
        <v>4.0144399999999996</v>
      </c>
      <c r="I29" s="27"/>
      <c r="J29" s="28">
        <f>+'Proposed Rates'!D26</f>
        <v>11.905900000000001</v>
      </c>
      <c r="K29" s="51">
        <f>+$F$19</f>
        <v>0.4</v>
      </c>
      <c r="L29" s="26">
        <f t="shared" si="9"/>
        <v>4.7623600000000001</v>
      </c>
      <c r="M29" s="27"/>
      <c r="N29" s="30">
        <f t="shared" si="10"/>
        <v>0.74792000000000058</v>
      </c>
      <c r="O29" s="31">
        <f t="shared" si="11"/>
        <v>0.18630743017706097</v>
      </c>
      <c r="Q29" s="28">
        <f>+'Proposed Rates'!E26</f>
        <v>12.6891</v>
      </c>
      <c r="R29" s="51">
        <f>+$F$19</f>
        <v>0.4</v>
      </c>
      <c r="S29" s="26">
        <f t="shared" si="12"/>
        <v>5.0756399999999999</v>
      </c>
      <c r="T29" s="27"/>
      <c r="U29" s="30">
        <f t="shared" si="1"/>
        <v>0.31327999999999978</v>
      </c>
      <c r="V29" s="31">
        <f t="shared" si="2"/>
        <v>6.5782511191930002E-2</v>
      </c>
      <c r="X29" s="28">
        <f>+'Proposed Rates'!F26</f>
        <v>12.514799999999999</v>
      </c>
      <c r="Y29" s="51">
        <f>+$F$19</f>
        <v>0.4</v>
      </c>
      <c r="Z29" s="26">
        <f t="shared" si="13"/>
        <v>5.0059199999999997</v>
      </c>
      <c r="AA29" s="27"/>
      <c r="AB29" s="30">
        <f t="shared" si="3"/>
        <v>-6.9720000000000226E-2</v>
      </c>
      <c r="AC29" s="31">
        <f t="shared" si="4"/>
        <v>-1.3736198784783835E-2</v>
      </c>
      <c r="AE29" s="28">
        <f>+'Proposed Rates'!G26</f>
        <v>12.239699999999999</v>
      </c>
      <c r="AF29" s="51">
        <f>+$F$19</f>
        <v>0.4</v>
      </c>
      <c r="AG29" s="26">
        <f t="shared" si="14"/>
        <v>4.89588</v>
      </c>
      <c r="AH29" s="27"/>
      <c r="AI29" s="30">
        <f t="shared" si="5"/>
        <v>-0.11003999999999969</v>
      </c>
      <c r="AJ29" s="31">
        <f t="shared" si="6"/>
        <v>-2.1981973343561164E-2</v>
      </c>
      <c r="AL29" s="28">
        <f>+'Proposed Rates'!H26</f>
        <v>12.232200000000001</v>
      </c>
      <c r="AM29" s="51">
        <f>+$F$19</f>
        <v>0.4</v>
      </c>
      <c r="AN29" s="26">
        <f t="shared" si="15"/>
        <v>4.8928800000000008</v>
      </c>
      <c r="AO29" s="27"/>
      <c r="AP29" s="30">
        <f t="shared" si="7"/>
        <v>-2.9999999999992255E-3</v>
      </c>
      <c r="AQ29" s="31">
        <f t="shared" si="8"/>
        <v>-6.1276011666936802E-4</v>
      </c>
    </row>
    <row r="30" spans="2:43" x14ac:dyDescent="0.2">
      <c r="B30" s="21" t="s">
        <v>31</v>
      </c>
      <c r="C30" s="21"/>
      <c r="D30" s="22"/>
      <c r="E30" s="23"/>
      <c r="F30" s="24"/>
      <c r="G30" s="25">
        <f t="shared" ref="G30" si="16">$F$18</f>
        <v>94</v>
      </c>
      <c r="H30" s="26">
        <f t="shared" si="0"/>
        <v>0</v>
      </c>
      <c r="I30" s="27"/>
      <c r="J30" s="28"/>
      <c r="K30" s="25">
        <f t="shared" ref="K30:K38" si="17">$F$18</f>
        <v>94</v>
      </c>
      <c r="L30" s="26">
        <f t="shared" si="9"/>
        <v>0</v>
      </c>
      <c r="M30" s="27"/>
      <c r="N30" s="30">
        <f t="shared" si="10"/>
        <v>0</v>
      </c>
      <c r="O30" s="31" t="str">
        <f t="shared" si="11"/>
        <v/>
      </c>
      <c r="Q30" s="28"/>
      <c r="R30" s="25">
        <f t="shared" ref="R30:R38" si="18">$F$18</f>
        <v>94</v>
      </c>
      <c r="S30" s="26">
        <f t="shared" si="12"/>
        <v>0</v>
      </c>
      <c r="T30" s="27"/>
      <c r="U30" s="30">
        <f t="shared" si="1"/>
        <v>0</v>
      </c>
      <c r="V30" s="31" t="str">
        <f t="shared" si="2"/>
        <v/>
      </c>
      <c r="X30" s="28"/>
      <c r="Y30" s="25">
        <f t="shared" ref="Y30:Y38" si="19">$F$18</f>
        <v>94</v>
      </c>
      <c r="Z30" s="26">
        <f t="shared" si="13"/>
        <v>0</v>
      </c>
      <c r="AA30" s="27"/>
      <c r="AB30" s="30">
        <f t="shared" si="3"/>
        <v>0</v>
      </c>
      <c r="AC30" s="31" t="str">
        <f t="shared" si="4"/>
        <v/>
      </c>
      <c r="AE30" s="28"/>
      <c r="AF30" s="25">
        <f t="shared" ref="AF30:AF38" si="20">$F$18</f>
        <v>94</v>
      </c>
      <c r="AG30" s="26">
        <f t="shared" si="14"/>
        <v>0</v>
      </c>
      <c r="AH30" s="27"/>
      <c r="AI30" s="30">
        <f t="shared" si="5"/>
        <v>0</v>
      </c>
      <c r="AJ30" s="31" t="str">
        <f t="shared" si="6"/>
        <v/>
      </c>
      <c r="AL30" s="28"/>
      <c r="AM30" s="25">
        <f t="shared" ref="AM30:AM38" si="21">$F$18</f>
        <v>94</v>
      </c>
      <c r="AN30" s="26">
        <f t="shared" si="15"/>
        <v>0</v>
      </c>
      <c r="AO30" s="27"/>
      <c r="AP30" s="30">
        <f t="shared" si="7"/>
        <v>0</v>
      </c>
      <c r="AQ30" s="31" t="str">
        <f t="shared" si="8"/>
        <v/>
      </c>
    </row>
    <row r="31" spans="2:43" x14ac:dyDescent="0.2">
      <c r="B31" s="21" t="s">
        <v>32</v>
      </c>
      <c r="C31" s="21"/>
      <c r="D31" s="22" t="s">
        <v>74</v>
      </c>
      <c r="E31" s="23"/>
      <c r="F31" s="24">
        <v>0</v>
      </c>
      <c r="G31" s="51">
        <f>+$F$19</f>
        <v>0.4</v>
      </c>
      <c r="H31" s="26">
        <f t="shared" si="0"/>
        <v>0</v>
      </c>
      <c r="I31" s="27"/>
      <c r="J31" s="28"/>
      <c r="K31" s="51">
        <f>+$F$19</f>
        <v>0.4</v>
      </c>
      <c r="L31" s="26">
        <f t="shared" si="9"/>
        <v>0</v>
      </c>
      <c r="M31" s="27"/>
      <c r="N31" s="30">
        <f t="shared" si="10"/>
        <v>0</v>
      </c>
      <c r="O31" s="31" t="str">
        <f t="shared" si="11"/>
        <v/>
      </c>
      <c r="Q31" s="28"/>
      <c r="R31" s="51">
        <f>+$F$19</f>
        <v>0.4</v>
      </c>
      <c r="S31" s="26">
        <f t="shared" si="12"/>
        <v>0</v>
      </c>
      <c r="T31" s="27"/>
      <c r="U31" s="30">
        <f t="shared" si="1"/>
        <v>0</v>
      </c>
      <c r="V31" s="31" t="str">
        <f t="shared" si="2"/>
        <v/>
      </c>
      <c r="X31" s="28"/>
      <c r="Y31" s="51">
        <f>+$F$19</f>
        <v>0.4</v>
      </c>
      <c r="Z31" s="26">
        <f t="shared" si="13"/>
        <v>0</v>
      </c>
      <c r="AA31" s="27"/>
      <c r="AB31" s="30">
        <f t="shared" si="3"/>
        <v>0</v>
      </c>
      <c r="AC31" s="31" t="str">
        <f t="shared" si="4"/>
        <v/>
      </c>
      <c r="AE31" s="28"/>
      <c r="AF31" s="51">
        <f>+$F$19</f>
        <v>0.4</v>
      </c>
      <c r="AG31" s="26">
        <f t="shared" si="14"/>
        <v>0</v>
      </c>
      <c r="AH31" s="27"/>
      <c r="AI31" s="30">
        <f t="shared" si="5"/>
        <v>0</v>
      </c>
      <c r="AJ31" s="31" t="str">
        <f t="shared" si="6"/>
        <v/>
      </c>
      <c r="AL31" s="28"/>
      <c r="AM31" s="51">
        <f>+$F$19</f>
        <v>0.4</v>
      </c>
      <c r="AN31" s="26">
        <f t="shared" si="15"/>
        <v>0</v>
      </c>
      <c r="AO31" s="27"/>
      <c r="AP31" s="30">
        <f t="shared" si="7"/>
        <v>0</v>
      </c>
      <c r="AQ31" s="31" t="str">
        <f t="shared" si="8"/>
        <v/>
      </c>
    </row>
    <row r="32" spans="2:43" x14ac:dyDescent="0.2">
      <c r="B32" s="33"/>
      <c r="C32" s="21"/>
      <c r="D32" s="22"/>
      <c r="E32" s="23"/>
      <c r="F32" s="24"/>
      <c r="G32" s="25">
        <f t="shared" ref="G32:G38" si="22">$F$18</f>
        <v>94</v>
      </c>
      <c r="H32" s="26">
        <f t="shared" si="0"/>
        <v>0</v>
      </c>
      <c r="I32" s="27"/>
      <c r="J32" s="28"/>
      <c r="K32" s="25">
        <f t="shared" si="17"/>
        <v>94</v>
      </c>
      <c r="L32" s="26">
        <f t="shared" si="9"/>
        <v>0</v>
      </c>
      <c r="M32" s="27"/>
      <c r="N32" s="30">
        <f t="shared" si="10"/>
        <v>0</v>
      </c>
      <c r="O32" s="31" t="str">
        <f t="shared" si="11"/>
        <v/>
      </c>
      <c r="Q32" s="28"/>
      <c r="R32" s="25">
        <f t="shared" si="18"/>
        <v>94</v>
      </c>
      <c r="S32" s="26">
        <f t="shared" si="12"/>
        <v>0</v>
      </c>
      <c r="T32" s="27"/>
      <c r="U32" s="30">
        <f t="shared" si="1"/>
        <v>0</v>
      </c>
      <c r="V32" s="31" t="str">
        <f t="shared" si="2"/>
        <v/>
      </c>
      <c r="X32" s="28"/>
      <c r="Y32" s="25">
        <f t="shared" si="19"/>
        <v>94</v>
      </c>
      <c r="Z32" s="26">
        <f t="shared" si="13"/>
        <v>0</v>
      </c>
      <c r="AA32" s="27"/>
      <c r="AB32" s="30">
        <f t="shared" si="3"/>
        <v>0</v>
      </c>
      <c r="AC32" s="31" t="str">
        <f t="shared" si="4"/>
        <v/>
      </c>
      <c r="AE32" s="28"/>
      <c r="AF32" s="25">
        <f t="shared" si="20"/>
        <v>94</v>
      </c>
      <c r="AG32" s="26">
        <f t="shared" si="14"/>
        <v>0</v>
      </c>
      <c r="AH32" s="27"/>
      <c r="AI32" s="30">
        <f t="shared" si="5"/>
        <v>0</v>
      </c>
      <c r="AJ32" s="31" t="str">
        <f t="shared" si="6"/>
        <v/>
      </c>
      <c r="AL32" s="28"/>
      <c r="AM32" s="25">
        <f t="shared" si="21"/>
        <v>94</v>
      </c>
      <c r="AN32" s="26">
        <f t="shared" si="15"/>
        <v>0</v>
      </c>
      <c r="AO32" s="27"/>
      <c r="AP32" s="30">
        <f t="shared" si="7"/>
        <v>0</v>
      </c>
      <c r="AQ32" s="31" t="str">
        <f t="shared" si="8"/>
        <v/>
      </c>
    </row>
    <row r="33" spans="2:43" x14ac:dyDescent="0.2">
      <c r="B33" s="33"/>
      <c r="C33" s="21"/>
      <c r="D33" s="22"/>
      <c r="E33" s="23"/>
      <c r="F33" s="24"/>
      <c r="G33" s="25">
        <f t="shared" si="22"/>
        <v>94</v>
      </c>
      <c r="H33" s="26">
        <f t="shared" si="0"/>
        <v>0</v>
      </c>
      <c r="I33" s="27"/>
      <c r="J33" s="28"/>
      <c r="K33" s="25">
        <f t="shared" si="17"/>
        <v>94</v>
      </c>
      <c r="L33" s="26">
        <f t="shared" si="9"/>
        <v>0</v>
      </c>
      <c r="M33" s="27"/>
      <c r="N33" s="30">
        <f t="shared" si="10"/>
        <v>0</v>
      </c>
      <c r="O33" s="31" t="str">
        <f t="shared" si="11"/>
        <v/>
      </c>
      <c r="Q33" s="28"/>
      <c r="R33" s="25">
        <f t="shared" si="18"/>
        <v>94</v>
      </c>
      <c r="S33" s="26">
        <f t="shared" si="12"/>
        <v>0</v>
      </c>
      <c r="T33" s="27"/>
      <c r="U33" s="30">
        <f t="shared" si="1"/>
        <v>0</v>
      </c>
      <c r="V33" s="31" t="str">
        <f t="shared" si="2"/>
        <v/>
      </c>
      <c r="X33" s="28"/>
      <c r="Y33" s="25">
        <f t="shared" si="19"/>
        <v>94</v>
      </c>
      <c r="Z33" s="26">
        <f t="shared" si="13"/>
        <v>0</v>
      </c>
      <c r="AA33" s="27"/>
      <c r="AB33" s="30">
        <f t="shared" si="3"/>
        <v>0</v>
      </c>
      <c r="AC33" s="31" t="str">
        <f t="shared" si="4"/>
        <v/>
      </c>
      <c r="AE33" s="28"/>
      <c r="AF33" s="25">
        <f t="shared" si="20"/>
        <v>94</v>
      </c>
      <c r="AG33" s="26">
        <f t="shared" si="14"/>
        <v>0</v>
      </c>
      <c r="AH33" s="27"/>
      <c r="AI33" s="30">
        <f t="shared" si="5"/>
        <v>0</v>
      </c>
      <c r="AJ33" s="31" t="str">
        <f t="shared" si="6"/>
        <v/>
      </c>
      <c r="AL33" s="28"/>
      <c r="AM33" s="25">
        <f t="shared" si="21"/>
        <v>94</v>
      </c>
      <c r="AN33" s="26">
        <f t="shared" si="15"/>
        <v>0</v>
      </c>
      <c r="AO33" s="27"/>
      <c r="AP33" s="30">
        <f t="shared" si="7"/>
        <v>0</v>
      </c>
      <c r="AQ33" s="31" t="str">
        <f t="shared" si="8"/>
        <v/>
      </c>
    </row>
    <row r="34" spans="2:43" x14ac:dyDescent="0.2">
      <c r="B34" s="33"/>
      <c r="C34" s="21"/>
      <c r="D34" s="22"/>
      <c r="E34" s="23"/>
      <c r="F34" s="24"/>
      <c r="G34" s="25">
        <f t="shared" si="22"/>
        <v>94</v>
      </c>
      <c r="H34" s="26">
        <f t="shared" si="0"/>
        <v>0</v>
      </c>
      <c r="I34" s="27"/>
      <c r="J34" s="28"/>
      <c r="K34" s="25">
        <f t="shared" si="17"/>
        <v>94</v>
      </c>
      <c r="L34" s="26">
        <f t="shared" si="9"/>
        <v>0</v>
      </c>
      <c r="M34" s="27"/>
      <c r="N34" s="30">
        <f t="shared" si="10"/>
        <v>0</v>
      </c>
      <c r="O34" s="31" t="str">
        <f t="shared" si="11"/>
        <v/>
      </c>
      <c r="Q34" s="28"/>
      <c r="R34" s="25">
        <f t="shared" si="18"/>
        <v>94</v>
      </c>
      <c r="S34" s="26">
        <f t="shared" si="12"/>
        <v>0</v>
      </c>
      <c r="T34" s="27"/>
      <c r="U34" s="30">
        <f t="shared" si="1"/>
        <v>0</v>
      </c>
      <c r="V34" s="31" t="str">
        <f t="shared" si="2"/>
        <v/>
      </c>
      <c r="X34" s="28"/>
      <c r="Y34" s="25">
        <f t="shared" si="19"/>
        <v>94</v>
      </c>
      <c r="Z34" s="26">
        <f t="shared" si="13"/>
        <v>0</v>
      </c>
      <c r="AA34" s="27"/>
      <c r="AB34" s="30">
        <f t="shared" si="3"/>
        <v>0</v>
      </c>
      <c r="AC34" s="31" t="str">
        <f t="shared" si="4"/>
        <v/>
      </c>
      <c r="AE34" s="28"/>
      <c r="AF34" s="25">
        <f t="shared" si="20"/>
        <v>94</v>
      </c>
      <c r="AG34" s="26">
        <f t="shared" si="14"/>
        <v>0</v>
      </c>
      <c r="AH34" s="27"/>
      <c r="AI34" s="30">
        <f t="shared" si="5"/>
        <v>0</v>
      </c>
      <c r="AJ34" s="31" t="str">
        <f t="shared" si="6"/>
        <v/>
      </c>
      <c r="AL34" s="28"/>
      <c r="AM34" s="25">
        <f t="shared" si="21"/>
        <v>94</v>
      </c>
      <c r="AN34" s="26">
        <f t="shared" si="15"/>
        <v>0</v>
      </c>
      <c r="AO34" s="27"/>
      <c r="AP34" s="30">
        <f t="shared" si="7"/>
        <v>0</v>
      </c>
      <c r="AQ34" s="31" t="str">
        <f t="shared" si="8"/>
        <v/>
      </c>
    </row>
    <row r="35" spans="2:43" x14ac:dyDescent="0.2">
      <c r="B35" s="33"/>
      <c r="C35" s="21"/>
      <c r="D35" s="22"/>
      <c r="E35" s="23"/>
      <c r="F35" s="24"/>
      <c r="G35" s="25">
        <f t="shared" si="22"/>
        <v>94</v>
      </c>
      <c r="H35" s="26">
        <f t="shared" si="0"/>
        <v>0</v>
      </c>
      <c r="I35" s="27"/>
      <c r="J35" s="28"/>
      <c r="K35" s="25">
        <f t="shared" si="17"/>
        <v>94</v>
      </c>
      <c r="L35" s="26">
        <f t="shared" si="9"/>
        <v>0</v>
      </c>
      <c r="M35" s="27"/>
      <c r="N35" s="30">
        <f t="shared" si="10"/>
        <v>0</v>
      </c>
      <c r="O35" s="31" t="str">
        <f t="shared" si="11"/>
        <v/>
      </c>
      <c r="Q35" s="28"/>
      <c r="R35" s="25">
        <f t="shared" si="18"/>
        <v>94</v>
      </c>
      <c r="S35" s="26">
        <f t="shared" si="12"/>
        <v>0</v>
      </c>
      <c r="T35" s="27"/>
      <c r="U35" s="30">
        <f t="shared" si="1"/>
        <v>0</v>
      </c>
      <c r="V35" s="31" t="str">
        <f t="shared" si="2"/>
        <v/>
      </c>
      <c r="X35" s="28"/>
      <c r="Y35" s="25">
        <f t="shared" si="19"/>
        <v>94</v>
      </c>
      <c r="Z35" s="26">
        <f t="shared" si="13"/>
        <v>0</v>
      </c>
      <c r="AA35" s="27"/>
      <c r="AB35" s="30">
        <f t="shared" si="3"/>
        <v>0</v>
      </c>
      <c r="AC35" s="31" t="str">
        <f t="shared" si="4"/>
        <v/>
      </c>
      <c r="AE35" s="28"/>
      <c r="AF35" s="25">
        <f t="shared" si="20"/>
        <v>94</v>
      </c>
      <c r="AG35" s="26">
        <f t="shared" si="14"/>
        <v>0</v>
      </c>
      <c r="AH35" s="27"/>
      <c r="AI35" s="30">
        <f t="shared" si="5"/>
        <v>0</v>
      </c>
      <c r="AJ35" s="31" t="str">
        <f t="shared" si="6"/>
        <v/>
      </c>
      <c r="AL35" s="28"/>
      <c r="AM35" s="25">
        <f t="shared" si="21"/>
        <v>94</v>
      </c>
      <c r="AN35" s="26">
        <f t="shared" si="15"/>
        <v>0</v>
      </c>
      <c r="AO35" s="27"/>
      <c r="AP35" s="30">
        <f t="shared" si="7"/>
        <v>0</v>
      </c>
      <c r="AQ35" s="31" t="str">
        <f t="shared" si="8"/>
        <v/>
      </c>
    </row>
    <row r="36" spans="2:43" x14ac:dyDescent="0.2">
      <c r="B36" s="33"/>
      <c r="C36" s="21"/>
      <c r="D36" s="22"/>
      <c r="E36" s="23"/>
      <c r="F36" s="24"/>
      <c r="G36" s="25">
        <f t="shared" si="22"/>
        <v>94</v>
      </c>
      <c r="H36" s="26">
        <f t="shared" si="0"/>
        <v>0</v>
      </c>
      <c r="I36" s="27"/>
      <c r="J36" s="28"/>
      <c r="K36" s="25">
        <f t="shared" si="17"/>
        <v>94</v>
      </c>
      <c r="L36" s="26">
        <f t="shared" si="9"/>
        <v>0</v>
      </c>
      <c r="M36" s="27"/>
      <c r="N36" s="30">
        <f t="shared" si="10"/>
        <v>0</v>
      </c>
      <c r="O36" s="31" t="str">
        <f t="shared" si="11"/>
        <v/>
      </c>
      <c r="Q36" s="28"/>
      <c r="R36" s="25">
        <f t="shared" si="18"/>
        <v>94</v>
      </c>
      <c r="S36" s="26">
        <f t="shared" si="12"/>
        <v>0</v>
      </c>
      <c r="T36" s="27"/>
      <c r="U36" s="30">
        <f t="shared" si="1"/>
        <v>0</v>
      </c>
      <c r="V36" s="31" t="str">
        <f t="shared" si="2"/>
        <v/>
      </c>
      <c r="X36" s="28"/>
      <c r="Y36" s="25">
        <f t="shared" si="19"/>
        <v>94</v>
      </c>
      <c r="Z36" s="26">
        <f t="shared" si="13"/>
        <v>0</v>
      </c>
      <c r="AA36" s="27"/>
      <c r="AB36" s="30">
        <f t="shared" si="3"/>
        <v>0</v>
      </c>
      <c r="AC36" s="31" t="str">
        <f t="shared" si="4"/>
        <v/>
      </c>
      <c r="AE36" s="28"/>
      <c r="AF36" s="25">
        <f t="shared" si="20"/>
        <v>94</v>
      </c>
      <c r="AG36" s="26">
        <f t="shared" si="14"/>
        <v>0</v>
      </c>
      <c r="AH36" s="27"/>
      <c r="AI36" s="30">
        <f t="shared" si="5"/>
        <v>0</v>
      </c>
      <c r="AJ36" s="31" t="str">
        <f t="shared" si="6"/>
        <v/>
      </c>
      <c r="AL36" s="28"/>
      <c r="AM36" s="25">
        <f t="shared" si="21"/>
        <v>94</v>
      </c>
      <c r="AN36" s="26">
        <f t="shared" si="15"/>
        <v>0</v>
      </c>
      <c r="AO36" s="27"/>
      <c r="AP36" s="30">
        <f t="shared" si="7"/>
        <v>0</v>
      </c>
      <c r="AQ36" s="31" t="str">
        <f t="shared" si="8"/>
        <v/>
      </c>
    </row>
    <row r="37" spans="2:43" x14ac:dyDescent="0.2">
      <c r="B37" s="33"/>
      <c r="C37" s="21"/>
      <c r="D37" s="22"/>
      <c r="E37" s="23"/>
      <c r="F37" s="24"/>
      <c r="G37" s="25">
        <f t="shared" si="22"/>
        <v>94</v>
      </c>
      <c r="H37" s="26">
        <f t="shared" si="0"/>
        <v>0</v>
      </c>
      <c r="I37" s="27"/>
      <c r="J37" s="28"/>
      <c r="K37" s="25">
        <f t="shared" si="17"/>
        <v>94</v>
      </c>
      <c r="L37" s="26">
        <f t="shared" si="9"/>
        <v>0</v>
      </c>
      <c r="M37" s="27"/>
      <c r="N37" s="30">
        <f t="shared" si="10"/>
        <v>0</v>
      </c>
      <c r="O37" s="31" t="str">
        <f t="shared" si="11"/>
        <v/>
      </c>
      <c r="Q37" s="28"/>
      <c r="R37" s="25">
        <f t="shared" si="18"/>
        <v>94</v>
      </c>
      <c r="S37" s="26">
        <f t="shared" si="12"/>
        <v>0</v>
      </c>
      <c r="T37" s="27"/>
      <c r="U37" s="30">
        <f t="shared" si="1"/>
        <v>0</v>
      </c>
      <c r="V37" s="31" t="str">
        <f t="shared" si="2"/>
        <v/>
      </c>
      <c r="X37" s="28"/>
      <c r="Y37" s="25">
        <f t="shared" si="19"/>
        <v>94</v>
      </c>
      <c r="Z37" s="26">
        <f t="shared" si="13"/>
        <v>0</v>
      </c>
      <c r="AA37" s="27"/>
      <c r="AB37" s="30">
        <f t="shared" si="3"/>
        <v>0</v>
      </c>
      <c r="AC37" s="31" t="str">
        <f t="shared" si="4"/>
        <v/>
      </c>
      <c r="AE37" s="28"/>
      <c r="AF37" s="25">
        <f t="shared" si="20"/>
        <v>94</v>
      </c>
      <c r="AG37" s="26">
        <f t="shared" si="14"/>
        <v>0</v>
      </c>
      <c r="AH37" s="27"/>
      <c r="AI37" s="30">
        <f t="shared" si="5"/>
        <v>0</v>
      </c>
      <c r="AJ37" s="31" t="str">
        <f t="shared" si="6"/>
        <v/>
      </c>
      <c r="AL37" s="28"/>
      <c r="AM37" s="25">
        <f t="shared" si="21"/>
        <v>94</v>
      </c>
      <c r="AN37" s="26">
        <f t="shared" si="15"/>
        <v>0</v>
      </c>
      <c r="AO37" s="27"/>
      <c r="AP37" s="30">
        <f t="shared" si="7"/>
        <v>0</v>
      </c>
      <c r="AQ37" s="31" t="str">
        <f t="shared" si="8"/>
        <v/>
      </c>
    </row>
    <row r="38" spans="2:43" x14ac:dyDescent="0.2">
      <c r="B38" s="33"/>
      <c r="C38" s="21"/>
      <c r="D38" s="22"/>
      <c r="E38" s="23"/>
      <c r="F38" s="24"/>
      <c r="G38" s="25">
        <f t="shared" si="22"/>
        <v>94</v>
      </c>
      <c r="H38" s="26">
        <f t="shared" si="0"/>
        <v>0</v>
      </c>
      <c r="I38" s="27"/>
      <c r="J38" s="28"/>
      <c r="K38" s="25">
        <f t="shared" si="17"/>
        <v>94</v>
      </c>
      <c r="L38" s="26">
        <f t="shared" si="9"/>
        <v>0</v>
      </c>
      <c r="M38" s="27"/>
      <c r="N38" s="30">
        <f t="shared" si="10"/>
        <v>0</v>
      </c>
      <c r="O38" s="31" t="str">
        <f t="shared" si="11"/>
        <v/>
      </c>
      <c r="Q38" s="28"/>
      <c r="R38" s="25">
        <f t="shared" si="18"/>
        <v>94</v>
      </c>
      <c r="S38" s="26">
        <f t="shared" si="12"/>
        <v>0</v>
      </c>
      <c r="T38" s="27"/>
      <c r="U38" s="30">
        <f t="shared" si="1"/>
        <v>0</v>
      </c>
      <c r="V38" s="31" t="str">
        <f t="shared" si="2"/>
        <v/>
      </c>
      <c r="X38" s="28"/>
      <c r="Y38" s="25">
        <f t="shared" si="19"/>
        <v>94</v>
      </c>
      <c r="Z38" s="26">
        <f t="shared" si="13"/>
        <v>0</v>
      </c>
      <c r="AA38" s="27"/>
      <c r="AB38" s="30">
        <f t="shared" si="3"/>
        <v>0</v>
      </c>
      <c r="AC38" s="31" t="str">
        <f t="shared" si="4"/>
        <v/>
      </c>
      <c r="AE38" s="28"/>
      <c r="AF38" s="25">
        <f t="shared" si="20"/>
        <v>94</v>
      </c>
      <c r="AG38" s="26">
        <f t="shared" si="14"/>
        <v>0</v>
      </c>
      <c r="AH38" s="27"/>
      <c r="AI38" s="30">
        <f t="shared" si="5"/>
        <v>0</v>
      </c>
      <c r="AJ38" s="31" t="str">
        <f t="shared" si="6"/>
        <v/>
      </c>
      <c r="AL38" s="28"/>
      <c r="AM38" s="25">
        <f t="shared" si="21"/>
        <v>94</v>
      </c>
      <c r="AN38" s="26">
        <f t="shared" si="15"/>
        <v>0</v>
      </c>
      <c r="AO38" s="27"/>
      <c r="AP38" s="30">
        <f t="shared" si="7"/>
        <v>0</v>
      </c>
      <c r="AQ38" s="31" t="str">
        <f t="shared" si="8"/>
        <v/>
      </c>
    </row>
    <row r="39" spans="2:43" s="45" customFormat="1" x14ac:dyDescent="0.2">
      <c r="B39" s="34" t="s">
        <v>33</v>
      </c>
      <c r="C39" s="35"/>
      <c r="D39" s="36"/>
      <c r="E39" s="35"/>
      <c r="F39" s="37"/>
      <c r="G39" s="38"/>
      <c r="H39" s="39">
        <f>SUM(H23:H38)</f>
        <v>6.6344399999999997</v>
      </c>
      <c r="I39" s="40"/>
      <c r="J39" s="41"/>
      <c r="K39" s="42"/>
      <c r="L39" s="39">
        <f>SUM(L23:L38)</f>
        <v>7.8623600000000007</v>
      </c>
      <c r="M39" s="40"/>
      <c r="N39" s="43">
        <f t="shared" si="10"/>
        <v>1.227920000000001</v>
      </c>
      <c r="O39" s="44">
        <f t="shared" si="11"/>
        <v>0.18508268972211686</v>
      </c>
      <c r="Q39" s="41"/>
      <c r="R39" s="42"/>
      <c r="S39" s="39">
        <f>SUM(S23:S38)</f>
        <v>8.3256399999999999</v>
      </c>
      <c r="T39" s="40"/>
      <c r="U39" s="43">
        <f t="shared" si="1"/>
        <v>0.46327999999999925</v>
      </c>
      <c r="V39" s="44">
        <f t="shared" si="2"/>
        <v>5.8923783698533162E-2</v>
      </c>
      <c r="X39" s="41"/>
      <c r="Y39" s="42"/>
      <c r="Z39" s="39">
        <f>SUM(Z23:Z38)</f>
        <v>8.7559199999999997</v>
      </c>
      <c r="AA39" s="40"/>
      <c r="AB39" s="43">
        <f t="shared" si="3"/>
        <v>0.43027999999999977</v>
      </c>
      <c r="AC39" s="44">
        <f t="shared" si="4"/>
        <v>5.1681312187411392E-2</v>
      </c>
      <c r="AE39" s="41"/>
      <c r="AF39" s="42"/>
      <c r="AG39" s="39">
        <f>SUM(AG23:AG38)</f>
        <v>9.14588</v>
      </c>
      <c r="AH39" s="40"/>
      <c r="AI39" s="43">
        <f t="shared" si="5"/>
        <v>0.38996000000000031</v>
      </c>
      <c r="AJ39" s="44">
        <f t="shared" si="6"/>
        <v>4.4536724867289823E-2</v>
      </c>
      <c r="AL39" s="41"/>
      <c r="AM39" s="42"/>
      <c r="AN39" s="39">
        <f>SUM(AN23:AN38)</f>
        <v>9.3928800000000017</v>
      </c>
      <c r="AO39" s="40"/>
      <c r="AP39" s="43">
        <f t="shared" si="7"/>
        <v>0.24700000000000166</v>
      </c>
      <c r="AQ39" s="44">
        <f t="shared" si="8"/>
        <v>2.7006695911164554E-2</v>
      </c>
    </row>
    <row r="40" spans="2:43" ht="38.25" x14ac:dyDescent="0.2">
      <c r="B40" s="46" t="str">
        <f>+'USL (470)'!B40</f>
        <v>Deferral/Variance Account Disposition Rate Rider Class 1</v>
      </c>
      <c r="C40" s="21"/>
      <c r="D40" s="22" t="s">
        <v>74</v>
      </c>
      <c r="E40" s="23"/>
      <c r="F40" s="24">
        <v>0</v>
      </c>
      <c r="G40" s="236">
        <f>+$F$19</f>
        <v>0.4</v>
      </c>
      <c r="H40" s="26">
        <f>G40*F40</f>
        <v>0</v>
      </c>
      <c r="I40" s="27"/>
      <c r="J40" s="28">
        <f>+'Proposed Rates'!D44</f>
        <v>-0.13289799999999999</v>
      </c>
      <c r="K40" s="236">
        <f>+$F$19</f>
        <v>0.4</v>
      </c>
      <c r="L40" s="26">
        <f>K40*J40</f>
        <v>-5.3159199999999997E-2</v>
      </c>
      <c r="M40" s="27"/>
      <c r="N40" s="30">
        <f>L40-H40</f>
        <v>-5.3159199999999997E-2</v>
      </c>
      <c r="O40" s="31" t="str">
        <f>IF((H40)=0,"",(N40/H40))</f>
        <v/>
      </c>
      <c r="Q40" s="28"/>
      <c r="R40" s="51">
        <f>+$F$19</f>
        <v>0.4</v>
      </c>
      <c r="S40" s="26">
        <f>R40*Q40</f>
        <v>0</v>
      </c>
      <c r="T40" s="27"/>
      <c r="U40" s="30">
        <f t="shared" si="1"/>
        <v>5.3159199999999997E-2</v>
      </c>
      <c r="V40" s="31">
        <f t="shared" si="2"/>
        <v>-1</v>
      </c>
      <c r="X40" s="28"/>
      <c r="Y40" s="51">
        <f>+$F$19</f>
        <v>0.4</v>
      </c>
      <c r="Z40" s="26">
        <f>Y40*X40</f>
        <v>0</v>
      </c>
      <c r="AA40" s="27"/>
      <c r="AB40" s="30">
        <f t="shared" si="3"/>
        <v>0</v>
      </c>
      <c r="AC40" s="31" t="str">
        <f t="shared" si="4"/>
        <v/>
      </c>
      <c r="AE40" s="28"/>
      <c r="AF40" s="51">
        <f>+$F$19</f>
        <v>0.4</v>
      </c>
      <c r="AG40" s="26">
        <f>AF40*AE40</f>
        <v>0</v>
      </c>
      <c r="AH40" s="27"/>
      <c r="AI40" s="30">
        <f t="shared" si="5"/>
        <v>0</v>
      </c>
      <c r="AJ40" s="31" t="str">
        <f t="shared" si="6"/>
        <v/>
      </c>
      <c r="AL40" s="28"/>
      <c r="AM40" s="51">
        <f>+$F$19</f>
        <v>0.4</v>
      </c>
      <c r="AN40" s="26">
        <f>AM40*AL40</f>
        <v>0</v>
      </c>
      <c r="AO40" s="27"/>
      <c r="AP40" s="30">
        <f t="shared" si="7"/>
        <v>0</v>
      </c>
      <c r="AQ40" s="31" t="str">
        <f t="shared" si="8"/>
        <v/>
      </c>
    </row>
    <row r="41" spans="2:43" ht="38.25" x14ac:dyDescent="0.2">
      <c r="B41" s="46" t="str">
        <f>+'USL (470)'!B41</f>
        <v>Deferral/Variance Account Disposition Rate Rider Class 2</v>
      </c>
      <c r="C41" s="21"/>
      <c r="D41" s="22" t="s">
        <v>74</v>
      </c>
      <c r="E41" s="23"/>
      <c r="F41" s="24"/>
      <c r="G41" s="236">
        <f>$F$19</f>
        <v>0.4</v>
      </c>
      <c r="H41" s="26">
        <f t="shared" ref="H41:H45" si="23">G41*F41</f>
        <v>0</v>
      </c>
      <c r="I41" s="47"/>
      <c r="J41" s="28">
        <f>+'Proposed Rates'!D58</f>
        <v>0.30556</v>
      </c>
      <c r="K41" s="236">
        <f>$F$19</f>
        <v>0.4</v>
      </c>
      <c r="L41" s="26">
        <f t="shared" ref="L41:L45" si="24">K41*J41</f>
        <v>0.122224</v>
      </c>
      <c r="M41" s="48"/>
      <c r="N41" s="30">
        <f t="shared" ref="N41:N45" si="25">L41-H41</f>
        <v>0.122224</v>
      </c>
      <c r="O41" s="31" t="str">
        <f t="shared" ref="O41:O65" si="26">IF((H41)=0,"",(N41/H41))</f>
        <v/>
      </c>
      <c r="Q41" s="28"/>
      <c r="R41" s="25">
        <f t="shared" ref="R41:R43" si="27">$F$18</f>
        <v>94</v>
      </c>
      <c r="S41" s="26">
        <f t="shared" ref="S41:S43" si="28">R41*Q41</f>
        <v>0</v>
      </c>
      <c r="T41" s="48"/>
      <c r="U41" s="30">
        <f t="shared" si="1"/>
        <v>-0.122224</v>
      </c>
      <c r="V41" s="31">
        <f t="shared" si="2"/>
        <v>-1</v>
      </c>
      <c r="X41" s="28"/>
      <c r="Y41" s="25">
        <f t="shared" ref="Y41:Y43" si="29">$F$18</f>
        <v>94</v>
      </c>
      <c r="Z41" s="26">
        <f t="shared" ref="Z41:Z43" si="30">Y41*X41</f>
        <v>0</v>
      </c>
      <c r="AA41" s="48"/>
      <c r="AB41" s="30">
        <f t="shared" si="3"/>
        <v>0</v>
      </c>
      <c r="AC41" s="31" t="str">
        <f t="shared" si="4"/>
        <v/>
      </c>
      <c r="AE41" s="28"/>
      <c r="AF41" s="25">
        <f t="shared" ref="AF41:AF43" si="31">$F$18</f>
        <v>94</v>
      </c>
      <c r="AG41" s="26">
        <f t="shared" ref="AG41:AG43" si="32">AF41*AE41</f>
        <v>0</v>
      </c>
      <c r="AH41" s="48"/>
      <c r="AI41" s="30">
        <f t="shared" si="5"/>
        <v>0</v>
      </c>
      <c r="AJ41" s="31" t="str">
        <f t="shared" si="6"/>
        <v/>
      </c>
      <c r="AL41" s="28"/>
      <c r="AM41" s="25">
        <f t="shared" ref="AM41:AM43" si="33">$F$18</f>
        <v>94</v>
      </c>
      <c r="AN41" s="26">
        <f t="shared" ref="AN41:AN43" si="34">AM41*AL41</f>
        <v>0</v>
      </c>
      <c r="AO41" s="48"/>
      <c r="AP41" s="30">
        <f t="shared" si="7"/>
        <v>0</v>
      </c>
      <c r="AQ41" s="31" t="str">
        <f t="shared" si="8"/>
        <v/>
      </c>
    </row>
    <row r="42" spans="2:43" ht="38.25" x14ac:dyDescent="0.2">
      <c r="B42" s="46" t="str">
        <f>+'USL (470)'!B42</f>
        <v xml:space="preserve">Deferral/Variance Account Disposition Rate Rider -  Global Adjustment </v>
      </c>
      <c r="C42" s="21"/>
      <c r="D42" s="22"/>
      <c r="E42" s="23"/>
      <c r="F42" s="24"/>
      <c r="G42" s="25">
        <f t="shared" ref="G42:G43" si="35">$F$18</f>
        <v>94</v>
      </c>
      <c r="H42" s="26">
        <f t="shared" si="23"/>
        <v>0</v>
      </c>
      <c r="I42" s="47"/>
      <c r="J42" s="28"/>
      <c r="K42" s="25">
        <f t="shared" ref="K42:K43" si="36">$F$18</f>
        <v>94</v>
      </c>
      <c r="L42" s="26">
        <f t="shared" si="24"/>
        <v>0</v>
      </c>
      <c r="M42" s="48"/>
      <c r="N42" s="30">
        <f t="shared" si="25"/>
        <v>0</v>
      </c>
      <c r="O42" s="31" t="str">
        <f t="shared" si="26"/>
        <v/>
      </c>
      <c r="Q42" s="28"/>
      <c r="R42" s="25">
        <f t="shared" si="27"/>
        <v>94</v>
      </c>
      <c r="S42" s="26">
        <f t="shared" si="28"/>
        <v>0</v>
      </c>
      <c r="T42" s="48"/>
      <c r="U42" s="30">
        <f t="shared" si="1"/>
        <v>0</v>
      </c>
      <c r="V42" s="31" t="str">
        <f t="shared" si="2"/>
        <v/>
      </c>
      <c r="X42" s="28"/>
      <c r="Y42" s="25">
        <f t="shared" si="29"/>
        <v>94</v>
      </c>
      <c r="Z42" s="26">
        <f t="shared" si="30"/>
        <v>0</v>
      </c>
      <c r="AA42" s="48"/>
      <c r="AB42" s="30">
        <f t="shared" si="3"/>
        <v>0</v>
      </c>
      <c r="AC42" s="31" t="str">
        <f t="shared" si="4"/>
        <v/>
      </c>
      <c r="AE42" s="28"/>
      <c r="AF42" s="25">
        <f t="shared" si="31"/>
        <v>94</v>
      </c>
      <c r="AG42" s="26">
        <f t="shared" si="32"/>
        <v>0</v>
      </c>
      <c r="AH42" s="48"/>
      <c r="AI42" s="30">
        <f t="shared" si="5"/>
        <v>0</v>
      </c>
      <c r="AJ42" s="31" t="str">
        <f t="shared" si="6"/>
        <v/>
      </c>
      <c r="AL42" s="28"/>
      <c r="AM42" s="25">
        <f t="shared" si="33"/>
        <v>94</v>
      </c>
      <c r="AN42" s="26">
        <f t="shared" si="34"/>
        <v>0</v>
      </c>
      <c r="AO42" s="48"/>
      <c r="AP42" s="30">
        <f t="shared" si="7"/>
        <v>0</v>
      </c>
      <c r="AQ42" s="31" t="str">
        <f t="shared" si="8"/>
        <v/>
      </c>
    </row>
    <row r="43" spans="2:43" x14ac:dyDescent="0.2">
      <c r="B43" s="46"/>
      <c r="C43" s="21"/>
      <c r="D43" s="22"/>
      <c r="E43" s="23"/>
      <c r="F43" s="24"/>
      <c r="G43" s="25">
        <f t="shared" si="35"/>
        <v>94</v>
      </c>
      <c r="H43" s="26">
        <f t="shared" si="23"/>
        <v>0</v>
      </c>
      <c r="I43" s="47"/>
      <c r="J43" s="28"/>
      <c r="K43" s="25">
        <f t="shared" si="36"/>
        <v>94</v>
      </c>
      <c r="L43" s="26">
        <f t="shared" si="24"/>
        <v>0</v>
      </c>
      <c r="M43" s="48"/>
      <c r="N43" s="30">
        <f t="shared" si="25"/>
        <v>0</v>
      </c>
      <c r="O43" s="31" t="str">
        <f t="shared" si="26"/>
        <v/>
      </c>
      <c r="Q43" s="28"/>
      <c r="R43" s="25">
        <f t="shared" si="27"/>
        <v>94</v>
      </c>
      <c r="S43" s="26">
        <f t="shared" si="28"/>
        <v>0</v>
      </c>
      <c r="T43" s="48"/>
      <c r="U43" s="30">
        <f t="shared" si="1"/>
        <v>0</v>
      </c>
      <c r="V43" s="31" t="str">
        <f t="shared" si="2"/>
        <v/>
      </c>
      <c r="X43" s="28"/>
      <c r="Y43" s="25">
        <f t="shared" si="29"/>
        <v>94</v>
      </c>
      <c r="Z43" s="26">
        <f t="shared" si="30"/>
        <v>0</v>
      </c>
      <c r="AA43" s="48"/>
      <c r="AB43" s="30">
        <f t="shared" si="3"/>
        <v>0</v>
      </c>
      <c r="AC43" s="31" t="str">
        <f t="shared" si="4"/>
        <v/>
      </c>
      <c r="AE43" s="28"/>
      <c r="AF43" s="25">
        <f t="shared" si="31"/>
        <v>94</v>
      </c>
      <c r="AG43" s="26">
        <f t="shared" si="32"/>
        <v>0</v>
      </c>
      <c r="AH43" s="48"/>
      <c r="AI43" s="30">
        <f t="shared" si="5"/>
        <v>0</v>
      </c>
      <c r="AJ43" s="31" t="str">
        <f t="shared" si="6"/>
        <v/>
      </c>
      <c r="AL43" s="28"/>
      <c r="AM43" s="25">
        <f t="shared" si="33"/>
        <v>94</v>
      </c>
      <c r="AN43" s="26">
        <f t="shared" si="34"/>
        <v>0</v>
      </c>
      <c r="AO43" s="48"/>
      <c r="AP43" s="30">
        <f t="shared" si="7"/>
        <v>0</v>
      </c>
      <c r="AQ43" s="31" t="str">
        <f t="shared" si="8"/>
        <v/>
      </c>
    </row>
    <row r="44" spans="2:43" x14ac:dyDescent="0.2">
      <c r="B44" s="49" t="s">
        <v>35</v>
      </c>
      <c r="C44" s="21"/>
      <c r="D44" s="22" t="s">
        <v>74</v>
      </c>
      <c r="E44" s="23"/>
      <c r="F44" s="50">
        <v>1.7850000000000001E-2</v>
      </c>
      <c r="G44" s="51">
        <f>+$F$19</f>
        <v>0.4</v>
      </c>
      <c r="H44" s="26">
        <f>G44*F44</f>
        <v>7.1400000000000005E-3</v>
      </c>
      <c r="I44" s="27"/>
      <c r="J44" s="52">
        <v>1.8769999999999998E-2</v>
      </c>
      <c r="K44" s="51">
        <f>+$F$19</f>
        <v>0.4</v>
      </c>
      <c r="L44" s="26">
        <f>K44*J44</f>
        <v>7.5079999999999999E-3</v>
      </c>
      <c r="M44" s="27"/>
      <c r="N44" s="30">
        <f>L44-H44</f>
        <v>3.679999999999994E-4</v>
      </c>
      <c r="O44" s="31">
        <f>IF((H44)=0,"",(N44/H44))</f>
        <v>5.1540616246498513E-2</v>
      </c>
      <c r="Q44" s="52">
        <v>1.8929999999999999E-2</v>
      </c>
      <c r="R44" s="51">
        <f>+$F$19</f>
        <v>0.4</v>
      </c>
      <c r="S44" s="26">
        <f>R44*Q44</f>
        <v>7.5719999999999997E-3</v>
      </c>
      <c r="T44" s="27"/>
      <c r="U44" s="30">
        <f t="shared" si="1"/>
        <v>6.3999999999999821E-5</v>
      </c>
      <c r="V44" s="31">
        <f t="shared" si="2"/>
        <v>8.5242408098028539E-3</v>
      </c>
      <c r="X44" s="52">
        <v>1.898E-2</v>
      </c>
      <c r="Y44" s="51">
        <f>+$F$19</f>
        <v>0.4</v>
      </c>
      <c r="Z44" s="26">
        <f>Y44*X44</f>
        <v>7.5920000000000007E-3</v>
      </c>
      <c r="AA44" s="27"/>
      <c r="AB44" s="30">
        <f t="shared" si="3"/>
        <v>2.000000000000092E-5</v>
      </c>
      <c r="AC44" s="31">
        <f t="shared" si="4"/>
        <v>2.6413100898046646E-3</v>
      </c>
      <c r="AE44" s="52">
        <v>1.899E-2</v>
      </c>
      <c r="AF44" s="51">
        <f>+$F$19</f>
        <v>0.4</v>
      </c>
      <c r="AG44" s="26">
        <f>AF44*AE44</f>
        <v>7.5960000000000003E-3</v>
      </c>
      <c r="AH44" s="27"/>
      <c r="AI44" s="30">
        <f t="shared" si="5"/>
        <v>3.9999999999996635E-6</v>
      </c>
      <c r="AJ44" s="31">
        <f t="shared" si="6"/>
        <v>5.2687038988404413E-4</v>
      </c>
      <c r="AL44" s="52">
        <v>1.9E-2</v>
      </c>
      <c r="AM44" s="51">
        <f>+$F$19</f>
        <v>0.4</v>
      </c>
      <c r="AN44" s="26">
        <f>AM44*AL44</f>
        <v>7.6E-3</v>
      </c>
      <c r="AO44" s="27"/>
      <c r="AP44" s="30">
        <f t="shared" si="7"/>
        <v>3.9999999999996635E-6</v>
      </c>
      <c r="AQ44" s="31">
        <f t="shared" si="8"/>
        <v>5.2659294365451075E-4</v>
      </c>
    </row>
    <row r="45" spans="2:43" x14ac:dyDescent="0.2">
      <c r="B45" s="49" t="s">
        <v>36</v>
      </c>
      <c r="C45" s="21"/>
      <c r="D45" s="22"/>
      <c r="E45" s="23"/>
      <c r="F45" s="53">
        <f>IF(ISBLANK(D16)=TRUE, 0, IF(D16="TOU", 0.64*$F$55+0.18*$F$56+0.18*$F$57, IF(AND(D16="non-TOU", G59&gt;0), F59,F58)))</f>
        <v>0.10214000000000001</v>
      </c>
      <c r="G45" s="54">
        <f>$F$18*(1+$F$74)-$F$18</f>
        <v>3.3652000000000015</v>
      </c>
      <c r="H45" s="26">
        <f t="shared" si="23"/>
        <v>0.34372152800000016</v>
      </c>
      <c r="I45" s="27"/>
      <c r="J45" s="55">
        <f>0.64*$J$55+0.18*$J$56+0.18*$J$57</f>
        <v>0.10214000000000001</v>
      </c>
      <c r="K45" s="54">
        <f>$F$18*(1+$J$74)-$F$18</f>
        <v>3.1771999999999991</v>
      </c>
      <c r="L45" s="26">
        <f t="shared" si="24"/>
        <v>0.32451920799999995</v>
      </c>
      <c r="M45" s="27"/>
      <c r="N45" s="30">
        <f t="shared" si="25"/>
        <v>-1.9202320000000217E-2</v>
      </c>
      <c r="O45" s="31">
        <f t="shared" si="26"/>
        <v>-5.5865921787710104E-2</v>
      </c>
      <c r="Q45" s="55">
        <f>0.64*$Q$55+0.18*$Q$56+0.18*$Q$57</f>
        <v>0.10214000000000001</v>
      </c>
      <c r="R45" s="54">
        <f>$F$18*(1+Q74)-$F$18</f>
        <v>3.1771999999999991</v>
      </c>
      <c r="S45" s="26">
        <f t="shared" ref="S45" si="37">R45*Q45</f>
        <v>0.32451920799999995</v>
      </c>
      <c r="T45" s="27"/>
      <c r="U45" s="30">
        <f t="shared" si="1"/>
        <v>0</v>
      </c>
      <c r="V45" s="31">
        <f t="shared" si="2"/>
        <v>0</v>
      </c>
      <c r="X45" s="55">
        <f>0.64*$X$55+0.18*$X$56+0.18*$X$57</f>
        <v>0.10214000000000001</v>
      </c>
      <c r="Y45" s="54">
        <f>$F$18*(1+X74)-$F$18</f>
        <v>3.1771999999999991</v>
      </c>
      <c r="Z45" s="26">
        <f t="shared" ref="Z45" si="38">Y45*X45</f>
        <v>0.32451920799999995</v>
      </c>
      <c r="AA45" s="27"/>
      <c r="AB45" s="30">
        <f t="shared" si="3"/>
        <v>0</v>
      </c>
      <c r="AC45" s="31">
        <f t="shared" si="4"/>
        <v>0</v>
      </c>
      <c r="AE45" s="55">
        <f>0.64*$AE$55+0.18*$AE$56+0.18*$AE$57</f>
        <v>0.10214000000000001</v>
      </c>
      <c r="AF45" s="54">
        <f>$F$18*(1+AE74)-$F$18</f>
        <v>3.1771999999999991</v>
      </c>
      <c r="AG45" s="26">
        <f t="shared" ref="AG45" si="39">AF45*AE45</f>
        <v>0.32451920799999995</v>
      </c>
      <c r="AH45" s="27"/>
      <c r="AI45" s="30">
        <f t="shared" si="5"/>
        <v>0</v>
      </c>
      <c r="AJ45" s="31">
        <f t="shared" si="6"/>
        <v>0</v>
      </c>
      <c r="AL45" s="55">
        <f>0.64*$AL$55+0.18*$AL$56+0.18*$AL$57</f>
        <v>0.10214000000000001</v>
      </c>
      <c r="AM45" s="54">
        <f>$F$18*(1+AL74)-$F$18</f>
        <v>3.1771999999999991</v>
      </c>
      <c r="AN45" s="26">
        <f t="shared" ref="AN45" si="40">AM45*AL45</f>
        <v>0.32451920799999995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6.9853015279999999</v>
      </c>
      <c r="I47" s="40"/>
      <c r="J47" s="59"/>
      <c r="K47" s="61"/>
      <c r="L47" s="60">
        <f>SUM(L40:L46)+L39</f>
        <v>8.2634520079999998</v>
      </c>
      <c r="M47" s="40"/>
      <c r="N47" s="43">
        <f t="shared" ref="N47:N65" si="41">L47-H47</f>
        <v>1.2781504799999999</v>
      </c>
      <c r="O47" s="44">
        <f t="shared" si="26"/>
        <v>0.1829771377622913</v>
      </c>
      <c r="Q47" s="59"/>
      <c r="R47" s="61"/>
      <c r="S47" s="60">
        <f>SUM(S40:S46)+S39</f>
        <v>8.6577312079999995</v>
      </c>
      <c r="T47" s="40"/>
      <c r="U47" s="43">
        <f t="shared" si="1"/>
        <v>0.39427919999999972</v>
      </c>
      <c r="V47" s="44">
        <f t="shared" si="2"/>
        <v>4.7713618911114968E-2</v>
      </c>
      <c r="X47" s="59"/>
      <c r="Y47" s="61"/>
      <c r="Z47" s="60">
        <f>SUM(Z40:Z46)+Z39</f>
        <v>9.0880312080000003</v>
      </c>
      <c r="AA47" s="40"/>
      <c r="AB47" s="43">
        <f t="shared" si="3"/>
        <v>0.43030000000000079</v>
      </c>
      <c r="AC47" s="44">
        <f t="shared" si="4"/>
        <v>4.9701242699980205E-2</v>
      </c>
      <c r="AE47" s="59"/>
      <c r="AF47" s="61"/>
      <c r="AG47" s="60">
        <f>SUM(AG40:AG46)+AG39</f>
        <v>9.4779952079999994</v>
      </c>
      <c r="AH47" s="40"/>
      <c r="AI47" s="43">
        <f t="shared" si="5"/>
        <v>0.38996399999999909</v>
      </c>
      <c r="AJ47" s="44">
        <f t="shared" si="6"/>
        <v>4.2909623776018958E-2</v>
      </c>
      <c r="AL47" s="59"/>
      <c r="AM47" s="61"/>
      <c r="AN47" s="60">
        <f>SUM(AN40:AN46)+AN39</f>
        <v>9.7249992080000016</v>
      </c>
      <c r="AO47" s="40"/>
      <c r="AP47" s="43">
        <f t="shared" si="7"/>
        <v>0.24700400000000222</v>
      </c>
      <c r="AQ47" s="44">
        <f t="shared" si="8"/>
        <v>2.6060785490956563E-2</v>
      </c>
    </row>
    <row r="48" spans="2:43" x14ac:dyDescent="0.2">
      <c r="B48" s="27" t="s">
        <v>39</v>
      </c>
      <c r="C48" s="27"/>
      <c r="D48" s="62" t="s">
        <v>74</v>
      </c>
      <c r="E48" s="63"/>
      <c r="F48" s="28">
        <v>2.1461000000000001</v>
      </c>
      <c r="G48" s="187">
        <f>+$F$19</f>
        <v>0.4</v>
      </c>
      <c r="H48" s="26">
        <f>G48*F48</f>
        <v>0.85844000000000009</v>
      </c>
      <c r="I48" s="27"/>
      <c r="J48" s="28">
        <f>+F48</f>
        <v>2.1461000000000001</v>
      </c>
      <c r="K48" s="187">
        <f>+$F$19</f>
        <v>0.4</v>
      </c>
      <c r="L48" s="26">
        <f>K48*J48</f>
        <v>0.85844000000000009</v>
      </c>
      <c r="M48" s="27"/>
      <c r="N48" s="30">
        <f t="shared" si="41"/>
        <v>0</v>
      </c>
      <c r="O48" s="31">
        <f t="shared" si="26"/>
        <v>0</v>
      </c>
      <c r="Q48" s="28">
        <f>+$J48</f>
        <v>2.1461000000000001</v>
      </c>
      <c r="R48" s="187">
        <f>+$F$19</f>
        <v>0.4</v>
      </c>
      <c r="S48" s="26">
        <f>R48*Q48</f>
        <v>0.85844000000000009</v>
      </c>
      <c r="T48" s="27"/>
      <c r="U48" s="30">
        <f t="shared" si="1"/>
        <v>0</v>
      </c>
      <c r="V48" s="31">
        <f t="shared" si="2"/>
        <v>0</v>
      </c>
      <c r="X48" s="28">
        <f>+$J48</f>
        <v>2.1461000000000001</v>
      </c>
      <c r="Y48" s="187">
        <f>+$F$19</f>
        <v>0.4</v>
      </c>
      <c r="Z48" s="26">
        <f>Y48*X48</f>
        <v>0.85844000000000009</v>
      </c>
      <c r="AA48" s="27"/>
      <c r="AB48" s="30">
        <f t="shared" si="3"/>
        <v>0</v>
      </c>
      <c r="AC48" s="31">
        <f t="shared" si="4"/>
        <v>0</v>
      </c>
      <c r="AE48" s="28">
        <f>+$J48</f>
        <v>2.1461000000000001</v>
      </c>
      <c r="AF48" s="187">
        <f>+$F$19</f>
        <v>0.4</v>
      </c>
      <c r="AG48" s="26">
        <f>AF48*AE48</f>
        <v>0.85844000000000009</v>
      </c>
      <c r="AH48" s="27"/>
      <c r="AI48" s="30">
        <f t="shared" si="5"/>
        <v>0</v>
      </c>
      <c r="AJ48" s="31">
        <f t="shared" si="6"/>
        <v>0</v>
      </c>
      <c r="AL48" s="28">
        <f>+$J48</f>
        <v>2.1461000000000001</v>
      </c>
      <c r="AM48" s="187">
        <f>+$F$19</f>
        <v>0.4</v>
      </c>
      <c r="AN48" s="26">
        <f>AM48*AL48</f>
        <v>0.85844000000000009</v>
      </c>
      <c r="AO48" s="27"/>
      <c r="AP48" s="30">
        <f t="shared" si="7"/>
        <v>0</v>
      </c>
      <c r="AQ48" s="31">
        <f t="shared" si="8"/>
        <v>0</v>
      </c>
    </row>
    <row r="49" spans="2:43" ht="25.5" x14ac:dyDescent="0.2">
      <c r="B49" s="66" t="s">
        <v>40</v>
      </c>
      <c r="C49" s="27"/>
      <c r="D49" s="62" t="s">
        <v>74</v>
      </c>
      <c r="E49" s="63"/>
      <c r="F49" s="28">
        <v>1.2058</v>
      </c>
      <c r="G49" s="187">
        <f>G48</f>
        <v>0.4</v>
      </c>
      <c r="H49" s="26">
        <f>G49*F49</f>
        <v>0.48232000000000003</v>
      </c>
      <c r="I49" s="27"/>
      <c r="J49" s="28">
        <f>+F49</f>
        <v>1.2058</v>
      </c>
      <c r="K49" s="187">
        <f>K48</f>
        <v>0.4</v>
      </c>
      <c r="L49" s="26">
        <f>K49*J49</f>
        <v>0.48232000000000003</v>
      </c>
      <c r="M49" s="27"/>
      <c r="N49" s="30">
        <f t="shared" si="41"/>
        <v>0</v>
      </c>
      <c r="O49" s="31">
        <f t="shared" si="26"/>
        <v>0</v>
      </c>
      <c r="Q49" s="28">
        <f>+$J49</f>
        <v>1.2058</v>
      </c>
      <c r="R49" s="187">
        <f>R48</f>
        <v>0.4</v>
      </c>
      <c r="S49" s="26">
        <f>R49*Q49</f>
        <v>0.48232000000000003</v>
      </c>
      <c r="T49" s="27"/>
      <c r="U49" s="30">
        <f t="shared" si="1"/>
        <v>0</v>
      </c>
      <c r="V49" s="31">
        <f t="shared" si="2"/>
        <v>0</v>
      </c>
      <c r="X49" s="28">
        <f>+$J49</f>
        <v>1.2058</v>
      </c>
      <c r="Y49" s="187">
        <f>Y48</f>
        <v>0.4</v>
      </c>
      <c r="Z49" s="26">
        <f>Y49*X49</f>
        <v>0.48232000000000003</v>
      </c>
      <c r="AA49" s="27"/>
      <c r="AB49" s="30">
        <f t="shared" si="3"/>
        <v>0</v>
      </c>
      <c r="AC49" s="31">
        <f t="shared" si="4"/>
        <v>0</v>
      </c>
      <c r="AE49" s="28">
        <f>+$J49</f>
        <v>1.2058</v>
      </c>
      <c r="AF49" s="187">
        <f>AF48</f>
        <v>0.4</v>
      </c>
      <c r="AG49" s="26">
        <f>AF49*AE49</f>
        <v>0.48232000000000003</v>
      </c>
      <c r="AH49" s="27"/>
      <c r="AI49" s="30">
        <f t="shared" si="5"/>
        <v>0</v>
      </c>
      <c r="AJ49" s="31">
        <f t="shared" si="6"/>
        <v>0</v>
      </c>
      <c r="AL49" s="28">
        <f>+$J49</f>
        <v>1.2058</v>
      </c>
      <c r="AM49" s="187">
        <f>AM48</f>
        <v>0.4</v>
      </c>
      <c r="AN49" s="26">
        <f>AM49*AL49</f>
        <v>0.48232000000000003</v>
      </c>
      <c r="AO49" s="27"/>
      <c r="AP49" s="30">
        <f t="shared" si="7"/>
        <v>0</v>
      </c>
      <c r="AQ49" s="31">
        <f t="shared" si="8"/>
        <v>0</v>
      </c>
    </row>
    <row r="50" spans="2:43" ht="25.5" x14ac:dyDescent="0.2">
      <c r="B50" s="56" t="s">
        <v>41</v>
      </c>
      <c r="C50" s="35"/>
      <c r="D50" s="35"/>
      <c r="E50" s="35"/>
      <c r="F50" s="67"/>
      <c r="G50" s="59"/>
      <c r="H50" s="60">
        <f>SUM(H47:H49)</f>
        <v>8.3260615280000003</v>
      </c>
      <c r="I50" s="68"/>
      <c r="J50" s="69"/>
      <c r="K50" s="59"/>
      <c r="L50" s="60">
        <f>SUM(L47:L49)</f>
        <v>9.6042120079999993</v>
      </c>
      <c r="M50" s="68"/>
      <c r="N50" s="43">
        <f t="shared" si="41"/>
        <v>1.278150479999999</v>
      </c>
      <c r="O50" s="44">
        <f t="shared" si="26"/>
        <v>0.15351201473850062</v>
      </c>
      <c r="Q50" s="69"/>
      <c r="R50" s="59"/>
      <c r="S50" s="60">
        <f>SUM(S47:S49)</f>
        <v>9.998491207999999</v>
      </c>
      <c r="T50" s="68"/>
      <c r="U50" s="43">
        <f t="shared" si="1"/>
        <v>0.39427919999999972</v>
      </c>
      <c r="V50" s="44">
        <f t="shared" si="2"/>
        <v>4.1052738076958091E-2</v>
      </c>
      <c r="X50" s="69"/>
      <c r="Y50" s="59"/>
      <c r="Z50" s="60">
        <f>SUM(Z47:Z49)</f>
        <v>10.428791208</v>
      </c>
      <c r="AA50" s="68"/>
      <c r="AB50" s="43">
        <f t="shared" si="3"/>
        <v>0.43030000000000079</v>
      </c>
      <c r="AC50" s="44">
        <f t="shared" si="4"/>
        <v>4.3036493311681759E-2</v>
      </c>
      <c r="AE50" s="69"/>
      <c r="AF50" s="59"/>
      <c r="AG50" s="60">
        <f>SUM(AG47:AG49)</f>
        <v>10.818755207999999</v>
      </c>
      <c r="AH50" s="68"/>
      <c r="AI50" s="43">
        <f t="shared" si="5"/>
        <v>0.38996399999999909</v>
      </c>
      <c r="AJ50" s="44">
        <f t="shared" si="6"/>
        <v>3.7393020171010323E-2</v>
      </c>
      <c r="AL50" s="69"/>
      <c r="AM50" s="59"/>
      <c r="AN50" s="60">
        <f>SUM(AN47:AN49)</f>
        <v>11.065759208000001</v>
      </c>
      <c r="AO50" s="68"/>
      <c r="AP50" s="43">
        <f t="shared" si="7"/>
        <v>0.24700400000000222</v>
      </c>
      <c r="AQ50" s="44">
        <f t="shared" si="8"/>
        <v>2.2831092417855383E-2</v>
      </c>
    </row>
    <row r="51" spans="2:43" ht="25.5" x14ac:dyDescent="0.2">
      <c r="B51" s="71" t="s">
        <v>42</v>
      </c>
      <c r="C51" s="21"/>
      <c r="D51" s="22" t="s">
        <v>30</v>
      </c>
      <c r="E51" s="23"/>
      <c r="F51" s="72">
        <v>4.4000000000000003E-3</v>
      </c>
      <c r="G51" s="64">
        <f>+$F$18+G45</f>
        <v>97.365200000000002</v>
      </c>
      <c r="H51" s="73">
        <f t="shared" ref="H51:H57" si="42">G51*F51</f>
        <v>0.42840688000000005</v>
      </c>
      <c r="I51" s="27"/>
      <c r="J51" s="72">
        <v>4.4000000000000003E-3</v>
      </c>
      <c r="K51" s="64">
        <f>+$F$18+K45</f>
        <v>97.177199999999999</v>
      </c>
      <c r="L51" s="73">
        <f t="shared" ref="L51:L57" si="43">K51*J51</f>
        <v>0.42757968000000002</v>
      </c>
      <c r="M51" s="27"/>
      <c r="N51" s="30">
        <f t="shared" si="41"/>
        <v>-8.2720000000002791E-4</v>
      </c>
      <c r="O51" s="74">
        <f t="shared" si="26"/>
        <v>-1.9308746862329285E-3</v>
      </c>
      <c r="Q51" s="72">
        <f>+J51</f>
        <v>4.4000000000000003E-3</v>
      </c>
      <c r="R51" s="64">
        <f>+$F$18+R45</f>
        <v>97.177199999999999</v>
      </c>
      <c r="S51" s="73">
        <f t="shared" ref="S51:S57" si="44">R51*Q51</f>
        <v>0.42757968000000002</v>
      </c>
      <c r="T51" s="27"/>
      <c r="U51" s="30">
        <f t="shared" si="1"/>
        <v>0</v>
      </c>
      <c r="V51" s="74">
        <f t="shared" si="2"/>
        <v>0</v>
      </c>
      <c r="X51" s="72">
        <f>+Q51</f>
        <v>4.4000000000000003E-3</v>
      </c>
      <c r="Y51" s="64">
        <f>+$F$18+Y45</f>
        <v>97.177199999999999</v>
      </c>
      <c r="Z51" s="73">
        <f t="shared" ref="Z51:Z57" si="45">Y51*X51</f>
        <v>0.42757968000000002</v>
      </c>
      <c r="AA51" s="27"/>
      <c r="AB51" s="30">
        <f t="shared" si="3"/>
        <v>0</v>
      </c>
      <c r="AC51" s="74">
        <f t="shared" si="4"/>
        <v>0</v>
      </c>
      <c r="AE51" s="72">
        <f>+X51</f>
        <v>4.4000000000000003E-3</v>
      </c>
      <c r="AF51" s="64">
        <f>+$F$18+AF45</f>
        <v>97.177199999999999</v>
      </c>
      <c r="AG51" s="73">
        <f t="shared" ref="AG51:AG57" si="46">AF51*AE51</f>
        <v>0.42757968000000002</v>
      </c>
      <c r="AH51" s="27"/>
      <c r="AI51" s="30">
        <f t="shared" si="5"/>
        <v>0</v>
      </c>
      <c r="AJ51" s="74">
        <f t="shared" si="6"/>
        <v>0</v>
      </c>
      <c r="AL51" s="72">
        <f>+AE51</f>
        <v>4.4000000000000003E-3</v>
      </c>
      <c r="AM51" s="64">
        <f>+$F$18+AM45</f>
        <v>97.177199999999999</v>
      </c>
      <c r="AN51" s="73">
        <f t="shared" ref="AN51:AN57" si="47">AM51*AL51</f>
        <v>0.42757968000000002</v>
      </c>
      <c r="AO51" s="27"/>
      <c r="AP51" s="30">
        <f t="shared" si="7"/>
        <v>0</v>
      </c>
      <c r="AQ51" s="74">
        <f t="shared" si="8"/>
        <v>0</v>
      </c>
    </row>
    <row r="52" spans="2:43" ht="25.5" x14ac:dyDescent="0.2">
      <c r="B52" s="71" t="s">
        <v>43</v>
      </c>
      <c r="C52" s="21"/>
      <c r="D52" s="22" t="s">
        <v>30</v>
      </c>
      <c r="E52" s="23"/>
      <c r="F52" s="72">
        <v>1.2999999999999999E-3</v>
      </c>
      <c r="G52" s="64">
        <f>+G51</f>
        <v>97.365200000000002</v>
      </c>
      <c r="H52" s="73">
        <f t="shared" si="42"/>
        <v>0.12657476000000001</v>
      </c>
      <c r="I52" s="27"/>
      <c r="J52" s="72">
        <v>1.2999999999999999E-3</v>
      </c>
      <c r="K52" s="64">
        <f>+K51</f>
        <v>97.177199999999999</v>
      </c>
      <c r="L52" s="73">
        <f t="shared" si="43"/>
        <v>0.12633036</v>
      </c>
      <c r="M52" s="27"/>
      <c r="N52" s="30">
        <f t="shared" si="41"/>
        <v>-2.4440000000000572E-4</v>
      </c>
      <c r="O52" s="74">
        <f t="shared" si="26"/>
        <v>-1.9308746862329086E-3</v>
      </c>
      <c r="Q52" s="72">
        <f>+J52</f>
        <v>1.2999999999999999E-3</v>
      </c>
      <c r="R52" s="64">
        <f>+R51</f>
        <v>97.177199999999999</v>
      </c>
      <c r="S52" s="73">
        <f t="shared" si="44"/>
        <v>0.12633036</v>
      </c>
      <c r="T52" s="27"/>
      <c r="U52" s="30">
        <f t="shared" si="1"/>
        <v>0</v>
      </c>
      <c r="V52" s="74">
        <f t="shared" si="2"/>
        <v>0</v>
      </c>
      <c r="X52" s="72">
        <f>+Q52</f>
        <v>1.2999999999999999E-3</v>
      </c>
      <c r="Y52" s="64">
        <f>+Y51</f>
        <v>97.177199999999999</v>
      </c>
      <c r="Z52" s="73">
        <f t="shared" si="45"/>
        <v>0.12633036</v>
      </c>
      <c r="AA52" s="27"/>
      <c r="AB52" s="30">
        <f t="shared" si="3"/>
        <v>0</v>
      </c>
      <c r="AC52" s="74">
        <f t="shared" si="4"/>
        <v>0</v>
      </c>
      <c r="AE52" s="72">
        <f>+X52</f>
        <v>1.2999999999999999E-3</v>
      </c>
      <c r="AF52" s="64">
        <f>+AF51</f>
        <v>97.177199999999999</v>
      </c>
      <c r="AG52" s="73">
        <f t="shared" si="46"/>
        <v>0.12633036</v>
      </c>
      <c r="AH52" s="27"/>
      <c r="AI52" s="30">
        <f t="shared" si="5"/>
        <v>0</v>
      </c>
      <c r="AJ52" s="74">
        <f t="shared" si="6"/>
        <v>0</v>
      </c>
      <c r="AL52" s="72">
        <f>+AE52</f>
        <v>1.2999999999999999E-3</v>
      </c>
      <c r="AM52" s="64">
        <f>+AM51</f>
        <v>97.177199999999999</v>
      </c>
      <c r="AN52" s="73">
        <f t="shared" si="47"/>
        <v>0.12633036</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94</v>
      </c>
      <c r="H54" s="73">
        <f t="shared" si="42"/>
        <v>0.65236000000000005</v>
      </c>
      <c r="I54" s="27"/>
      <c r="J54" s="72">
        <f>+F54</f>
        <v>6.94E-3</v>
      </c>
      <c r="K54" s="76">
        <f>$F$18</f>
        <v>94</v>
      </c>
      <c r="L54" s="73">
        <f t="shared" si="43"/>
        <v>0.65236000000000005</v>
      </c>
      <c r="M54" s="27"/>
      <c r="N54" s="30">
        <f t="shared" si="41"/>
        <v>0</v>
      </c>
      <c r="O54" s="74">
        <f t="shared" si="26"/>
        <v>0</v>
      </c>
      <c r="Q54" s="72">
        <f>+J54</f>
        <v>6.94E-3</v>
      </c>
      <c r="R54" s="76">
        <f>$F$18</f>
        <v>94</v>
      </c>
      <c r="S54" s="73">
        <f t="shared" si="44"/>
        <v>0.65236000000000005</v>
      </c>
      <c r="T54" s="27"/>
      <c r="U54" s="30">
        <f t="shared" si="1"/>
        <v>0</v>
      </c>
      <c r="V54" s="74">
        <f t="shared" si="2"/>
        <v>0</v>
      </c>
      <c r="X54" s="72">
        <f>+Q54</f>
        <v>6.94E-3</v>
      </c>
      <c r="Y54" s="76">
        <f>$F$18</f>
        <v>94</v>
      </c>
      <c r="Z54" s="73">
        <f t="shared" si="45"/>
        <v>0.65236000000000005</v>
      </c>
      <c r="AA54" s="27"/>
      <c r="AB54" s="30">
        <f t="shared" si="3"/>
        <v>0</v>
      </c>
      <c r="AC54" s="74">
        <f t="shared" si="4"/>
        <v>0</v>
      </c>
      <c r="AE54" s="72">
        <f>+X54</f>
        <v>6.94E-3</v>
      </c>
      <c r="AF54" s="76">
        <f>$F$18</f>
        <v>94</v>
      </c>
      <c r="AG54" s="73">
        <f t="shared" si="46"/>
        <v>0.65236000000000005</v>
      </c>
      <c r="AH54" s="27"/>
      <c r="AI54" s="30">
        <f t="shared" si="5"/>
        <v>0</v>
      </c>
      <c r="AJ54" s="74">
        <f t="shared" si="6"/>
        <v>0</v>
      </c>
      <c r="AL54" s="72">
        <f>+AE54</f>
        <v>6.94E-3</v>
      </c>
      <c r="AM54" s="76">
        <f>$F$18</f>
        <v>94</v>
      </c>
      <c r="AN54" s="73">
        <f t="shared" si="47"/>
        <v>0.65236000000000005</v>
      </c>
      <c r="AO54" s="27"/>
      <c r="AP54" s="30">
        <f t="shared" si="7"/>
        <v>0</v>
      </c>
      <c r="AQ54" s="74">
        <f t="shared" si="8"/>
        <v>0</v>
      </c>
    </row>
    <row r="55" spans="2:43" x14ac:dyDescent="0.2">
      <c r="B55" s="49" t="s">
        <v>46</v>
      </c>
      <c r="C55" s="21"/>
      <c r="D55" s="22"/>
      <c r="E55" s="23"/>
      <c r="F55" s="72">
        <v>0.08</v>
      </c>
      <c r="G55" s="77">
        <f>0.64*$F$18</f>
        <v>60.160000000000004</v>
      </c>
      <c r="H55" s="73">
        <f t="shared" si="42"/>
        <v>4.8128000000000002</v>
      </c>
      <c r="I55" s="27"/>
      <c r="J55" s="72">
        <v>0.08</v>
      </c>
      <c r="K55" s="77">
        <f>$G$55</f>
        <v>60.160000000000004</v>
      </c>
      <c r="L55" s="73">
        <f t="shared" si="43"/>
        <v>4.8128000000000002</v>
      </c>
      <c r="M55" s="27"/>
      <c r="N55" s="30">
        <f t="shared" si="41"/>
        <v>0</v>
      </c>
      <c r="O55" s="74">
        <f t="shared" si="26"/>
        <v>0</v>
      </c>
      <c r="Q55" s="72">
        <v>0.08</v>
      </c>
      <c r="R55" s="77">
        <f>$G$55</f>
        <v>60.160000000000004</v>
      </c>
      <c r="S55" s="73">
        <f t="shared" si="44"/>
        <v>4.8128000000000002</v>
      </c>
      <c r="T55" s="27"/>
      <c r="U55" s="30">
        <f t="shared" si="1"/>
        <v>0</v>
      </c>
      <c r="V55" s="74">
        <f t="shared" si="2"/>
        <v>0</v>
      </c>
      <c r="X55" s="72">
        <v>0.08</v>
      </c>
      <c r="Y55" s="77">
        <f>$G$55</f>
        <v>60.160000000000004</v>
      </c>
      <c r="Z55" s="73">
        <f t="shared" si="45"/>
        <v>4.8128000000000002</v>
      </c>
      <c r="AA55" s="27"/>
      <c r="AB55" s="30">
        <f t="shared" si="3"/>
        <v>0</v>
      </c>
      <c r="AC55" s="74">
        <f t="shared" si="4"/>
        <v>0</v>
      </c>
      <c r="AE55" s="72">
        <v>0.08</v>
      </c>
      <c r="AF55" s="77">
        <f>$G$55</f>
        <v>60.160000000000004</v>
      </c>
      <c r="AG55" s="73">
        <f t="shared" si="46"/>
        <v>4.8128000000000002</v>
      </c>
      <c r="AH55" s="27"/>
      <c r="AI55" s="30">
        <f t="shared" si="5"/>
        <v>0</v>
      </c>
      <c r="AJ55" s="74">
        <f t="shared" si="6"/>
        <v>0</v>
      </c>
      <c r="AL55" s="72">
        <v>0.08</v>
      </c>
      <c r="AM55" s="77">
        <f>$G$55</f>
        <v>60.160000000000004</v>
      </c>
      <c r="AN55" s="73">
        <f t="shared" si="47"/>
        <v>4.8128000000000002</v>
      </c>
      <c r="AO55" s="27"/>
      <c r="AP55" s="30">
        <f t="shared" si="7"/>
        <v>0</v>
      </c>
      <c r="AQ55" s="74">
        <f t="shared" si="8"/>
        <v>0</v>
      </c>
    </row>
    <row r="56" spans="2:43" x14ac:dyDescent="0.2">
      <c r="B56" s="49" t="s">
        <v>47</v>
      </c>
      <c r="C56" s="21"/>
      <c r="D56" s="22"/>
      <c r="E56" s="23"/>
      <c r="F56" s="72">
        <v>0.122</v>
      </c>
      <c r="G56" s="77">
        <f>0.18*$F$18</f>
        <v>16.919999999999998</v>
      </c>
      <c r="H56" s="73">
        <f t="shared" si="42"/>
        <v>2.0642399999999999</v>
      </c>
      <c r="I56" s="27"/>
      <c r="J56" s="72">
        <v>0.122</v>
      </c>
      <c r="K56" s="77">
        <f>$G$56</f>
        <v>16.919999999999998</v>
      </c>
      <c r="L56" s="73">
        <f t="shared" si="43"/>
        <v>2.0642399999999999</v>
      </c>
      <c r="M56" s="27"/>
      <c r="N56" s="30">
        <f t="shared" si="41"/>
        <v>0</v>
      </c>
      <c r="O56" s="74">
        <f t="shared" si="26"/>
        <v>0</v>
      </c>
      <c r="Q56" s="72">
        <v>0.122</v>
      </c>
      <c r="R56" s="77">
        <f>$G$56</f>
        <v>16.919999999999998</v>
      </c>
      <c r="S56" s="73">
        <f t="shared" si="44"/>
        <v>2.0642399999999999</v>
      </c>
      <c r="T56" s="27"/>
      <c r="U56" s="30">
        <f t="shared" si="1"/>
        <v>0</v>
      </c>
      <c r="V56" s="74">
        <f t="shared" si="2"/>
        <v>0</v>
      </c>
      <c r="X56" s="72">
        <v>0.122</v>
      </c>
      <c r="Y56" s="77">
        <f>$G$56</f>
        <v>16.919999999999998</v>
      </c>
      <c r="Z56" s="73">
        <f t="shared" si="45"/>
        <v>2.0642399999999999</v>
      </c>
      <c r="AA56" s="27"/>
      <c r="AB56" s="30">
        <f t="shared" si="3"/>
        <v>0</v>
      </c>
      <c r="AC56" s="74">
        <f t="shared" si="4"/>
        <v>0</v>
      </c>
      <c r="AE56" s="72">
        <v>0.122</v>
      </c>
      <c r="AF56" s="77">
        <f>$G$56</f>
        <v>16.919999999999998</v>
      </c>
      <c r="AG56" s="73">
        <f t="shared" si="46"/>
        <v>2.0642399999999999</v>
      </c>
      <c r="AH56" s="27"/>
      <c r="AI56" s="30">
        <f t="shared" si="5"/>
        <v>0</v>
      </c>
      <c r="AJ56" s="74">
        <f t="shared" si="6"/>
        <v>0</v>
      </c>
      <c r="AL56" s="72">
        <v>0.122</v>
      </c>
      <c r="AM56" s="77">
        <f>$G$56</f>
        <v>16.919999999999998</v>
      </c>
      <c r="AN56" s="73">
        <f t="shared" si="47"/>
        <v>2.0642399999999999</v>
      </c>
      <c r="AO56" s="27"/>
      <c r="AP56" s="30">
        <f t="shared" si="7"/>
        <v>0</v>
      </c>
      <c r="AQ56" s="74">
        <f t="shared" si="8"/>
        <v>0</v>
      </c>
    </row>
    <row r="57" spans="2:43" x14ac:dyDescent="0.2">
      <c r="B57" s="11" t="s">
        <v>48</v>
      </c>
      <c r="C57" s="21"/>
      <c r="D57" s="22"/>
      <c r="E57" s="23"/>
      <c r="F57" s="72">
        <v>0.161</v>
      </c>
      <c r="G57" s="77">
        <f>0.18*$F$18</f>
        <v>16.919999999999998</v>
      </c>
      <c r="H57" s="73">
        <f t="shared" si="42"/>
        <v>2.7241199999999997</v>
      </c>
      <c r="I57" s="27"/>
      <c r="J57" s="72">
        <v>0.161</v>
      </c>
      <c r="K57" s="77">
        <f>$G$57</f>
        <v>16.919999999999998</v>
      </c>
      <c r="L57" s="73">
        <f t="shared" si="43"/>
        <v>2.7241199999999997</v>
      </c>
      <c r="M57" s="27"/>
      <c r="N57" s="30">
        <f t="shared" si="41"/>
        <v>0</v>
      </c>
      <c r="O57" s="74">
        <f t="shared" si="26"/>
        <v>0</v>
      </c>
      <c r="Q57" s="72">
        <v>0.161</v>
      </c>
      <c r="R57" s="77">
        <f>$G$57</f>
        <v>16.919999999999998</v>
      </c>
      <c r="S57" s="73">
        <f t="shared" si="44"/>
        <v>2.7241199999999997</v>
      </c>
      <c r="T57" s="27"/>
      <c r="U57" s="30">
        <f t="shared" si="1"/>
        <v>0</v>
      </c>
      <c r="V57" s="74">
        <f t="shared" si="2"/>
        <v>0</v>
      </c>
      <c r="X57" s="72">
        <v>0.161</v>
      </c>
      <c r="Y57" s="77">
        <f>$G$57</f>
        <v>16.919999999999998</v>
      </c>
      <c r="Z57" s="73">
        <f t="shared" si="45"/>
        <v>2.7241199999999997</v>
      </c>
      <c r="AA57" s="27"/>
      <c r="AB57" s="30">
        <f t="shared" si="3"/>
        <v>0</v>
      </c>
      <c r="AC57" s="74">
        <f t="shared" si="4"/>
        <v>0</v>
      </c>
      <c r="AE57" s="72">
        <v>0.161</v>
      </c>
      <c r="AF57" s="77">
        <f>$G$57</f>
        <v>16.919999999999998</v>
      </c>
      <c r="AG57" s="73">
        <f t="shared" si="46"/>
        <v>2.7241199999999997</v>
      </c>
      <c r="AH57" s="27"/>
      <c r="AI57" s="30">
        <f t="shared" si="5"/>
        <v>0</v>
      </c>
      <c r="AJ57" s="74">
        <f t="shared" si="6"/>
        <v>0</v>
      </c>
      <c r="AL57" s="72">
        <v>0.161</v>
      </c>
      <c r="AM57" s="77">
        <f>$G$57</f>
        <v>16.919999999999998</v>
      </c>
      <c r="AN57" s="73">
        <f t="shared" si="47"/>
        <v>2.7241199999999997</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94</v>
      </c>
      <c r="H58" s="73">
        <f>G58*F58</f>
        <v>8.8360000000000003</v>
      </c>
      <c r="I58" s="83"/>
      <c r="J58" s="72">
        <v>9.4E-2</v>
      </c>
      <c r="K58" s="82">
        <f>$G$58</f>
        <v>94</v>
      </c>
      <c r="L58" s="73">
        <f>K58*J58</f>
        <v>8.8360000000000003</v>
      </c>
      <c r="M58" s="83"/>
      <c r="N58" s="84">
        <f t="shared" si="41"/>
        <v>0</v>
      </c>
      <c r="O58" s="74">
        <f t="shared" si="26"/>
        <v>0</v>
      </c>
      <c r="Q58" s="72">
        <v>9.4E-2</v>
      </c>
      <c r="R58" s="82">
        <f>$G$58</f>
        <v>94</v>
      </c>
      <c r="S58" s="73">
        <f>R58*Q58</f>
        <v>8.8360000000000003</v>
      </c>
      <c r="T58" s="83"/>
      <c r="U58" s="84">
        <f t="shared" si="1"/>
        <v>0</v>
      </c>
      <c r="V58" s="74">
        <f t="shared" si="2"/>
        <v>0</v>
      </c>
      <c r="X58" s="72">
        <v>9.4E-2</v>
      </c>
      <c r="Y58" s="82">
        <f>$G$58</f>
        <v>94</v>
      </c>
      <c r="Z58" s="73">
        <f>Y58*X58</f>
        <v>8.8360000000000003</v>
      </c>
      <c r="AA58" s="83"/>
      <c r="AB58" s="84">
        <f t="shared" si="3"/>
        <v>0</v>
      </c>
      <c r="AC58" s="74">
        <f t="shared" si="4"/>
        <v>0</v>
      </c>
      <c r="AE58" s="72">
        <v>9.4E-2</v>
      </c>
      <c r="AF58" s="82">
        <f>$G$58</f>
        <v>94</v>
      </c>
      <c r="AG58" s="73">
        <f>AF58*AE58</f>
        <v>8.8360000000000003</v>
      </c>
      <c r="AH58" s="83"/>
      <c r="AI58" s="84">
        <f t="shared" si="5"/>
        <v>0</v>
      </c>
      <c r="AJ58" s="74">
        <f t="shared" si="6"/>
        <v>0</v>
      </c>
      <c r="AL58" s="72">
        <v>9.4E-2</v>
      </c>
      <c r="AM58" s="82">
        <f>$G$58</f>
        <v>94</v>
      </c>
      <c r="AN58" s="73">
        <f>AM58*AL58</f>
        <v>8.8360000000000003</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6"/>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19.384563168</v>
      </c>
      <c r="I61" s="100"/>
      <c r="J61" s="101"/>
      <c r="K61" s="101"/>
      <c r="L61" s="99">
        <f>SUM(L51:L57,L50)</f>
        <v>20.661642047999997</v>
      </c>
      <c r="M61" s="102"/>
      <c r="N61" s="103">
        <f t="shared" ref="N61" si="48">L61-H61</f>
        <v>1.2770788799999977</v>
      </c>
      <c r="O61" s="104">
        <f t="shared" ref="O61" si="49">IF((H61)=0,"",(N61/H61))</f>
        <v>6.5881230798545784E-2</v>
      </c>
      <c r="Q61" s="101"/>
      <c r="R61" s="101"/>
      <c r="S61" s="99">
        <f>SUM(S51:S57,S50)</f>
        <v>21.055921247999997</v>
      </c>
      <c r="T61" s="102"/>
      <c r="U61" s="103">
        <f t="shared" si="1"/>
        <v>0.39427919999999972</v>
      </c>
      <c r="V61" s="104">
        <f>IF((L61)=0,"",(U61/L61))</f>
        <v>1.9082665312080804E-2</v>
      </c>
      <c r="X61" s="101"/>
      <c r="Y61" s="101"/>
      <c r="Z61" s="99">
        <f>SUM(Z51:Z57,Z50)</f>
        <v>21.486221248</v>
      </c>
      <c r="AA61" s="102"/>
      <c r="AB61" s="103">
        <f t="shared" si="3"/>
        <v>0.43030000000000257</v>
      </c>
      <c r="AC61" s="104">
        <f>IF((S61)=0,"",(AB61/S61))</f>
        <v>2.0436056676497817E-2</v>
      </c>
      <c r="AE61" s="101"/>
      <c r="AF61" s="101"/>
      <c r="AG61" s="99">
        <f>SUM(AG51:AG57,AG50)</f>
        <v>21.876185247999999</v>
      </c>
      <c r="AH61" s="102"/>
      <c r="AI61" s="103">
        <f t="shared" ref="AI61:AI65" si="50">AG61-Z61</f>
        <v>0.38996399999999909</v>
      </c>
      <c r="AJ61" s="104">
        <f>IF((Z61)=0,"",(AI61/Z61))</f>
        <v>1.81494919697105E-2</v>
      </c>
      <c r="AL61" s="101"/>
      <c r="AM61" s="101"/>
      <c r="AN61" s="99">
        <f>SUM(AN51:AN57,AN50)</f>
        <v>22.123189248000003</v>
      </c>
      <c r="AO61" s="102"/>
      <c r="AP61" s="103">
        <f t="shared" ref="AP61:AP65" si="51">AN61-AG61</f>
        <v>0.247004000000004</v>
      </c>
      <c r="AQ61" s="104">
        <f>IF((AG61)=0,"",(AP61/AG61))</f>
        <v>1.1290999650982843E-2</v>
      </c>
    </row>
    <row r="62" spans="2:43" x14ac:dyDescent="0.2">
      <c r="B62" s="105" t="s">
        <v>52</v>
      </c>
      <c r="C62" s="21"/>
      <c r="D62" s="21"/>
      <c r="E62" s="21"/>
      <c r="F62" s="106">
        <v>0.13</v>
      </c>
      <c r="G62" s="107"/>
      <c r="H62" s="108">
        <f>H61*F62</f>
        <v>2.5199932118400001</v>
      </c>
      <c r="I62" s="109"/>
      <c r="J62" s="110">
        <v>0.13</v>
      </c>
      <c r="K62" s="109"/>
      <c r="L62" s="111">
        <f>L61*J62</f>
        <v>2.6860134662399999</v>
      </c>
      <c r="M62" s="112"/>
      <c r="N62" s="113">
        <f t="shared" si="41"/>
        <v>0.16602025439999979</v>
      </c>
      <c r="O62" s="114">
        <f t="shared" si="26"/>
        <v>6.5881230798545812E-2</v>
      </c>
      <c r="Q62" s="110">
        <v>0.13</v>
      </c>
      <c r="R62" s="109"/>
      <c r="S62" s="111">
        <f>S61*Q62</f>
        <v>2.7372697622399995</v>
      </c>
      <c r="T62" s="112"/>
      <c r="U62" s="113">
        <f t="shared" si="1"/>
        <v>5.125629599999959E-2</v>
      </c>
      <c r="V62" s="114">
        <f t="shared" ref="V62:V71" si="52">IF((L62)=0,"",(U62/L62))</f>
        <v>1.9082665312080662E-2</v>
      </c>
      <c r="X62" s="110">
        <v>0.13</v>
      </c>
      <c r="Y62" s="109"/>
      <c r="Z62" s="111">
        <f>Z61*X62</f>
        <v>2.7932087622399999</v>
      </c>
      <c r="AA62" s="112"/>
      <c r="AB62" s="113">
        <f t="shared" si="3"/>
        <v>5.5939000000000405E-2</v>
      </c>
      <c r="AC62" s="114">
        <f t="shared" ref="AC62:AC71" si="53">IF((S62)=0,"",(AB62/S62))</f>
        <v>2.0436056676497841E-2</v>
      </c>
      <c r="AE62" s="110">
        <v>0.13</v>
      </c>
      <c r="AF62" s="109"/>
      <c r="AG62" s="111">
        <f>AG61*AE62</f>
        <v>2.8439040822399999</v>
      </c>
      <c r="AH62" s="112"/>
      <c r="AI62" s="113">
        <f t="shared" si="50"/>
        <v>5.0695319999999988E-2</v>
      </c>
      <c r="AJ62" s="114">
        <f t="shared" ref="AJ62:AJ71" si="54">IF((Z62)=0,"",(AI62/Z62))</f>
        <v>1.8149491969710538E-2</v>
      </c>
      <c r="AL62" s="110">
        <v>0.13</v>
      </c>
      <c r="AM62" s="109"/>
      <c r="AN62" s="111">
        <f>AN61*AL62</f>
        <v>2.8760146022400006</v>
      </c>
      <c r="AO62" s="112"/>
      <c r="AP62" s="113">
        <f t="shared" si="51"/>
        <v>3.2110520000000697E-2</v>
      </c>
      <c r="AQ62" s="114">
        <f t="shared" ref="AQ62:AQ71" si="55">IF((AG62)=0,"",(AP62/AG62))</f>
        <v>1.1290999650982904E-2</v>
      </c>
    </row>
    <row r="63" spans="2:43" x14ac:dyDescent="0.2">
      <c r="B63" s="115" t="s">
        <v>53</v>
      </c>
      <c r="C63" s="21"/>
      <c r="D63" s="21"/>
      <c r="E63" s="21"/>
      <c r="F63" s="116"/>
      <c r="G63" s="107"/>
      <c r="H63" s="108">
        <f>H61+H62</f>
        <v>21.904556379839999</v>
      </c>
      <c r="I63" s="109"/>
      <c r="J63" s="109"/>
      <c r="K63" s="109"/>
      <c r="L63" s="111">
        <f>L61+L62</f>
        <v>23.347655514239996</v>
      </c>
      <c r="M63" s="112"/>
      <c r="N63" s="113">
        <f t="shared" si="41"/>
        <v>1.443099134399997</v>
      </c>
      <c r="O63" s="114">
        <f t="shared" si="26"/>
        <v>6.588123079854577E-2</v>
      </c>
      <c r="Q63" s="109"/>
      <c r="R63" s="109"/>
      <c r="S63" s="111">
        <f>S61+S62</f>
        <v>23.793191010239997</v>
      </c>
      <c r="T63" s="112"/>
      <c r="U63" s="113">
        <f t="shared" si="1"/>
        <v>0.44553549600000153</v>
      </c>
      <c r="V63" s="114">
        <f t="shared" si="52"/>
        <v>1.9082665312080884E-2</v>
      </c>
      <c r="X63" s="109"/>
      <c r="Y63" s="109"/>
      <c r="Z63" s="111">
        <f>Z61+Z62</f>
        <v>24.279430010239999</v>
      </c>
      <c r="AA63" s="112"/>
      <c r="AB63" s="113">
        <f t="shared" si="3"/>
        <v>0.4862390000000012</v>
      </c>
      <c r="AC63" s="114">
        <f t="shared" si="53"/>
        <v>2.0436056676497744E-2</v>
      </c>
      <c r="AE63" s="109"/>
      <c r="AF63" s="109"/>
      <c r="AG63" s="111">
        <f>AG61+AG62</f>
        <v>24.72008933024</v>
      </c>
      <c r="AH63" s="112"/>
      <c r="AI63" s="113">
        <f t="shared" si="50"/>
        <v>0.44065932000000174</v>
      </c>
      <c r="AJ63" s="114">
        <f t="shared" si="54"/>
        <v>1.8149491969710614E-2</v>
      </c>
      <c r="AL63" s="109"/>
      <c r="AM63" s="109"/>
      <c r="AN63" s="111">
        <f>AN61+AN62</f>
        <v>24.999203850240004</v>
      </c>
      <c r="AO63" s="112"/>
      <c r="AP63" s="113">
        <f t="shared" si="51"/>
        <v>0.27911452000000381</v>
      </c>
      <c r="AQ63" s="114">
        <f t="shared" si="55"/>
        <v>1.1290999650982812E-2</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0" t="s">
        <v>55</v>
      </c>
      <c r="C65" s="260"/>
      <c r="D65" s="260"/>
      <c r="E65" s="120"/>
      <c r="F65" s="121"/>
      <c r="G65" s="122"/>
      <c r="H65" s="123">
        <f>H63+H64</f>
        <v>21.904556379839999</v>
      </c>
      <c r="I65" s="124"/>
      <c r="J65" s="124"/>
      <c r="K65" s="124"/>
      <c r="L65" s="125">
        <f>L63+L64</f>
        <v>23.347655514239996</v>
      </c>
      <c r="M65" s="126"/>
      <c r="N65" s="127">
        <f t="shared" si="41"/>
        <v>1.443099134399997</v>
      </c>
      <c r="O65" s="128">
        <f t="shared" si="26"/>
        <v>6.588123079854577E-2</v>
      </c>
      <c r="Q65" s="124"/>
      <c r="R65" s="124"/>
      <c r="S65" s="125">
        <f>S63+S64</f>
        <v>23.793191010239997</v>
      </c>
      <c r="T65" s="126"/>
      <c r="U65" s="127">
        <f t="shared" si="1"/>
        <v>0.44553549600000153</v>
      </c>
      <c r="V65" s="128">
        <f t="shared" si="52"/>
        <v>1.9082665312080884E-2</v>
      </c>
      <c r="X65" s="124"/>
      <c r="Y65" s="124"/>
      <c r="Z65" s="125">
        <f>Z63+Z64</f>
        <v>24.279430010239999</v>
      </c>
      <c r="AA65" s="126"/>
      <c r="AB65" s="127">
        <f t="shared" si="3"/>
        <v>0.4862390000000012</v>
      </c>
      <c r="AC65" s="128">
        <f t="shared" si="53"/>
        <v>2.0436056676497744E-2</v>
      </c>
      <c r="AE65" s="124"/>
      <c r="AF65" s="124"/>
      <c r="AG65" s="125">
        <f>AG63+AG64</f>
        <v>24.72008933024</v>
      </c>
      <c r="AH65" s="126"/>
      <c r="AI65" s="127">
        <f t="shared" si="50"/>
        <v>0.44065932000000174</v>
      </c>
      <c r="AJ65" s="128">
        <f t="shared" si="54"/>
        <v>1.8149491969710614E-2</v>
      </c>
      <c r="AL65" s="124"/>
      <c r="AM65" s="124"/>
      <c r="AN65" s="125">
        <f>AN63+AN64</f>
        <v>24.999203850240004</v>
      </c>
      <c r="AO65" s="126"/>
      <c r="AP65" s="127">
        <f t="shared" si="51"/>
        <v>0.27911452000000381</v>
      </c>
      <c r="AQ65" s="128">
        <f t="shared" si="55"/>
        <v>1.1290999650982812E-2</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18.619403168000005</v>
      </c>
      <c r="I67" s="140"/>
      <c r="J67" s="141"/>
      <c r="K67" s="141"/>
      <c r="L67" s="139">
        <f>SUM(L58:L59,L50,L51:L54)</f>
        <v>19.896482048000003</v>
      </c>
      <c r="M67" s="142"/>
      <c r="N67" s="143">
        <f t="shared" ref="N67:N71" si="56">L67-H67</f>
        <v>1.2770788799999977</v>
      </c>
      <c r="O67" s="104">
        <f t="shared" ref="O67:O71" si="57">IF((H67)=0,"",(N67/H67))</f>
        <v>6.8588604504511333E-2</v>
      </c>
      <c r="Q67" s="141"/>
      <c r="R67" s="141"/>
      <c r="S67" s="139">
        <f>SUM(S58:S59,S50,S51:S54)</f>
        <v>20.290761248000003</v>
      </c>
      <c r="T67" s="142"/>
      <c r="U67" s="143">
        <f t="shared" si="1"/>
        <v>0.39427919999999972</v>
      </c>
      <c r="V67" s="104">
        <f t="shared" si="52"/>
        <v>1.9816528321378941E-2</v>
      </c>
      <c r="X67" s="141"/>
      <c r="Y67" s="141"/>
      <c r="Z67" s="139">
        <f>SUM(Z58:Z59,Z50,Z51:Z54)</f>
        <v>20.721061248000002</v>
      </c>
      <c r="AA67" s="142"/>
      <c r="AB67" s="143">
        <f t="shared" si="3"/>
        <v>0.43029999999999902</v>
      </c>
      <c r="AC67" s="104">
        <f t="shared" si="53"/>
        <v>2.1206695734119506E-2</v>
      </c>
      <c r="AE67" s="141"/>
      <c r="AF67" s="141"/>
      <c r="AG67" s="139">
        <f>SUM(AG58:AG59,AG50,AG51:AG54)</f>
        <v>21.111025248000001</v>
      </c>
      <c r="AH67" s="142"/>
      <c r="AI67" s="143">
        <f t="shared" ref="AI67:AI71" si="58">AG67-Z67</f>
        <v>0.38996399999999909</v>
      </c>
      <c r="AJ67" s="104">
        <f t="shared" si="54"/>
        <v>1.8819692453620755E-2</v>
      </c>
      <c r="AL67" s="141"/>
      <c r="AM67" s="141"/>
      <c r="AN67" s="139">
        <f>SUM(AN58:AN59,AN50,AN51:AN54)</f>
        <v>21.358029248000005</v>
      </c>
      <c r="AO67" s="142"/>
      <c r="AP67" s="143">
        <f t="shared" ref="AP67:AP71" si="59">AN67-AG67</f>
        <v>0.247004000000004</v>
      </c>
      <c r="AQ67" s="104">
        <f t="shared" si="55"/>
        <v>1.1700237060888574E-2</v>
      </c>
    </row>
    <row r="68" spans="2:43" s="85" customFormat="1" x14ac:dyDescent="0.2">
      <c r="B68" s="144" t="s">
        <v>52</v>
      </c>
      <c r="C68" s="79"/>
      <c r="D68" s="79"/>
      <c r="E68" s="79"/>
      <c r="F68" s="145">
        <v>0.13</v>
      </c>
      <c r="G68" s="138"/>
      <c r="H68" s="146">
        <f>H67*F68</f>
        <v>2.4205224118400008</v>
      </c>
      <c r="I68" s="147"/>
      <c r="J68" s="148">
        <v>0.13</v>
      </c>
      <c r="K68" s="149"/>
      <c r="L68" s="150">
        <f>L67*J68</f>
        <v>2.5865426662400006</v>
      </c>
      <c r="M68" s="151"/>
      <c r="N68" s="152">
        <f t="shared" si="56"/>
        <v>0.16602025439999979</v>
      </c>
      <c r="O68" s="114">
        <f t="shared" si="57"/>
        <v>6.8588604504511361E-2</v>
      </c>
      <c r="Q68" s="148">
        <v>0.13</v>
      </c>
      <c r="R68" s="149"/>
      <c r="S68" s="150">
        <f>S67*Q68</f>
        <v>2.6377989622400002</v>
      </c>
      <c r="T68" s="151"/>
      <c r="U68" s="152">
        <f t="shared" si="1"/>
        <v>5.125629599999959E-2</v>
      </c>
      <c r="V68" s="114">
        <f t="shared" si="52"/>
        <v>1.9816528321378795E-2</v>
      </c>
      <c r="X68" s="148">
        <v>0.13</v>
      </c>
      <c r="Y68" s="149"/>
      <c r="Z68" s="150">
        <f>Z67*X68</f>
        <v>2.6937379622400002</v>
      </c>
      <c r="AA68" s="151"/>
      <c r="AB68" s="152">
        <f t="shared" si="3"/>
        <v>5.5938999999999961E-2</v>
      </c>
      <c r="AC68" s="114">
        <f t="shared" si="53"/>
        <v>2.1206695734119541E-2</v>
      </c>
      <c r="AE68" s="148">
        <v>0.13</v>
      </c>
      <c r="AF68" s="149"/>
      <c r="AG68" s="150">
        <f>AG67*AE68</f>
        <v>2.7444332822400002</v>
      </c>
      <c r="AH68" s="151"/>
      <c r="AI68" s="152">
        <f t="shared" si="58"/>
        <v>5.0695319999999988E-2</v>
      </c>
      <c r="AJ68" s="114">
        <f t="shared" si="54"/>
        <v>1.8819692453620796E-2</v>
      </c>
      <c r="AL68" s="148">
        <v>0.13</v>
      </c>
      <c r="AM68" s="149"/>
      <c r="AN68" s="150">
        <f>AN67*AL68</f>
        <v>2.7765438022400009</v>
      </c>
      <c r="AO68" s="151"/>
      <c r="AP68" s="152">
        <f t="shared" si="59"/>
        <v>3.2110520000000697E-2</v>
      </c>
      <c r="AQ68" s="114">
        <f t="shared" si="55"/>
        <v>1.1700237060888638E-2</v>
      </c>
    </row>
    <row r="69" spans="2:43" s="85" customFormat="1" x14ac:dyDescent="0.2">
      <c r="B69" s="153" t="s">
        <v>53</v>
      </c>
      <c r="C69" s="79"/>
      <c r="D69" s="79"/>
      <c r="E69" s="79"/>
      <c r="F69" s="154"/>
      <c r="G69" s="155"/>
      <c r="H69" s="146">
        <f>H67+H68</f>
        <v>21.039925579840006</v>
      </c>
      <c r="I69" s="147"/>
      <c r="J69" s="147"/>
      <c r="K69" s="147"/>
      <c r="L69" s="150">
        <f>L67+L68</f>
        <v>22.483024714240003</v>
      </c>
      <c r="M69" s="151"/>
      <c r="N69" s="152">
        <f t="shared" si="56"/>
        <v>1.443099134399997</v>
      </c>
      <c r="O69" s="114">
        <f t="shared" si="57"/>
        <v>6.8588604504511319E-2</v>
      </c>
      <c r="Q69" s="147"/>
      <c r="R69" s="147"/>
      <c r="S69" s="150">
        <f>S67+S68</f>
        <v>22.928560210240004</v>
      </c>
      <c r="T69" s="151"/>
      <c r="U69" s="152">
        <f t="shared" si="1"/>
        <v>0.44553549600000153</v>
      </c>
      <c r="V69" s="114">
        <f t="shared" si="52"/>
        <v>1.9816528321379024E-2</v>
      </c>
      <c r="X69" s="147"/>
      <c r="Y69" s="147"/>
      <c r="Z69" s="150">
        <f>Z67+Z68</f>
        <v>23.414799210240002</v>
      </c>
      <c r="AA69" s="151"/>
      <c r="AB69" s="152">
        <f t="shared" si="3"/>
        <v>0.48623899999999765</v>
      </c>
      <c r="AC69" s="114">
        <f t="shared" si="53"/>
        <v>2.120669573411945E-2</v>
      </c>
      <c r="AE69" s="147"/>
      <c r="AF69" s="147"/>
      <c r="AG69" s="150">
        <f>AG67+AG68</f>
        <v>23.85545853024</v>
      </c>
      <c r="AH69" s="151"/>
      <c r="AI69" s="152">
        <f t="shared" si="58"/>
        <v>0.44065931999999819</v>
      </c>
      <c r="AJ69" s="114">
        <f t="shared" si="54"/>
        <v>1.881969245362072E-2</v>
      </c>
      <c r="AL69" s="147"/>
      <c r="AM69" s="147"/>
      <c r="AN69" s="150">
        <f>AN67+AN68</f>
        <v>24.134573050240007</v>
      </c>
      <c r="AO69" s="151"/>
      <c r="AP69" s="152">
        <f t="shared" si="59"/>
        <v>0.27911452000000736</v>
      </c>
      <c r="AQ69" s="114">
        <f t="shared" si="55"/>
        <v>1.1700237060888694E-2</v>
      </c>
    </row>
    <row r="70" spans="2: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54" t="s">
        <v>57</v>
      </c>
      <c r="C71" s="254"/>
      <c r="D71" s="254"/>
      <c r="E71" s="158"/>
      <c r="F71" s="159"/>
      <c r="G71" s="160"/>
      <c r="H71" s="161">
        <f>SUM(H69:H70)</f>
        <v>21.039925579840006</v>
      </c>
      <c r="I71" s="162"/>
      <c r="J71" s="162"/>
      <c r="K71" s="162"/>
      <c r="L71" s="163">
        <f>SUM(L69:L70)</f>
        <v>22.483024714240003</v>
      </c>
      <c r="M71" s="164"/>
      <c r="N71" s="165">
        <f t="shared" si="56"/>
        <v>1.443099134399997</v>
      </c>
      <c r="O71" s="166">
        <f t="shared" si="57"/>
        <v>6.8588604504511319E-2</v>
      </c>
      <c r="Q71" s="162"/>
      <c r="R71" s="162"/>
      <c r="S71" s="163">
        <f>SUM(S69:S70)</f>
        <v>22.928560210240004</v>
      </c>
      <c r="T71" s="164"/>
      <c r="U71" s="165">
        <f t="shared" si="1"/>
        <v>0.44553549600000153</v>
      </c>
      <c r="V71" s="166">
        <f t="shared" si="52"/>
        <v>1.9816528321379024E-2</v>
      </c>
      <c r="X71" s="162"/>
      <c r="Y71" s="162"/>
      <c r="Z71" s="163">
        <f>SUM(Z69:Z70)</f>
        <v>23.414799210240002</v>
      </c>
      <c r="AA71" s="164"/>
      <c r="AB71" s="165">
        <f t="shared" si="3"/>
        <v>0.48623899999999765</v>
      </c>
      <c r="AC71" s="166">
        <f t="shared" si="53"/>
        <v>2.120669573411945E-2</v>
      </c>
      <c r="AE71" s="162"/>
      <c r="AF71" s="162"/>
      <c r="AG71" s="163">
        <f>SUM(AG69:AG70)</f>
        <v>23.85545853024</v>
      </c>
      <c r="AH71" s="164"/>
      <c r="AI71" s="165">
        <f t="shared" si="58"/>
        <v>0.44065931999999819</v>
      </c>
      <c r="AJ71" s="166">
        <f t="shared" si="54"/>
        <v>1.881969245362072E-2</v>
      </c>
      <c r="AL71" s="162"/>
      <c r="AM71" s="162"/>
      <c r="AN71" s="163">
        <f>SUM(AN69:AN70)</f>
        <v>24.134573050240007</v>
      </c>
      <c r="AO71" s="164"/>
      <c r="AP71" s="165">
        <f t="shared" si="59"/>
        <v>0.27911452000000736</v>
      </c>
      <c r="AQ71" s="166">
        <f t="shared" si="55"/>
        <v>1.1700237060888694E-2</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19.384563168</v>
      </c>
      <c r="I77" s="100"/>
      <c r="J77" s="101"/>
      <c r="K77" s="101"/>
      <c r="L77" s="99">
        <f>+L61-L31-L40-L41</f>
        <v>20.592577247999998</v>
      </c>
      <c r="M77" s="102"/>
      <c r="N77" s="103">
        <f t="shared" ref="N77:N81" si="60">L77-H77</f>
        <v>1.2080140799999981</v>
      </c>
      <c r="O77" s="104">
        <f t="shared" ref="O77:O81" si="61">IF((H77)=0,"",(N77/H77))</f>
        <v>6.2318354534508444E-2</v>
      </c>
      <c r="Q77" s="101"/>
      <c r="R77" s="101"/>
      <c r="S77" s="99">
        <f>+S61-S31-S40-S41</f>
        <v>21.055921247999997</v>
      </c>
      <c r="T77" s="102"/>
      <c r="U77" s="103">
        <f t="shared" ref="U77:U81" si="62">S77-L77</f>
        <v>0.46334399999999931</v>
      </c>
      <c r="V77" s="104">
        <f>IF((L77)=0,"",(U77/L77))</f>
        <v>2.2500534751909232E-2</v>
      </c>
      <c r="X77" s="101"/>
      <c r="Y77" s="101"/>
      <c r="Z77" s="99">
        <f>+Z61-Z31-Z40-Z41</f>
        <v>21.486221248</v>
      </c>
      <c r="AA77" s="102"/>
      <c r="AB77" s="103">
        <f t="shared" ref="AB77:AB81" si="63">Z77-S77</f>
        <v>0.43030000000000257</v>
      </c>
      <c r="AC77" s="104">
        <f>IF((S77)=0,"",(AB77/S77))</f>
        <v>2.0436056676497817E-2</v>
      </c>
      <c r="AE77" s="101"/>
      <c r="AF77" s="101"/>
      <c r="AG77" s="99">
        <f>+AG61-AG31-AG40-AG41</f>
        <v>21.876185247999999</v>
      </c>
      <c r="AH77" s="102"/>
      <c r="AI77" s="103">
        <f t="shared" ref="AI77:AI81" si="64">AG77-Z77</f>
        <v>0.38996399999999909</v>
      </c>
      <c r="AJ77" s="104">
        <f>IF((Z77)=0,"",(AI77/Z77))</f>
        <v>1.81494919697105E-2</v>
      </c>
      <c r="AL77" s="101"/>
      <c r="AM77" s="101"/>
      <c r="AN77" s="99">
        <f>+AN61-AN31-AN40-AN41</f>
        <v>22.123189248000003</v>
      </c>
      <c r="AO77" s="102"/>
      <c r="AP77" s="103">
        <f t="shared" ref="AP77:AP81" si="65">AN77-AG77</f>
        <v>0.247004000000004</v>
      </c>
      <c r="AQ77" s="104">
        <f>IF((AG77)=0,"",(AP77/AG77))</f>
        <v>1.1290999650982843E-2</v>
      </c>
    </row>
    <row r="78" spans="2:43" x14ac:dyDescent="0.2">
      <c r="B78" s="105" t="s">
        <v>52</v>
      </c>
      <c r="C78" s="21"/>
      <c r="D78" s="21"/>
      <c r="E78" s="21"/>
      <c r="F78" s="106">
        <v>0.13</v>
      </c>
      <c r="G78" s="107"/>
      <c r="H78" s="108">
        <f>H77*F78</f>
        <v>2.5199932118400001</v>
      </c>
      <c r="I78" s="109"/>
      <c r="J78" s="110">
        <v>0.13</v>
      </c>
      <c r="K78" s="109"/>
      <c r="L78" s="111">
        <f>L77*J78</f>
        <v>2.67703504224</v>
      </c>
      <c r="M78" s="112"/>
      <c r="N78" s="113">
        <f t="shared" si="60"/>
        <v>0.15704183039999986</v>
      </c>
      <c r="O78" s="114">
        <f t="shared" si="61"/>
        <v>6.2318354534508479E-2</v>
      </c>
      <c r="Q78" s="110">
        <v>0.13</v>
      </c>
      <c r="R78" s="109"/>
      <c r="S78" s="111">
        <f>S77*Q78</f>
        <v>2.7372697622399995</v>
      </c>
      <c r="T78" s="112"/>
      <c r="U78" s="113">
        <f t="shared" si="62"/>
        <v>6.023471999999952E-2</v>
      </c>
      <c r="V78" s="114">
        <f t="shared" ref="V78:V81" si="66">IF((L78)=0,"",(U78/L78))</f>
        <v>2.2500534751909083E-2</v>
      </c>
      <c r="X78" s="110">
        <v>0.13</v>
      </c>
      <c r="Y78" s="109"/>
      <c r="Z78" s="111">
        <f>Z77*X78</f>
        <v>2.7932087622399999</v>
      </c>
      <c r="AA78" s="112"/>
      <c r="AB78" s="113">
        <f t="shared" si="63"/>
        <v>5.5939000000000405E-2</v>
      </c>
      <c r="AC78" s="114">
        <f t="shared" ref="AC78:AC81" si="67">IF((S78)=0,"",(AB78/S78))</f>
        <v>2.0436056676497841E-2</v>
      </c>
      <c r="AE78" s="110">
        <v>0.13</v>
      </c>
      <c r="AF78" s="109"/>
      <c r="AG78" s="111">
        <f>AG77*AE78</f>
        <v>2.8439040822399999</v>
      </c>
      <c r="AH78" s="112"/>
      <c r="AI78" s="113">
        <f t="shared" si="64"/>
        <v>5.0695319999999988E-2</v>
      </c>
      <c r="AJ78" s="114">
        <f t="shared" ref="AJ78:AJ81" si="68">IF((Z78)=0,"",(AI78/Z78))</f>
        <v>1.8149491969710538E-2</v>
      </c>
      <c r="AL78" s="110">
        <v>0.13</v>
      </c>
      <c r="AM78" s="109"/>
      <c r="AN78" s="111">
        <f>AN77*AL78</f>
        <v>2.8760146022400006</v>
      </c>
      <c r="AO78" s="112"/>
      <c r="AP78" s="113">
        <f t="shared" si="65"/>
        <v>3.2110520000000697E-2</v>
      </c>
      <c r="AQ78" s="114">
        <f t="shared" ref="AQ78:AQ81" si="69">IF((AG78)=0,"",(AP78/AG78))</f>
        <v>1.1290999650982904E-2</v>
      </c>
    </row>
    <row r="79" spans="2:43" x14ac:dyDescent="0.2">
      <c r="B79" s="115" t="s">
        <v>53</v>
      </c>
      <c r="C79" s="21"/>
      <c r="D79" s="21"/>
      <c r="E79" s="21"/>
      <c r="F79" s="116"/>
      <c r="G79" s="107"/>
      <c r="H79" s="108">
        <f>H77+H78</f>
        <v>21.904556379839999</v>
      </c>
      <c r="I79" s="109"/>
      <c r="J79" s="109"/>
      <c r="K79" s="109"/>
      <c r="L79" s="111">
        <f>L77+L78</f>
        <v>23.269612290239998</v>
      </c>
      <c r="M79" s="112"/>
      <c r="N79" s="113">
        <f t="shared" si="60"/>
        <v>1.3650559103999989</v>
      </c>
      <c r="O79" s="114">
        <f t="shared" si="61"/>
        <v>6.2318354534508492E-2</v>
      </c>
      <c r="Q79" s="109"/>
      <c r="R79" s="109"/>
      <c r="S79" s="111">
        <f>S77+S78</f>
        <v>23.793191010239997</v>
      </c>
      <c r="T79" s="112"/>
      <c r="U79" s="113">
        <f t="shared" si="62"/>
        <v>0.52357871999999972</v>
      </c>
      <c r="V79" s="114">
        <f t="shared" si="66"/>
        <v>2.2500534751909253E-2</v>
      </c>
      <c r="X79" s="109"/>
      <c r="Y79" s="109"/>
      <c r="Z79" s="111">
        <f>Z77+Z78</f>
        <v>24.279430010239999</v>
      </c>
      <c r="AA79" s="112"/>
      <c r="AB79" s="113">
        <f t="shared" si="63"/>
        <v>0.4862390000000012</v>
      </c>
      <c r="AC79" s="114">
        <f t="shared" si="67"/>
        <v>2.0436056676497744E-2</v>
      </c>
      <c r="AE79" s="109"/>
      <c r="AF79" s="109"/>
      <c r="AG79" s="111">
        <f>AG77+AG78</f>
        <v>24.72008933024</v>
      </c>
      <c r="AH79" s="112"/>
      <c r="AI79" s="113">
        <f t="shared" si="64"/>
        <v>0.44065932000000174</v>
      </c>
      <c r="AJ79" s="114">
        <f t="shared" si="68"/>
        <v>1.8149491969710614E-2</v>
      </c>
      <c r="AL79" s="109"/>
      <c r="AM79" s="109"/>
      <c r="AN79" s="111">
        <f>AN77+AN78</f>
        <v>24.999203850240004</v>
      </c>
      <c r="AO79" s="112"/>
      <c r="AP79" s="113">
        <f t="shared" si="65"/>
        <v>0.27911452000000381</v>
      </c>
      <c r="AQ79" s="114">
        <f t="shared" si="69"/>
        <v>1.1290999650982812E-2</v>
      </c>
    </row>
    <row r="80" spans="2:43" ht="15.75" customHeight="1" x14ac:dyDescent="0.2">
      <c r="B80" s="259" t="s">
        <v>54</v>
      </c>
      <c r="C80" s="259"/>
      <c r="D80" s="259"/>
      <c r="E80" s="21"/>
      <c r="F80" s="116"/>
      <c r="G80" s="107"/>
      <c r="H80" s="117">
        <f>ROUND(-H79*10%,2)</f>
        <v>-2.19</v>
      </c>
      <c r="I80" s="109"/>
      <c r="J80" s="109"/>
      <c r="K80" s="109"/>
      <c r="L80" s="118">
        <f>ROUND(-L79*10%,2)</f>
        <v>-2.33</v>
      </c>
      <c r="M80" s="112"/>
      <c r="N80" s="118">
        <f t="shared" si="60"/>
        <v>-0.14000000000000012</v>
      </c>
      <c r="O80" s="119">
        <f t="shared" si="61"/>
        <v>6.3926940639269458E-2</v>
      </c>
      <c r="Q80" s="109"/>
      <c r="R80" s="109"/>
      <c r="S80" s="118">
        <f>ROUND(-S79*10%,2)</f>
        <v>-2.38</v>
      </c>
      <c r="T80" s="112"/>
      <c r="U80" s="118">
        <f t="shared" si="62"/>
        <v>-4.9999999999999822E-2</v>
      </c>
      <c r="V80" s="119">
        <f t="shared" si="66"/>
        <v>2.1459227467811082E-2</v>
      </c>
      <c r="X80" s="109"/>
      <c r="Y80" s="109"/>
      <c r="Z80" s="118">
        <f>ROUND(-Z79*10%,2)</f>
        <v>-2.4300000000000002</v>
      </c>
      <c r="AA80" s="112"/>
      <c r="AB80" s="118">
        <f t="shared" si="63"/>
        <v>-5.0000000000000266E-2</v>
      </c>
      <c r="AC80" s="119">
        <f t="shared" si="67"/>
        <v>2.1008403361344651E-2</v>
      </c>
      <c r="AE80" s="109"/>
      <c r="AF80" s="109"/>
      <c r="AG80" s="118">
        <f>ROUND(-AG79*10%,2)</f>
        <v>-2.4700000000000002</v>
      </c>
      <c r="AH80" s="112"/>
      <c r="AI80" s="118">
        <f t="shared" si="64"/>
        <v>-4.0000000000000036E-2</v>
      </c>
      <c r="AJ80" s="119">
        <f t="shared" si="68"/>
        <v>1.646090534979425E-2</v>
      </c>
      <c r="AL80" s="109"/>
      <c r="AM80" s="109"/>
      <c r="AN80" s="118">
        <f>ROUND(-AN79*10%,2)</f>
        <v>-2.5</v>
      </c>
      <c r="AO80" s="112"/>
      <c r="AP80" s="118">
        <f t="shared" si="65"/>
        <v>-2.9999999999999805E-2</v>
      </c>
      <c r="AQ80" s="119">
        <f t="shared" si="69"/>
        <v>1.2145748987854171E-2</v>
      </c>
    </row>
    <row r="81" spans="1:43" x14ac:dyDescent="0.2">
      <c r="B81" s="260" t="s">
        <v>55</v>
      </c>
      <c r="C81" s="260"/>
      <c r="D81" s="260"/>
      <c r="E81" s="120"/>
      <c r="F81" s="121"/>
      <c r="G81" s="122"/>
      <c r="H81" s="123">
        <f>H79+H80</f>
        <v>19.714556379839998</v>
      </c>
      <c r="I81" s="124"/>
      <c r="J81" s="124"/>
      <c r="K81" s="124"/>
      <c r="L81" s="125">
        <f>L79+L80</f>
        <v>20.939612290239999</v>
      </c>
      <c r="M81" s="126"/>
      <c r="N81" s="127">
        <f t="shared" si="60"/>
        <v>1.2250559104000018</v>
      </c>
      <c r="O81" s="128">
        <f t="shared" si="61"/>
        <v>6.2139664053142862E-2</v>
      </c>
      <c r="Q81" s="124"/>
      <c r="R81" s="124"/>
      <c r="S81" s="125">
        <f>S79+S80</f>
        <v>21.413191010239998</v>
      </c>
      <c r="T81" s="126"/>
      <c r="U81" s="127">
        <f t="shared" si="62"/>
        <v>0.47357871999999901</v>
      </c>
      <c r="V81" s="128">
        <f t="shared" si="66"/>
        <v>2.2616403467065869E-2</v>
      </c>
      <c r="X81" s="124"/>
      <c r="Y81" s="124"/>
      <c r="Z81" s="125">
        <f>Z79+Z80</f>
        <v>21.849430010239999</v>
      </c>
      <c r="AA81" s="126"/>
      <c r="AB81" s="127">
        <f t="shared" si="63"/>
        <v>0.43623900000000049</v>
      </c>
      <c r="AC81" s="128">
        <f t="shared" si="67"/>
        <v>2.037244237869016E-2</v>
      </c>
      <c r="AE81" s="124"/>
      <c r="AF81" s="124"/>
      <c r="AG81" s="125">
        <f>AG79+AG80</f>
        <v>22.250089330240002</v>
      </c>
      <c r="AH81" s="126"/>
      <c r="AI81" s="127">
        <f t="shared" si="64"/>
        <v>0.40065932000000259</v>
      </c>
      <c r="AJ81" s="128">
        <f t="shared" si="68"/>
        <v>1.8337289339457771E-2</v>
      </c>
      <c r="AL81" s="124"/>
      <c r="AM81" s="124"/>
      <c r="AN81" s="125">
        <f>AN79+AN80</f>
        <v>22.499203850240004</v>
      </c>
      <c r="AO81" s="126"/>
      <c r="AP81" s="127">
        <f t="shared" si="65"/>
        <v>0.24911452000000267</v>
      </c>
      <c r="AQ81" s="128">
        <f t="shared" si="69"/>
        <v>1.1196113251618824E-2</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B80:D80"/>
    <mergeCell ref="B81:D81"/>
    <mergeCell ref="A3:K3"/>
    <mergeCell ref="D14:O14"/>
    <mergeCell ref="F20:H20"/>
    <mergeCell ref="J20:L20"/>
    <mergeCell ref="N20:O20"/>
    <mergeCell ref="B71:D71"/>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J21:AJ22"/>
    <mergeCell ref="AP21:AP22"/>
    <mergeCell ref="AQ21:AQ22"/>
    <mergeCell ref="B64:D64"/>
    <mergeCell ref="B65:D65"/>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8"/>
  <sheetViews>
    <sheetView showGridLines="0" view="pageBreakPreview" topLeftCell="A16" zoomScale="60" zoomScaleNormal="85" workbookViewId="0">
      <selection activeCell="AN77" sqref="AN7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80</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v>
      </c>
      <c r="G18" s="12" t="s">
        <v>7</v>
      </c>
    </row>
    <row r="19" spans="2:43" x14ac:dyDescent="0.2">
      <c r="B19" s="11"/>
      <c r="F19" s="188">
        <v>1</v>
      </c>
      <c r="G19" s="6" t="s">
        <v>73</v>
      </c>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182">
        <v>0.56999999999999995</v>
      </c>
      <c r="G23" s="25">
        <v>1</v>
      </c>
      <c r="H23" s="26">
        <f>G23*F23</f>
        <v>0.56999999999999995</v>
      </c>
      <c r="I23" s="27"/>
      <c r="J23" s="183">
        <f>+'Proposed Rates'!D12</f>
        <v>0.8</v>
      </c>
      <c r="K23" s="29">
        <v>1</v>
      </c>
      <c r="L23" s="26">
        <f>K23*J23</f>
        <v>0.8</v>
      </c>
      <c r="M23" s="27"/>
      <c r="N23" s="30">
        <f>L23-H23</f>
        <v>0.23000000000000009</v>
      </c>
      <c r="O23" s="31">
        <f>IF((H23)=0,"",(N23/H23))</f>
        <v>0.40350877192982476</v>
      </c>
      <c r="Q23" s="183">
        <f>+'Proposed Rates'!E12</f>
        <v>0.9</v>
      </c>
      <c r="R23" s="29">
        <v>1</v>
      </c>
      <c r="S23" s="26">
        <f>R23*Q23</f>
        <v>0.9</v>
      </c>
      <c r="T23" s="27"/>
      <c r="U23" s="30">
        <f>S23-L23</f>
        <v>9.9999999999999978E-2</v>
      </c>
      <c r="V23" s="31">
        <f>IF((L23)=0,"",(U23/L23))</f>
        <v>0.12499999999999997</v>
      </c>
      <c r="X23" s="183">
        <f>+'Proposed Rates'!F12</f>
        <v>0.95</v>
      </c>
      <c r="Y23" s="29">
        <v>1</v>
      </c>
      <c r="Z23" s="26">
        <f>Y23*X23</f>
        <v>0.95</v>
      </c>
      <c r="AA23" s="27"/>
      <c r="AB23" s="30">
        <f>Z23-S23</f>
        <v>4.9999999999999933E-2</v>
      </c>
      <c r="AC23" s="31">
        <f>IF((S23)=0,"",(AB23/S23))</f>
        <v>5.5555555555555483E-2</v>
      </c>
      <c r="AE23" s="183">
        <f>+'Proposed Rates'!G12</f>
        <v>1</v>
      </c>
      <c r="AF23" s="29">
        <v>1</v>
      </c>
      <c r="AG23" s="26">
        <f>AF23*AE23</f>
        <v>1</v>
      </c>
      <c r="AH23" s="27"/>
      <c r="AI23" s="30">
        <f>AG23-Z23</f>
        <v>5.0000000000000044E-2</v>
      </c>
      <c r="AJ23" s="31">
        <f>IF((Z23)=0,"",(AI23/Z23))</f>
        <v>5.2631578947368474E-2</v>
      </c>
      <c r="AL23" s="183">
        <f>+'Proposed Rates'!H12</f>
        <v>1.05</v>
      </c>
      <c r="AM23" s="29">
        <v>1</v>
      </c>
      <c r="AN23" s="26">
        <f>AM23*AL23</f>
        <v>1.05</v>
      </c>
      <c r="AO23" s="27"/>
      <c r="AP23" s="30">
        <f>AN23-AG23</f>
        <v>5.0000000000000044E-2</v>
      </c>
      <c r="AQ23" s="31">
        <f>IF((AG23)=0,"",(AP23/AG23))</f>
        <v>5.0000000000000044E-2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3.9996999999999998</v>
      </c>
      <c r="G29" s="51">
        <f>+$F$19</f>
        <v>1</v>
      </c>
      <c r="H29" s="26">
        <f t="shared" si="0"/>
        <v>3.9996999999999998</v>
      </c>
      <c r="I29" s="27"/>
      <c r="J29" s="28">
        <f>+'Proposed Rates'!D25</f>
        <v>5.6871999999999998</v>
      </c>
      <c r="K29" s="51">
        <f>+$F$19</f>
        <v>1</v>
      </c>
      <c r="L29" s="26">
        <f t="shared" si="9"/>
        <v>5.6871999999999998</v>
      </c>
      <c r="M29" s="27"/>
      <c r="N29" s="30">
        <f t="shared" si="10"/>
        <v>1.6875</v>
      </c>
      <c r="O29" s="31">
        <f t="shared" si="11"/>
        <v>0.42190664299822489</v>
      </c>
      <c r="Q29" s="28">
        <f>+'Proposed Rates'!E25</f>
        <v>5.8845999999999998</v>
      </c>
      <c r="R29" s="51">
        <f>+$F$19</f>
        <v>1</v>
      </c>
      <c r="S29" s="26">
        <f t="shared" si="12"/>
        <v>5.8845999999999998</v>
      </c>
      <c r="T29" s="27"/>
      <c r="U29" s="30">
        <f t="shared" si="1"/>
        <v>0.19740000000000002</v>
      </c>
      <c r="V29" s="31">
        <f t="shared" si="2"/>
        <v>3.4709523139682098E-2</v>
      </c>
      <c r="X29" s="28">
        <f>+'Proposed Rates'!F25</f>
        <v>6.3578000000000001</v>
      </c>
      <c r="Y29" s="51">
        <f>+$F$19</f>
        <v>1</v>
      </c>
      <c r="Z29" s="26">
        <f t="shared" si="13"/>
        <v>6.3578000000000001</v>
      </c>
      <c r="AA29" s="27"/>
      <c r="AB29" s="30">
        <f t="shared" si="3"/>
        <v>0.47320000000000029</v>
      </c>
      <c r="AC29" s="31">
        <f t="shared" si="4"/>
        <v>8.0413282126227836E-2</v>
      </c>
      <c r="AE29" s="28">
        <f>+'Proposed Rates'!G25</f>
        <v>6.7565999999999997</v>
      </c>
      <c r="AF29" s="51">
        <f>+$F$19</f>
        <v>1</v>
      </c>
      <c r="AG29" s="26">
        <f t="shared" si="14"/>
        <v>6.7565999999999997</v>
      </c>
      <c r="AH29" s="27"/>
      <c r="AI29" s="30">
        <f t="shared" si="5"/>
        <v>0.3987999999999996</v>
      </c>
      <c r="AJ29" s="31">
        <f t="shared" si="6"/>
        <v>6.2726100223347639E-2</v>
      </c>
      <c r="AL29" s="28">
        <f>+'Proposed Rates'!H25</f>
        <v>6.9249000000000001</v>
      </c>
      <c r="AM29" s="51">
        <f>+$F$19</f>
        <v>1</v>
      </c>
      <c r="AN29" s="26">
        <f t="shared" si="15"/>
        <v>6.9249000000000001</v>
      </c>
      <c r="AO29" s="27"/>
      <c r="AP29" s="30">
        <f t="shared" si="7"/>
        <v>0.16830000000000034</v>
      </c>
      <c r="AQ29" s="31">
        <f t="shared" si="8"/>
        <v>2.4908977888287061E-2</v>
      </c>
    </row>
    <row r="30" spans="2:43" x14ac:dyDescent="0.2">
      <c r="B30" s="21" t="s">
        <v>31</v>
      </c>
      <c r="C30" s="21"/>
      <c r="D30" s="22"/>
      <c r="E30" s="23"/>
      <c r="F30" s="24"/>
      <c r="G30" s="25">
        <f t="shared" ref="G30" si="16">$F$18</f>
        <v>150</v>
      </c>
      <c r="H30" s="26">
        <f t="shared" si="0"/>
        <v>0</v>
      </c>
      <c r="I30" s="27"/>
      <c r="J30" s="28"/>
      <c r="K30" s="25">
        <f t="shared" ref="K30:K38" si="17">$F$18</f>
        <v>150</v>
      </c>
      <c r="L30" s="26">
        <f t="shared" si="9"/>
        <v>0</v>
      </c>
      <c r="M30" s="27"/>
      <c r="N30" s="30">
        <f t="shared" si="10"/>
        <v>0</v>
      </c>
      <c r="O30" s="31" t="str">
        <f t="shared" si="11"/>
        <v/>
      </c>
      <c r="Q30" s="28"/>
      <c r="R30" s="25">
        <f t="shared" ref="R30:R38" si="18">$F$18</f>
        <v>150</v>
      </c>
      <c r="S30" s="26">
        <f t="shared" si="12"/>
        <v>0</v>
      </c>
      <c r="T30" s="27"/>
      <c r="U30" s="30">
        <f t="shared" si="1"/>
        <v>0</v>
      </c>
      <c r="V30" s="31" t="str">
        <f t="shared" si="2"/>
        <v/>
      </c>
      <c r="X30" s="28"/>
      <c r="Y30" s="25">
        <f t="shared" ref="Y30:Y38" si="19">$F$18</f>
        <v>150</v>
      </c>
      <c r="Z30" s="26">
        <f t="shared" si="13"/>
        <v>0</v>
      </c>
      <c r="AA30" s="27"/>
      <c r="AB30" s="30">
        <f t="shared" si="3"/>
        <v>0</v>
      </c>
      <c r="AC30" s="31" t="str">
        <f t="shared" si="4"/>
        <v/>
      </c>
      <c r="AE30" s="28"/>
      <c r="AF30" s="25">
        <f t="shared" ref="AF30:AF38" si="20">$F$18</f>
        <v>150</v>
      </c>
      <c r="AG30" s="26">
        <f t="shared" si="14"/>
        <v>0</v>
      </c>
      <c r="AH30" s="27"/>
      <c r="AI30" s="30">
        <f t="shared" si="5"/>
        <v>0</v>
      </c>
      <c r="AJ30" s="31" t="str">
        <f t="shared" si="6"/>
        <v/>
      </c>
      <c r="AL30" s="28"/>
      <c r="AM30" s="25">
        <f t="shared" ref="AM30:AM38" si="21">$F$18</f>
        <v>150</v>
      </c>
      <c r="AN30" s="26">
        <f t="shared" si="15"/>
        <v>0</v>
      </c>
      <c r="AO30" s="27"/>
      <c r="AP30" s="30">
        <f t="shared" si="7"/>
        <v>0</v>
      </c>
      <c r="AQ30" s="31" t="str">
        <f t="shared" si="8"/>
        <v/>
      </c>
    </row>
    <row r="31" spans="2:43" x14ac:dyDescent="0.2">
      <c r="B31" s="21" t="s">
        <v>32</v>
      </c>
      <c r="C31" s="21"/>
      <c r="D31" s="22" t="s">
        <v>74</v>
      </c>
      <c r="E31" s="23"/>
      <c r="F31" s="24">
        <v>0</v>
      </c>
      <c r="G31" s="51">
        <f>+$F$19</f>
        <v>1</v>
      </c>
      <c r="H31" s="26">
        <f t="shared" si="0"/>
        <v>0</v>
      </c>
      <c r="I31" s="27"/>
      <c r="J31" s="189">
        <f>+'Proposed Rates'!D72</f>
        <v>-0.24051</v>
      </c>
      <c r="K31" s="51">
        <f>+$F$19</f>
        <v>1</v>
      </c>
      <c r="L31" s="26">
        <f t="shared" si="9"/>
        <v>-0.24051</v>
      </c>
      <c r="M31" s="27"/>
      <c r="N31" s="30">
        <f t="shared" si="10"/>
        <v>-0.24051</v>
      </c>
      <c r="O31" s="31" t="str">
        <f t="shared" si="11"/>
        <v/>
      </c>
      <c r="Q31" s="28"/>
      <c r="R31" s="51">
        <f>+$F$19</f>
        <v>1</v>
      </c>
      <c r="S31" s="26">
        <f t="shared" si="12"/>
        <v>0</v>
      </c>
      <c r="T31" s="27"/>
      <c r="U31" s="30">
        <f t="shared" si="1"/>
        <v>0.24051</v>
      </c>
      <c r="V31" s="31">
        <f t="shared" si="2"/>
        <v>-1</v>
      </c>
      <c r="X31" s="28"/>
      <c r="Y31" s="51">
        <f>+$F$19</f>
        <v>1</v>
      </c>
      <c r="Z31" s="26">
        <f t="shared" si="13"/>
        <v>0</v>
      </c>
      <c r="AA31" s="27"/>
      <c r="AB31" s="30">
        <f t="shared" si="3"/>
        <v>0</v>
      </c>
      <c r="AC31" s="31" t="str">
        <f t="shared" si="4"/>
        <v/>
      </c>
      <c r="AE31" s="28"/>
      <c r="AF31" s="51">
        <f>+$F$19</f>
        <v>1</v>
      </c>
      <c r="AG31" s="26">
        <f t="shared" si="14"/>
        <v>0</v>
      </c>
      <c r="AH31" s="27"/>
      <c r="AI31" s="30">
        <f t="shared" si="5"/>
        <v>0</v>
      </c>
      <c r="AJ31" s="31" t="str">
        <f t="shared" si="6"/>
        <v/>
      </c>
      <c r="AL31" s="28"/>
      <c r="AM31" s="51">
        <f>+$F$19</f>
        <v>1</v>
      </c>
      <c r="AN31" s="26">
        <f t="shared" si="15"/>
        <v>0</v>
      </c>
      <c r="AO31" s="27"/>
      <c r="AP31" s="30">
        <f t="shared" si="7"/>
        <v>0</v>
      </c>
      <c r="AQ31" s="31" t="str">
        <f t="shared" si="8"/>
        <v/>
      </c>
    </row>
    <row r="32" spans="2:43" x14ac:dyDescent="0.2">
      <c r="B32" s="33"/>
      <c r="C32" s="21"/>
      <c r="D32" s="22"/>
      <c r="E32" s="23"/>
      <c r="F32" s="24"/>
      <c r="G32" s="25">
        <f t="shared" ref="G32:G38" si="22">$F$18</f>
        <v>150</v>
      </c>
      <c r="H32" s="26">
        <f t="shared" si="0"/>
        <v>0</v>
      </c>
      <c r="I32" s="27"/>
      <c r="J32" s="28"/>
      <c r="K32" s="25">
        <f t="shared" si="17"/>
        <v>150</v>
      </c>
      <c r="L32" s="26">
        <f t="shared" si="9"/>
        <v>0</v>
      </c>
      <c r="M32" s="27"/>
      <c r="N32" s="30">
        <f t="shared" si="10"/>
        <v>0</v>
      </c>
      <c r="O32" s="31" t="str">
        <f t="shared" si="11"/>
        <v/>
      </c>
      <c r="Q32" s="28"/>
      <c r="R32" s="25">
        <f t="shared" si="18"/>
        <v>150</v>
      </c>
      <c r="S32" s="26">
        <f t="shared" si="12"/>
        <v>0</v>
      </c>
      <c r="T32" s="27"/>
      <c r="U32" s="30">
        <f t="shared" si="1"/>
        <v>0</v>
      </c>
      <c r="V32" s="31" t="str">
        <f t="shared" si="2"/>
        <v/>
      </c>
      <c r="X32" s="28"/>
      <c r="Y32" s="25">
        <f t="shared" si="19"/>
        <v>150</v>
      </c>
      <c r="Z32" s="26">
        <f t="shared" si="13"/>
        <v>0</v>
      </c>
      <c r="AA32" s="27"/>
      <c r="AB32" s="30">
        <f t="shared" si="3"/>
        <v>0</v>
      </c>
      <c r="AC32" s="31" t="str">
        <f t="shared" si="4"/>
        <v/>
      </c>
      <c r="AE32" s="28"/>
      <c r="AF32" s="25">
        <f t="shared" si="20"/>
        <v>150</v>
      </c>
      <c r="AG32" s="26">
        <f t="shared" si="14"/>
        <v>0</v>
      </c>
      <c r="AH32" s="27"/>
      <c r="AI32" s="30">
        <f t="shared" si="5"/>
        <v>0</v>
      </c>
      <c r="AJ32" s="31" t="str">
        <f t="shared" si="6"/>
        <v/>
      </c>
      <c r="AL32" s="28"/>
      <c r="AM32" s="25">
        <f t="shared" si="21"/>
        <v>150</v>
      </c>
      <c r="AN32" s="26">
        <f t="shared" si="15"/>
        <v>0</v>
      </c>
      <c r="AO32" s="27"/>
      <c r="AP32" s="30">
        <f t="shared" si="7"/>
        <v>0</v>
      </c>
      <c r="AQ32" s="31" t="str">
        <f t="shared" si="8"/>
        <v/>
      </c>
    </row>
    <row r="33" spans="2:43" x14ac:dyDescent="0.2">
      <c r="B33" s="33"/>
      <c r="C33" s="21"/>
      <c r="D33" s="22"/>
      <c r="E33" s="23"/>
      <c r="F33" s="24"/>
      <c r="G33" s="25">
        <f t="shared" si="22"/>
        <v>150</v>
      </c>
      <c r="H33" s="26">
        <f t="shared" si="0"/>
        <v>0</v>
      </c>
      <c r="I33" s="27"/>
      <c r="J33" s="28"/>
      <c r="K33" s="25">
        <f t="shared" si="17"/>
        <v>150</v>
      </c>
      <c r="L33" s="26">
        <f t="shared" si="9"/>
        <v>0</v>
      </c>
      <c r="M33" s="27"/>
      <c r="N33" s="30">
        <f t="shared" si="10"/>
        <v>0</v>
      </c>
      <c r="O33" s="31" t="str">
        <f t="shared" si="11"/>
        <v/>
      </c>
      <c r="Q33" s="28"/>
      <c r="R33" s="25">
        <f t="shared" si="18"/>
        <v>150</v>
      </c>
      <c r="S33" s="26">
        <f t="shared" si="12"/>
        <v>0</v>
      </c>
      <c r="T33" s="27"/>
      <c r="U33" s="30">
        <f t="shared" si="1"/>
        <v>0</v>
      </c>
      <c r="V33" s="31" t="str">
        <f t="shared" si="2"/>
        <v/>
      </c>
      <c r="X33" s="28"/>
      <c r="Y33" s="25">
        <f t="shared" si="19"/>
        <v>150</v>
      </c>
      <c r="Z33" s="26">
        <f t="shared" si="13"/>
        <v>0</v>
      </c>
      <c r="AA33" s="27"/>
      <c r="AB33" s="30">
        <f t="shared" si="3"/>
        <v>0</v>
      </c>
      <c r="AC33" s="31" t="str">
        <f t="shared" si="4"/>
        <v/>
      </c>
      <c r="AE33" s="28"/>
      <c r="AF33" s="25">
        <f t="shared" si="20"/>
        <v>150</v>
      </c>
      <c r="AG33" s="26">
        <f t="shared" si="14"/>
        <v>0</v>
      </c>
      <c r="AH33" s="27"/>
      <c r="AI33" s="30">
        <f t="shared" si="5"/>
        <v>0</v>
      </c>
      <c r="AJ33" s="31" t="str">
        <f t="shared" si="6"/>
        <v/>
      </c>
      <c r="AL33" s="28"/>
      <c r="AM33" s="25">
        <f t="shared" si="21"/>
        <v>150</v>
      </c>
      <c r="AN33" s="26">
        <f t="shared" si="15"/>
        <v>0</v>
      </c>
      <c r="AO33" s="27"/>
      <c r="AP33" s="30">
        <f t="shared" si="7"/>
        <v>0</v>
      </c>
      <c r="AQ33" s="31" t="str">
        <f t="shared" si="8"/>
        <v/>
      </c>
    </row>
    <row r="34" spans="2:43" x14ac:dyDescent="0.2">
      <c r="B34" s="33"/>
      <c r="C34" s="21"/>
      <c r="D34" s="22"/>
      <c r="E34" s="23"/>
      <c r="F34" s="24"/>
      <c r="G34" s="25">
        <f t="shared" si="22"/>
        <v>150</v>
      </c>
      <c r="H34" s="26">
        <f t="shared" si="0"/>
        <v>0</v>
      </c>
      <c r="I34" s="27"/>
      <c r="J34" s="28"/>
      <c r="K34" s="25">
        <f t="shared" si="17"/>
        <v>150</v>
      </c>
      <c r="L34" s="26">
        <f t="shared" si="9"/>
        <v>0</v>
      </c>
      <c r="M34" s="27"/>
      <c r="N34" s="30">
        <f t="shared" si="10"/>
        <v>0</v>
      </c>
      <c r="O34" s="31" t="str">
        <f t="shared" si="11"/>
        <v/>
      </c>
      <c r="Q34" s="28"/>
      <c r="R34" s="25">
        <f t="shared" si="18"/>
        <v>150</v>
      </c>
      <c r="S34" s="26">
        <f t="shared" si="12"/>
        <v>0</v>
      </c>
      <c r="T34" s="27"/>
      <c r="U34" s="30">
        <f t="shared" si="1"/>
        <v>0</v>
      </c>
      <c r="V34" s="31" t="str">
        <f t="shared" si="2"/>
        <v/>
      </c>
      <c r="X34" s="28"/>
      <c r="Y34" s="25">
        <f t="shared" si="19"/>
        <v>150</v>
      </c>
      <c r="Z34" s="26">
        <f t="shared" si="13"/>
        <v>0</v>
      </c>
      <c r="AA34" s="27"/>
      <c r="AB34" s="30">
        <f t="shared" si="3"/>
        <v>0</v>
      </c>
      <c r="AC34" s="31" t="str">
        <f t="shared" si="4"/>
        <v/>
      </c>
      <c r="AE34" s="28"/>
      <c r="AF34" s="25">
        <f t="shared" si="20"/>
        <v>150</v>
      </c>
      <c r="AG34" s="26">
        <f t="shared" si="14"/>
        <v>0</v>
      </c>
      <c r="AH34" s="27"/>
      <c r="AI34" s="30">
        <f t="shared" si="5"/>
        <v>0</v>
      </c>
      <c r="AJ34" s="31" t="str">
        <f t="shared" si="6"/>
        <v/>
      </c>
      <c r="AL34" s="28"/>
      <c r="AM34" s="25">
        <f t="shared" si="21"/>
        <v>150</v>
      </c>
      <c r="AN34" s="26">
        <f t="shared" si="15"/>
        <v>0</v>
      </c>
      <c r="AO34" s="27"/>
      <c r="AP34" s="30">
        <f t="shared" si="7"/>
        <v>0</v>
      </c>
      <c r="AQ34" s="31" t="str">
        <f t="shared" si="8"/>
        <v/>
      </c>
    </row>
    <row r="35" spans="2:43" x14ac:dyDescent="0.2">
      <c r="B35" s="33"/>
      <c r="C35" s="21"/>
      <c r="D35" s="22"/>
      <c r="E35" s="23"/>
      <c r="F35" s="24"/>
      <c r="G35" s="25">
        <f t="shared" si="22"/>
        <v>150</v>
      </c>
      <c r="H35" s="26">
        <f t="shared" si="0"/>
        <v>0</v>
      </c>
      <c r="I35" s="27"/>
      <c r="J35" s="28"/>
      <c r="K35" s="25">
        <f t="shared" si="17"/>
        <v>150</v>
      </c>
      <c r="L35" s="26">
        <f t="shared" si="9"/>
        <v>0</v>
      </c>
      <c r="M35" s="27"/>
      <c r="N35" s="30">
        <f t="shared" si="10"/>
        <v>0</v>
      </c>
      <c r="O35" s="31" t="str">
        <f t="shared" si="11"/>
        <v/>
      </c>
      <c r="Q35" s="28"/>
      <c r="R35" s="25">
        <f t="shared" si="18"/>
        <v>150</v>
      </c>
      <c r="S35" s="26">
        <f t="shared" si="12"/>
        <v>0</v>
      </c>
      <c r="T35" s="27"/>
      <c r="U35" s="30">
        <f t="shared" si="1"/>
        <v>0</v>
      </c>
      <c r="V35" s="31" t="str">
        <f t="shared" si="2"/>
        <v/>
      </c>
      <c r="X35" s="28"/>
      <c r="Y35" s="25">
        <f t="shared" si="19"/>
        <v>150</v>
      </c>
      <c r="Z35" s="26">
        <f t="shared" si="13"/>
        <v>0</v>
      </c>
      <c r="AA35" s="27"/>
      <c r="AB35" s="30">
        <f t="shared" si="3"/>
        <v>0</v>
      </c>
      <c r="AC35" s="31" t="str">
        <f t="shared" si="4"/>
        <v/>
      </c>
      <c r="AE35" s="28"/>
      <c r="AF35" s="25">
        <f t="shared" si="20"/>
        <v>150</v>
      </c>
      <c r="AG35" s="26">
        <f t="shared" si="14"/>
        <v>0</v>
      </c>
      <c r="AH35" s="27"/>
      <c r="AI35" s="30">
        <f t="shared" si="5"/>
        <v>0</v>
      </c>
      <c r="AJ35" s="31" t="str">
        <f t="shared" si="6"/>
        <v/>
      </c>
      <c r="AL35" s="28"/>
      <c r="AM35" s="25">
        <f t="shared" si="21"/>
        <v>150</v>
      </c>
      <c r="AN35" s="26">
        <f t="shared" si="15"/>
        <v>0</v>
      </c>
      <c r="AO35" s="27"/>
      <c r="AP35" s="30">
        <f t="shared" si="7"/>
        <v>0</v>
      </c>
      <c r="AQ35" s="31" t="str">
        <f t="shared" si="8"/>
        <v/>
      </c>
    </row>
    <row r="36" spans="2:43" x14ac:dyDescent="0.2">
      <c r="B36" s="33"/>
      <c r="C36" s="21"/>
      <c r="D36" s="22"/>
      <c r="E36" s="23"/>
      <c r="F36" s="24"/>
      <c r="G36" s="25">
        <f t="shared" si="22"/>
        <v>150</v>
      </c>
      <c r="H36" s="26">
        <f t="shared" si="0"/>
        <v>0</v>
      </c>
      <c r="I36" s="27"/>
      <c r="J36" s="28"/>
      <c r="K36" s="25">
        <f t="shared" si="17"/>
        <v>150</v>
      </c>
      <c r="L36" s="26">
        <f t="shared" si="9"/>
        <v>0</v>
      </c>
      <c r="M36" s="27"/>
      <c r="N36" s="30">
        <f t="shared" si="10"/>
        <v>0</v>
      </c>
      <c r="O36" s="31" t="str">
        <f t="shared" si="11"/>
        <v/>
      </c>
      <c r="Q36" s="28"/>
      <c r="R36" s="25">
        <f t="shared" si="18"/>
        <v>150</v>
      </c>
      <c r="S36" s="26">
        <f t="shared" si="12"/>
        <v>0</v>
      </c>
      <c r="T36" s="27"/>
      <c r="U36" s="30">
        <f t="shared" si="1"/>
        <v>0</v>
      </c>
      <c r="V36" s="31" t="str">
        <f t="shared" si="2"/>
        <v/>
      </c>
      <c r="X36" s="28"/>
      <c r="Y36" s="25">
        <f t="shared" si="19"/>
        <v>150</v>
      </c>
      <c r="Z36" s="26">
        <f t="shared" si="13"/>
        <v>0</v>
      </c>
      <c r="AA36" s="27"/>
      <c r="AB36" s="30">
        <f t="shared" si="3"/>
        <v>0</v>
      </c>
      <c r="AC36" s="31" t="str">
        <f t="shared" si="4"/>
        <v/>
      </c>
      <c r="AE36" s="28"/>
      <c r="AF36" s="25">
        <f t="shared" si="20"/>
        <v>150</v>
      </c>
      <c r="AG36" s="26">
        <f t="shared" si="14"/>
        <v>0</v>
      </c>
      <c r="AH36" s="27"/>
      <c r="AI36" s="30">
        <f t="shared" si="5"/>
        <v>0</v>
      </c>
      <c r="AJ36" s="31" t="str">
        <f t="shared" si="6"/>
        <v/>
      </c>
      <c r="AL36" s="28"/>
      <c r="AM36" s="25">
        <f t="shared" si="21"/>
        <v>150</v>
      </c>
      <c r="AN36" s="26">
        <f t="shared" si="15"/>
        <v>0</v>
      </c>
      <c r="AO36" s="27"/>
      <c r="AP36" s="30">
        <f t="shared" si="7"/>
        <v>0</v>
      </c>
      <c r="AQ36" s="31" t="str">
        <f t="shared" si="8"/>
        <v/>
      </c>
    </row>
    <row r="37" spans="2:43" x14ac:dyDescent="0.2">
      <c r="B37" s="33"/>
      <c r="C37" s="21"/>
      <c r="D37" s="22"/>
      <c r="E37" s="23"/>
      <c r="F37" s="24"/>
      <c r="G37" s="25">
        <f t="shared" si="22"/>
        <v>150</v>
      </c>
      <c r="H37" s="26">
        <f t="shared" si="0"/>
        <v>0</v>
      </c>
      <c r="I37" s="27"/>
      <c r="J37" s="28"/>
      <c r="K37" s="25">
        <f t="shared" si="17"/>
        <v>150</v>
      </c>
      <c r="L37" s="26">
        <f t="shared" si="9"/>
        <v>0</v>
      </c>
      <c r="M37" s="27"/>
      <c r="N37" s="30">
        <f t="shared" si="10"/>
        <v>0</v>
      </c>
      <c r="O37" s="31" t="str">
        <f t="shared" si="11"/>
        <v/>
      </c>
      <c r="Q37" s="28"/>
      <c r="R37" s="25">
        <f t="shared" si="18"/>
        <v>150</v>
      </c>
      <c r="S37" s="26">
        <f t="shared" si="12"/>
        <v>0</v>
      </c>
      <c r="T37" s="27"/>
      <c r="U37" s="30">
        <f t="shared" si="1"/>
        <v>0</v>
      </c>
      <c r="V37" s="31" t="str">
        <f t="shared" si="2"/>
        <v/>
      </c>
      <c r="X37" s="28"/>
      <c r="Y37" s="25">
        <f t="shared" si="19"/>
        <v>150</v>
      </c>
      <c r="Z37" s="26">
        <f t="shared" si="13"/>
        <v>0</v>
      </c>
      <c r="AA37" s="27"/>
      <c r="AB37" s="30">
        <f t="shared" si="3"/>
        <v>0</v>
      </c>
      <c r="AC37" s="31" t="str">
        <f t="shared" si="4"/>
        <v/>
      </c>
      <c r="AE37" s="28"/>
      <c r="AF37" s="25">
        <f t="shared" si="20"/>
        <v>150</v>
      </c>
      <c r="AG37" s="26">
        <f t="shared" si="14"/>
        <v>0</v>
      </c>
      <c r="AH37" s="27"/>
      <c r="AI37" s="30">
        <f t="shared" si="5"/>
        <v>0</v>
      </c>
      <c r="AJ37" s="31" t="str">
        <f t="shared" si="6"/>
        <v/>
      </c>
      <c r="AL37" s="28"/>
      <c r="AM37" s="25">
        <f t="shared" si="21"/>
        <v>150</v>
      </c>
      <c r="AN37" s="26">
        <f t="shared" si="15"/>
        <v>0</v>
      </c>
      <c r="AO37" s="27"/>
      <c r="AP37" s="30">
        <f t="shared" si="7"/>
        <v>0</v>
      </c>
      <c r="AQ37" s="31" t="str">
        <f t="shared" si="8"/>
        <v/>
      </c>
    </row>
    <row r="38" spans="2:43" x14ac:dyDescent="0.2">
      <c r="B38" s="33"/>
      <c r="C38" s="21"/>
      <c r="D38" s="22"/>
      <c r="E38" s="23"/>
      <c r="F38" s="24"/>
      <c r="G38" s="25">
        <f t="shared" si="22"/>
        <v>150</v>
      </c>
      <c r="H38" s="26">
        <f t="shared" si="0"/>
        <v>0</v>
      </c>
      <c r="I38" s="27"/>
      <c r="J38" s="28"/>
      <c r="K38" s="25">
        <f t="shared" si="17"/>
        <v>150</v>
      </c>
      <c r="L38" s="26">
        <f t="shared" si="9"/>
        <v>0</v>
      </c>
      <c r="M38" s="27"/>
      <c r="N38" s="30">
        <f t="shared" si="10"/>
        <v>0</v>
      </c>
      <c r="O38" s="31" t="str">
        <f t="shared" si="11"/>
        <v/>
      </c>
      <c r="Q38" s="28"/>
      <c r="R38" s="25">
        <f t="shared" si="18"/>
        <v>150</v>
      </c>
      <c r="S38" s="26">
        <f t="shared" si="12"/>
        <v>0</v>
      </c>
      <c r="T38" s="27"/>
      <c r="U38" s="30">
        <f t="shared" si="1"/>
        <v>0</v>
      </c>
      <c r="V38" s="31" t="str">
        <f t="shared" si="2"/>
        <v/>
      </c>
      <c r="X38" s="28"/>
      <c r="Y38" s="25">
        <f t="shared" si="19"/>
        <v>150</v>
      </c>
      <c r="Z38" s="26">
        <f t="shared" si="13"/>
        <v>0</v>
      </c>
      <c r="AA38" s="27"/>
      <c r="AB38" s="30">
        <f t="shared" si="3"/>
        <v>0</v>
      </c>
      <c r="AC38" s="31" t="str">
        <f t="shared" si="4"/>
        <v/>
      </c>
      <c r="AE38" s="28"/>
      <c r="AF38" s="25">
        <f t="shared" si="20"/>
        <v>150</v>
      </c>
      <c r="AG38" s="26">
        <f t="shared" si="14"/>
        <v>0</v>
      </c>
      <c r="AH38" s="27"/>
      <c r="AI38" s="30">
        <f t="shared" si="5"/>
        <v>0</v>
      </c>
      <c r="AJ38" s="31" t="str">
        <f t="shared" si="6"/>
        <v/>
      </c>
      <c r="AL38" s="28"/>
      <c r="AM38" s="25">
        <f t="shared" si="21"/>
        <v>150</v>
      </c>
      <c r="AN38" s="26">
        <f t="shared" si="15"/>
        <v>0</v>
      </c>
      <c r="AO38" s="27"/>
      <c r="AP38" s="30">
        <f t="shared" si="7"/>
        <v>0</v>
      </c>
      <c r="AQ38" s="31" t="str">
        <f t="shared" si="8"/>
        <v/>
      </c>
    </row>
    <row r="39" spans="2:43" s="45" customFormat="1" x14ac:dyDescent="0.2">
      <c r="B39" s="34" t="s">
        <v>33</v>
      </c>
      <c r="C39" s="35"/>
      <c r="D39" s="36"/>
      <c r="E39" s="35"/>
      <c r="F39" s="37"/>
      <c r="G39" s="38"/>
      <c r="H39" s="39">
        <f>SUM(H23:H38)</f>
        <v>4.5697000000000001</v>
      </c>
      <c r="I39" s="40"/>
      <c r="J39" s="41"/>
      <c r="K39" s="42"/>
      <c r="L39" s="39">
        <f>SUM(L23:L38)</f>
        <v>6.2466899999999992</v>
      </c>
      <c r="M39" s="40"/>
      <c r="N39" s="43">
        <f t="shared" si="10"/>
        <v>1.6769899999999991</v>
      </c>
      <c r="O39" s="44">
        <f t="shared" si="11"/>
        <v>0.36698032693612254</v>
      </c>
      <c r="Q39" s="41"/>
      <c r="R39" s="42"/>
      <c r="S39" s="39">
        <f>SUM(S23:S38)</f>
        <v>6.7846000000000002</v>
      </c>
      <c r="T39" s="40"/>
      <c r="U39" s="43">
        <f t="shared" si="1"/>
        <v>0.537910000000001</v>
      </c>
      <c r="V39" s="44">
        <f t="shared" si="2"/>
        <v>8.611120449390014E-2</v>
      </c>
      <c r="X39" s="41"/>
      <c r="Y39" s="42"/>
      <c r="Z39" s="39">
        <f>SUM(Z23:Z38)</f>
        <v>7.3078000000000003</v>
      </c>
      <c r="AA39" s="40"/>
      <c r="AB39" s="43">
        <f t="shared" si="3"/>
        <v>0.52320000000000011</v>
      </c>
      <c r="AC39" s="44">
        <f t="shared" si="4"/>
        <v>7.7115821124310951E-2</v>
      </c>
      <c r="AE39" s="41"/>
      <c r="AF39" s="42"/>
      <c r="AG39" s="39">
        <f>SUM(AG23:AG38)</f>
        <v>7.7565999999999997</v>
      </c>
      <c r="AH39" s="40"/>
      <c r="AI39" s="43">
        <f t="shared" si="5"/>
        <v>0.44879999999999942</v>
      </c>
      <c r="AJ39" s="44">
        <f t="shared" si="6"/>
        <v>6.1413831796162922E-2</v>
      </c>
      <c r="AL39" s="41"/>
      <c r="AM39" s="42"/>
      <c r="AN39" s="39">
        <f>SUM(AN23:AN38)</f>
        <v>7.9748999999999999</v>
      </c>
      <c r="AO39" s="40"/>
      <c r="AP39" s="43">
        <f t="shared" si="7"/>
        <v>0.21830000000000016</v>
      </c>
      <c r="AQ39" s="44">
        <f t="shared" si="8"/>
        <v>2.8143774334115485E-2</v>
      </c>
    </row>
    <row r="40" spans="2:43" ht="38.25" x14ac:dyDescent="0.2">
      <c r="B40" s="46" t="str">
        <f>+'SN (.4)'!B40</f>
        <v>Deferral/Variance Account Disposition Rate Rider Class 1</v>
      </c>
      <c r="C40" s="21"/>
      <c r="D40" s="22" t="s">
        <v>74</v>
      </c>
      <c r="E40" s="23"/>
      <c r="F40" s="24">
        <v>0</v>
      </c>
      <c r="G40" s="51">
        <f>+$F$19</f>
        <v>1</v>
      </c>
      <c r="H40" s="26">
        <f>G40*F40</f>
        <v>0</v>
      </c>
      <c r="I40" s="27"/>
      <c r="J40" s="185">
        <f>+'Proposed Rates'!D43</f>
        <v>-0.211508</v>
      </c>
      <c r="K40" s="51">
        <f>+$F$19</f>
        <v>1</v>
      </c>
      <c r="L40" s="26">
        <f>K40*J40</f>
        <v>-0.211508</v>
      </c>
      <c r="M40" s="27"/>
      <c r="N40" s="30">
        <f>L40-H40</f>
        <v>-0.211508</v>
      </c>
      <c r="O40" s="31" t="str">
        <f>IF((H40)=0,"",(N40/H40))</f>
        <v/>
      </c>
      <c r="Q40" s="28"/>
      <c r="R40" s="51">
        <f>+$F$19</f>
        <v>1</v>
      </c>
      <c r="S40" s="26">
        <f>R40*Q40</f>
        <v>0</v>
      </c>
      <c r="T40" s="27"/>
      <c r="U40" s="30">
        <f t="shared" si="1"/>
        <v>0.211508</v>
      </c>
      <c r="V40" s="31">
        <f t="shared" si="2"/>
        <v>-1</v>
      </c>
      <c r="X40" s="28"/>
      <c r="Y40" s="51">
        <f>+$F$19</f>
        <v>1</v>
      </c>
      <c r="Z40" s="26">
        <f>Y40*X40</f>
        <v>0</v>
      </c>
      <c r="AA40" s="27"/>
      <c r="AB40" s="30">
        <f t="shared" si="3"/>
        <v>0</v>
      </c>
      <c r="AC40" s="31" t="str">
        <f t="shared" si="4"/>
        <v/>
      </c>
      <c r="AE40" s="28"/>
      <c r="AF40" s="51">
        <f>+$F$19</f>
        <v>1</v>
      </c>
      <c r="AG40" s="26">
        <f>AF40*AE40</f>
        <v>0</v>
      </c>
      <c r="AH40" s="27"/>
      <c r="AI40" s="30">
        <f t="shared" si="5"/>
        <v>0</v>
      </c>
      <c r="AJ40" s="31" t="str">
        <f t="shared" si="6"/>
        <v/>
      </c>
      <c r="AL40" s="28"/>
      <c r="AM40" s="51">
        <f>+$F$19</f>
        <v>1</v>
      </c>
      <c r="AN40" s="26">
        <f>AM40*AL40</f>
        <v>0</v>
      </c>
      <c r="AO40" s="27"/>
      <c r="AP40" s="30">
        <f t="shared" si="7"/>
        <v>0</v>
      </c>
      <c r="AQ40" s="31" t="str">
        <f t="shared" si="8"/>
        <v/>
      </c>
    </row>
    <row r="41" spans="2:43" ht="38.25" x14ac:dyDescent="0.2">
      <c r="B41" s="46" t="str">
        <f>+'SN (.4)'!B41</f>
        <v>Deferral/Variance Account Disposition Rate Rider Class 2</v>
      </c>
      <c r="C41" s="21"/>
      <c r="D41" s="22" t="s">
        <v>74</v>
      </c>
      <c r="E41" s="23"/>
      <c r="F41" s="24"/>
      <c r="G41" s="236">
        <f>$F$19</f>
        <v>1</v>
      </c>
      <c r="H41" s="26">
        <f t="shared" ref="H41:H45" si="23">G41*F41</f>
        <v>0</v>
      </c>
      <c r="I41" s="47"/>
      <c r="J41" s="28">
        <f>+'Proposed Rates'!D57</f>
        <v>0.45418999999999998</v>
      </c>
      <c r="K41" s="236">
        <f>$F$19</f>
        <v>1</v>
      </c>
      <c r="L41" s="26">
        <f t="shared" ref="L41:L45" si="24">K41*J41</f>
        <v>0.45418999999999998</v>
      </c>
      <c r="M41" s="48"/>
      <c r="N41" s="30">
        <f t="shared" ref="N41:N45" si="25">L41-H41</f>
        <v>0.45418999999999998</v>
      </c>
      <c r="O41" s="31" t="str">
        <f t="shared" ref="O41:O65" si="26">IF((H41)=0,"",(N41/H41))</f>
        <v/>
      </c>
      <c r="Q41" s="28"/>
      <c r="R41" s="25">
        <f t="shared" ref="R41:R43" si="27">$F$18</f>
        <v>150</v>
      </c>
      <c r="S41" s="26">
        <f t="shared" ref="S41:S43" si="28">R41*Q41</f>
        <v>0</v>
      </c>
      <c r="T41" s="48"/>
      <c r="U41" s="30">
        <f t="shared" si="1"/>
        <v>-0.45418999999999998</v>
      </c>
      <c r="V41" s="31">
        <f t="shared" si="2"/>
        <v>-1</v>
      </c>
      <c r="X41" s="28"/>
      <c r="Y41" s="25">
        <f t="shared" ref="Y41:Y43" si="29">$F$18</f>
        <v>150</v>
      </c>
      <c r="Z41" s="26">
        <f t="shared" ref="Z41:Z43" si="30">Y41*X41</f>
        <v>0</v>
      </c>
      <c r="AA41" s="48"/>
      <c r="AB41" s="30">
        <f t="shared" si="3"/>
        <v>0</v>
      </c>
      <c r="AC41" s="31" t="str">
        <f t="shared" si="4"/>
        <v/>
      </c>
      <c r="AE41" s="28"/>
      <c r="AF41" s="25">
        <f t="shared" ref="AF41:AF43" si="31">$F$18</f>
        <v>150</v>
      </c>
      <c r="AG41" s="26">
        <f t="shared" ref="AG41:AG43" si="32">AF41*AE41</f>
        <v>0</v>
      </c>
      <c r="AH41" s="48"/>
      <c r="AI41" s="30">
        <f t="shared" si="5"/>
        <v>0</v>
      </c>
      <c r="AJ41" s="31" t="str">
        <f t="shared" si="6"/>
        <v/>
      </c>
      <c r="AL41" s="28"/>
      <c r="AM41" s="25">
        <f t="shared" ref="AM41:AM43" si="33">$F$18</f>
        <v>150</v>
      </c>
      <c r="AN41" s="26">
        <f t="shared" ref="AN41:AN43" si="34">AM41*AL41</f>
        <v>0</v>
      </c>
      <c r="AO41" s="48"/>
      <c r="AP41" s="30">
        <f t="shared" si="7"/>
        <v>0</v>
      </c>
      <c r="AQ41" s="31" t="str">
        <f t="shared" si="8"/>
        <v/>
      </c>
    </row>
    <row r="42" spans="2:43" ht="38.25" x14ac:dyDescent="0.2">
      <c r="B42" s="46" t="str">
        <f>+'SN (.4)'!B42</f>
        <v xml:space="preserve">Deferral/Variance Account Disposition Rate Rider -  Global Adjustment </v>
      </c>
      <c r="C42" s="21"/>
      <c r="D42" s="22"/>
      <c r="E42" s="23"/>
      <c r="F42" s="24"/>
      <c r="G42" s="25">
        <f t="shared" ref="G42:G43" si="35">$F$18</f>
        <v>150</v>
      </c>
      <c r="H42" s="26">
        <f t="shared" si="23"/>
        <v>0</v>
      </c>
      <c r="I42" s="47"/>
      <c r="J42" s="28">
        <f>+'Proposed Rates'!D86</f>
        <v>2.81E-3</v>
      </c>
      <c r="K42" s="25">
        <f t="shared" ref="K42:K43" si="36">$F$18</f>
        <v>150</v>
      </c>
      <c r="L42" s="26">
        <f t="shared" si="24"/>
        <v>0.42149999999999999</v>
      </c>
      <c r="M42" s="48"/>
      <c r="N42" s="30">
        <f t="shared" si="25"/>
        <v>0.42149999999999999</v>
      </c>
      <c r="O42" s="31" t="str">
        <f t="shared" si="26"/>
        <v/>
      </c>
      <c r="Q42" s="28"/>
      <c r="R42" s="25">
        <f t="shared" si="27"/>
        <v>150</v>
      </c>
      <c r="S42" s="26">
        <f t="shared" si="28"/>
        <v>0</v>
      </c>
      <c r="T42" s="48"/>
      <c r="U42" s="30">
        <f t="shared" si="1"/>
        <v>-0.42149999999999999</v>
      </c>
      <c r="V42" s="31">
        <f t="shared" si="2"/>
        <v>-1</v>
      </c>
      <c r="X42" s="28"/>
      <c r="Y42" s="25">
        <f t="shared" si="29"/>
        <v>150</v>
      </c>
      <c r="Z42" s="26">
        <f t="shared" si="30"/>
        <v>0</v>
      </c>
      <c r="AA42" s="48"/>
      <c r="AB42" s="30">
        <f t="shared" si="3"/>
        <v>0</v>
      </c>
      <c r="AC42" s="31" t="str">
        <f t="shared" si="4"/>
        <v/>
      </c>
      <c r="AE42" s="28"/>
      <c r="AF42" s="25">
        <f t="shared" si="31"/>
        <v>150</v>
      </c>
      <c r="AG42" s="26">
        <f t="shared" si="32"/>
        <v>0</v>
      </c>
      <c r="AH42" s="48"/>
      <c r="AI42" s="30">
        <f t="shared" si="5"/>
        <v>0</v>
      </c>
      <c r="AJ42" s="31" t="str">
        <f t="shared" si="6"/>
        <v/>
      </c>
      <c r="AL42" s="28"/>
      <c r="AM42" s="25">
        <f t="shared" si="33"/>
        <v>150</v>
      </c>
      <c r="AN42" s="26">
        <f t="shared" si="34"/>
        <v>0</v>
      </c>
      <c r="AO42" s="48"/>
      <c r="AP42" s="30">
        <f t="shared" si="7"/>
        <v>0</v>
      </c>
      <c r="AQ42" s="31" t="str">
        <f t="shared" si="8"/>
        <v/>
      </c>
    </row>
    <row r="43" spans="2:43" x14ac:dyDescent="0.2">
      <c r="B43" s="46"/>
      <c r="C43" s="21"/>
      <c r="D43" s="22"/>
      <c r="E43" s="23"/>
      <c r="F43" s="24"/>
      <c r="G43" s="25">
        <f t="shared" si="35"/>
        <v>150</v>
      </c>
      <c r="H43" s="26">
        <f t="shared" si="23"/>
        <v>0</v>
      </c>
      <c r="I43" s="47"/>
      <c r="J43" s="28"/>
      <c r="K43" s="25">
        <f t="shared" si="36"/>
        <v>150</v>
      </c>
      <c r="L43" s="26">
        <f t="shared" si="24"/>
        <v>0</v>
      </c>
      <c r="M43" s="48"/>
      <c r="N43" s="30">
        <f t="shared" si="25"/>
        <v>0</v>
      </c>
      <c r="O43" s="31" t="str">
        <f t="shared" si="26"/>
        <v/>
      </c>
      <c r="Q43" s="28"/>
      <c r="R43" s="25">
        <f t="shared" si="27"/>
        <v>150</v>
      </c>
      <c r="S43" s="26">
        <f t="shared" si="28"/>
        <v>0</v>
      </c>
      <c r="T43" s="48"/>
      <c r="U43" s="30">
        <f t="shared" si="1"/>
        <v>0</v>
      </c>
      <c r="V43" s="31" t="str">
        <f t="shared" si="2"/>
        <v/>
      </c>
      <c r="X43" s="28"/>
      <c r="Y43" s="25">
        <f t="shared" si="29"/>
        <v>150</v>
      </c>
      <c r="Z43" s="26">
        <f t="shared" si="30"/>
        <v>0</v>
      </c>
      <c r="AA43" s="48"/>
      <c r="AB43" s="30">
        <f t="shared" si="3"/>
        <v>0</v>
      </c>
      <c r="AC43" s="31" t="str">
        <f t="shared" si="4"/>
        <v/>
      </c>
      <c r="AE43" s="28"/>
      <c r="AF43" s="25">
        <f t="shared" si="31"/>
        <v>150</v>
      </c>
      <c r="AG43" s="26">
        <f t="shared" si="32"/>
        <v>0</v>
      </c>
      <c r="AH43" s="48"/>
      <c r="AI43" s="30">
        <f t="shared" si="5"/>
        <v>0</v>
      </c>
      <c r="AJ43" s="31" t="str">
        <f t="shared" si="6"/>
        <v/>
      </c>
      <c r="AL43" s="28"/>
      <c r="AM43" s="25">
        <f t="shared" si="33"/>
        <v>150</v>
      </c>
      <c r="AN43" s="26">
        <f t="shared" si="34"/>
        <v>0</v>
      </c>
      <c r="AO43" s="48"/>
      <c r="AP43" s="30">
        <f t="shared" si="7"/>
        <v>0</v>
      </c>
      <c r="AQ43" s="31" t="str">
        <f t="shared" si="8"/>
        <v/>
      </c>
    </row>
    <row r="44" spans="2:43" x14ac:dyDescent="0.2">
      <c r="B44" s="49" t="s">
        <v>35</v>
      </c>
      <c r="C44" s="21"/>
      <c r="D44" s="22" t="s">
        <v>74</v>
      </c>
      <c r="E44" s="23"/>
      <c r="F44" s="50">
        <v>1.7489999999999999E-2</v>
      </c>
      <c r="G44" s="51">
        <f>+$F$19</f>
        <v>1</v>
      </c>
      <c r="H44" s="26">
        <f>G44*F44</f>
        <v>1.7489999999999999E-2</v>
      </c>
      <c r="I44" s="27"/>
      <c r="J44" s="52">
        <v>1.916E-2</v>
      </c>
      <c r="K44" s="51">
        <f>+$F$19</f>
        <v>1</v>
      </c>
      <c r="L44" s="26">
        <f>K44*J44</f>
        <v>1.916E-2</v>
      </c>
      <c r="M44" s="27"/>
      <c r="N44" s="30">
        <f>L44-H44</f>
        <v>1.6700000000000013E-3</v>
      </c>
      <c r="O44" s="31">
        <f>IF((H44)=0,"",(N44/H44))</f>
        <v>9.5483133218982358E-2</v>
      </c>
      <c r="Q44" s="52">
        <v>1.933E-2</v>
      </c>
      <c r="R44" s="51">
        <f>+$F$19</f>
        <v>1</v>
      </c>
      <c r="S44" s="26">
        <f>R44*Q44</f>
        <v>1.933E-2</v>
      </c>
      <c r="T44" s="27"/>
      <c r="U44" s="30">
        <f t="shared" si="1"/>
        <v>1.7000000000000001E-4</v>
      </c>
      <c r="V44" s="31">
        <f t="shared" si="2"/>
        <v>8.8726513569937372E-3</v>
      </c>
      <c r="X44" s="52">
        <v>1.9369999999999998E-2</v>
      </c>
      <c r="Y44" s="51">
        <f>+$F$19</f>
        <v>1</v>
      </c>
      <c r="Z44" s="26">
        <f>Y44*X44</f>
        <v>1.9369999999999998E-2</v>
      </c>
      <c r="AA44" s="27"/>
      <c r="AB44" s="30">
        <f t="shared" si="3"/>
        <v>3.999999999999837E-5</v>
      </c>
      <c r="AC44" s="31">
        <f t="shared" si="4"/>
        <v>2.0693222969476654E-3</v>
      </c>
      <c r="AE44" s="52">
        <v>1.9390000000000001E-2</v>
      </c>
      <c r="AF44" s="51">
        <f>+$F$19</f>
        <v>1</v>
      </c>
      <c r="AG44" s="26">
        <f>AF44*AE44</f>
        <v>1.9390000000000001E-2</v>
      </c>
      <c r="AH44" s="27"/>
      <c r="AI44" s="30">
        <f t="shared" si="5"/>
        <v>2.0000000000002655E-5</v>
      </c>
      <c r="AJ44" s="31">
        <f t="shared" si="6"/>
        <v>1.0325245224575455E-3</v>
      </c>
      <c r="AL44" s="52">
        <v>1.9400000000000001E-2</v>
      </c>
      <c r="AM44" s="51">
        <f>+$F$19</f>
        <v>1</v>
      </c>
      <c r="AN44" s="26">
        <f>AM44*AL44</f>
        <v>1.9400000000000001E-2</v>
      </c>
      <c r="AO44" s="27"/>
      <c r="AP44" s="30">
        <f t="shared" si="7"/>
        <v>9.9999999999995925E-6</v>
      </c>
      <c r="AQ44" s="31">
        <f t="shared" si="8"/>
        <v>5.1572975760699291E-4</v>
      </c>
    </row>
    <row r="45" spans="2:43" x14ac:dyDescent="0.2">
      <c r="B45" s="49" t="s">
        <v>36</v>
      </c>
      <c r="C45" s="21"/>
      <c r="D45" s="22"/>
      <c r="E45" s="23"/>
      <c r="F45" s="53">
        <f>IF(ISBLANK(D16)=TRUE, 0, IF(D16="TOU", 0.64*$F$55+0.18*$F$56+0.18*$F$57, IF(AND(D16="non-TOU", G59&gt;0), F59,F58)))</f>
        <v>0.10214000000000001</v>
      </c>
      <c r="G45" s="54">
        <f>$F$18*(1+$F$74)-$F$18</f>
        <v>5.3700000000000045</v>
      </c>
      <c r="H45" s="26">
        <f t="shared" si="23"/>
        <v>0.54849180000000053</v>
      </c>
      <c r="I45" s="27"/>
      <c r="J45" s="55">
        <f>0.64*$J$55+0.18*$J$56+0.18*$J$57</f>
        <v>0.10214000000000001</v>
      </c>
      <c r="K45" s="54">
        <f>$F$18*(1+$J$74)-$F$18</f>
        <v>5.0700000000000216</v>
      </c>
      <c r="L45" s="26">
        <f t="shared" si="24"/>
        <v>0.51784980000000225</v>
      </c>
      <c r="M45" s="27"/>
      <c r="N45" s="30">
        <f t="shared" si="25"/>
        <v>-3.0641999999998282E-2</v>
      </c>
      <c r="O45" s="31">
        <f t="shared" si="26"/>
        <v>-5.5865921787706309E-2</v>
      </c>
      <c r="Q45" s="55">
        <f>0.64*$Q$55+0.18*$Q$56+0.18*$Q$57</f>
        <v>0.10214000000000001</v>
      </c>
      <c r="R45" s="54">
        <f>$F$18*(1+Q74)-$F$18</f>
        <v>5.0700000000000216</v>
      </c>
      <c r="S45" s="26">
        <f t="shared" ref="S45" si="37">R45*Q45</f>
        <v>0.51784980000000225</v>
      </c>
      <c r="T45" s="27"/>
      <c r="U45" s="30">
        <f t="shared" si="1"/>
        <v>0</v>
      </c>
      <c r="V45" s="31">
        <f t="shared" si="2"/>
        <v>0</v>
      </c>
      <c r="X45" s="55">
        <f>0.64*$X$55+0.18*$X$56+0.18*$X$57</f>
        <v>0.10214000000000001</v>
      </c>
      <c r="Y45" s="54">
        <f>$F$18*(1+X74)-$F$18</f>
        <v>5.0700000000000216</v>
      </c>
      <c r="Z45" s="26">
        <f t="shared" ref="Z45" si="38">Y45*X45</f>
        <v>0.51784980000000225</v>
      </c>
      <c r="AA45" s="27"/>
      <c r="AB45" s="30">
        <f t="shared" si="3"/>
        <v>0</v>
      </c>
      <c r="AC45" s="31">
        <f t="shared" si="4"/>
        <v>0</v>
      </c>
      <c r="AE45" s="55">
        <f>0.64*$AE$55+0.18*$AE$56+0.18*$AE$57</f>
        <v>0.10214000000000001</v>
      </c>
      <c r="AF45" s="54">
        <f>$F$18*(1+AE74)-$F$18</f>
        <v>5.0700000000000216</v>
      </c>
      <c r="AG45" s="26">
        <f t="shared" ref="AG45" si="39">AF45*AE45</f>
        <v>0.51784980000000225</v>
      </c>
      <c r="AH45" s="27"/>
      <c r="AI45" s="30">
        <f t="shared" si="5"/>
        <v>0</v>
      </c>
      <c r="AJ45" s="31">
        <f t="shared" si="6"/>
        <v>0</v>
      </c>
      <c r="AL45" s="55">
        <f>0.64*$AL$55+0.18*$AL$56+0.18*$AL$57</f>
        <v>0.10214000000000001</v>
      </c>
      <c r="AM45" s="54">
        <f>$F$18*(1+AL74)-$F$18</f>
        <v>5.0700000000000216</v>
      </c>
      <c r="AN45" s="26">
        <f t="shared" ref="AN45" si="40">AM45*AL45</f>
        <v>0.51784980000000225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5.1356818000000004</v>
      </c>
      <c r="I47" s="40"/>
      <c r="J47" s="59"/>
      <c r="K47" s="61"/>
      <c r="L47" s="60">
        <f>SUM(L40:L46)+L39</f>
        <v>7.4478818000000011</v>
      </c>
      <c r="M47" s="40"/>
      <c r="N47" s="43">
        <f t="shared" ref="N47:N65" si="41">L47-H47</f>
        <v>2.3122000000000007</v>
      </c>
      <c r="O47" s="44">
        <f t="shared" si="26"/>
        <v>0.45022259751373234</v>
      </c>
      <c r="Q47" s="59"/>
      <c r="R47" s="61"/>
      <c r="S47" s="60">
        <f>SUM(S40:S46)+S39</f>
        <v>7.3217798000000025</v>
      </c>
      <c r="T47" s="40"/>
      <c r="U47" s="43">
        <f t="shared" si="1"/>
        <v>-0.1261019999999986</v>
      </c>
      <c r="V47" s="44">
        <f t="shared" si="2"/>
        <v>-1.6931256884339732E-2</v>
      </c>
      <c r="X47" s="59"/>
      <c r="Y47" s="61"/>
      <c r="Z47" s="60">
        <f>SUM(Z40:Z46)+Z39</f>
        <v>7.8450198000000029</v>
      </c>
      <c r="AA47" s="40"/>
      <c r="AB47" s="43">
        <f t="shared" si="3"/>
        <v>0.52324000000000037</v>
      </c>
      <c r="AC47" s="44">
        <f t="shared" si="4"/>
        <v>7.1463498533512332E-2</v>
      </c>
      <c r="AE47" s="59"/>
      <c r="AF47" s="61"/>
      <c r="AG47" s="60">
        <f>SUM(AG40:AG46)+AG39</f>
        <v>8.2938398000000024</v>
      </c>
      <c r="AH47" s="40"/>
      <c r="AI47" s="43">
        <f t="shared" si="5"/>
        <v>0.44881999999999955</v>
      </c>
      <c r="AJ47" s="44">
        <f t="shared" si="6"/>
        <v>5.7210818002014399E-2</v>
      </c>
      <c r="AL47" s="59"/>
      <c r="AM47" s="61"/>
      <c r="AN47" s="60">
        <f>SUM(AN40:AN46)+AN39</f>
        <v>8.5121498000000013</v>
      </c>
      <c r="AO47" s="40"/>
      <c r="AP47" s="43">
        <f t="shared" si="7"/>
        <v>0.21830999999999889</v>
      </c>
      <c r="AQ47" s="44">
        <f t="shared" si="8"/>
        <v>2.6321945596296522E-2</v>
      </c>
    </row>
    <row r="48" spans="2:43" x14ac:dyDescent="0.2">
      <c r="B48" s="27" t="s">
        <v>39</v>
      </c>
      <c r="C48" s="27"/>
      <c r="D48" s="62" t="s">
        <v>74</v>
      </c>
      <c r="E48" s="63"/>
      <c r="F48" s="28">
        <v>2.157</v>
      </c>
      <c r="G48" s="64">
        <f>+$F$19</f>
        <v>1</v>
      </c>
      <c r="H48" s="26">
        <f>G48*F48</f>
        <v>2.157</v>
      </c>
      <c r="I48" s="27"/>
      <c r="J48" s="28">
        <f>+F48</f>
        <v>2.157</v>
      </c>
      <c r="K48" s="64">
        <f>+$F$19</f>
        <v>1</v>
      </c>
      <c r="L48" s="26">
        <f>K48*J48</f>
        <v>2.157</v>
      </c>
      <c r="M48" s="27"/>
      <c r="N48" s="30">
        <f t="shared" si="41"/>
        <v>0</v>
      </c>
      <c r="O48" s="31">
        <f t="shared" si="26"/>
        <v>0</v>
      </c>
      <c r="Q48" s="28">
        <f>+$J48</f>
        <v>2.157</v>
      </c>
      <c r="R48" s="64">
        <f>+$F$19</f>
        <v>1</v>
      </c>
      <c r="S48" s="26">
        <f>R48*Q48</f>
        <v>2.157</v>
      </c>
      <c r="T48" s="27"/>
      <c r="U48" s="30">
        <f t="shared" si="1"/>
        <v>0</v>
      </c>
      <c r="V48" s="31">
        <f t="shared" si="2"/>
        <v>0</v>
      </c>
      <c r="X48" s="28">
        <f>+$J48</f>
        <v>2.157</v>
      </c>
      <c r="Y48" s="64">
        <f>+$F$19</f>
        <v>1</v>
      </c>
      <c r="Z48" s="26">
        <f>Y48*X48</f>
        <v>2.157</v>
      </c>
      <c r="AA48" s="27"/>
      <c r="AB48" s="30">
        <f t="shared" si="3"/>
        <v>0</v>
      </c>
      <c r="AC48" s="31">
        <f t="shared" si="4"/>
        <v>0</v>
      </c>
      <c r="AE48" s="28">
        <f>+$J48</f>
        <v>2.157</v>
      </c>
      <c r="AF48" s="64">
        <f>+$F$19</f>
        <v>1</v>
      </c>
      <c r="AG48" s="26">
        <f>AF48*AE48</f>
        <v>2.157</v>
      </c>
      <c r="AH48" s="27"/>
      <c r="AI48" s="30">
        <f t="shared" si="5"/>
        <v>0</v>
      </c>
      <c r="AJ48" s="31">
        <f t="shared" si="6"/>
        <v>0</v>
      </c>
      <c r="AL48" s="28">
        <f>+$J48</f>
        <v>2.157</v>
      </c>
      <c r="AM48" s="64">
        <f>+$F$19</f>
        <v>1</v>
      </c>
      <c r="AN48" s="26">
        <f>AM48*AL48</f>
        <v>2.157</v>
      </c>
      <c r="AO48" s="27"/>
      <c r="AP48" s="30">
        <f t="shared" si="7"/>
        <v>0</v>
      </c>
      <c r="AQ48" s="31">
        <f t="shared" si="8"/>
        <v>0</v>
      </c>
    </row>
    <row r="49" spans="2:43" ht="25.5" x14ac:dyDescent="0.2">
      <c r="B49" s="66" t="s">
        <v>40</v>
      </c>
      <c r="C49" s="27"/>
      <c r="D49" s="62" t="s">
        <v>74</v>
      </c>
      <c r="E49" s="63"/>
      <c r="F49" s="28">
        <v>1.2310000000000001</v>
      </c>
      <c r="G49" s="64">
        <f>G48</f>
        <v>1</v>
      </c>
      <c r="H49" s="26">
        <f>G49*F49</f>
        <v>1.2310000000000001</v>
      </c>
      <c r="I49" s="27"/>
      <c r="J49" s="28">
        <f>+F49</f>
        <v>1.2310000000000001</v>
      </c>
      <c r="K49" s="64">
        <f>K48</f>
        <v>1</v>
      </c>
      <c r="L49" s="26">
        <f>K49*J49</f>
        <v>1.2310000000000001</v>
      </c>
      <c r="M49" s="27"/>
      <c r="N49" s="30">
        <f t="shared" si="41"/>
        <v>0</v>
      </c>
      <c r="O49" s="31">
        <f t="shared" si="26"/>
        <v>0</v>
      </c>
      <c r="Q49" s="28">
        <f>+$J49</f>
        <v>1.2310000000000001</v>
      </c>
      <c r="R49" s="64">
        <f>R48</f>
        <v>1</v>
      </c>
      <c r="S49" s="26">
        <f>R49*Q49</f>
        <v>1.2310000000000001</v>
      </c>
      <c r="T49" s="27"/>
      <c r="U49" s="30">
        <f t="shared" si="1"/>
        <v>0</v>
      </c>
      <c r="V49" s="31">
        <f t="shared" si="2"/>
        <v>0</v>
      </c>
      <c r="X49" s="28">
        <f>+$J49</f>
        <v>1.2310000000000001</v>
      </c>
      <c r="Y49" s="64">
        <f>Y48</f>
        <v>1</v>
      </c>
      <c r="Z49" s="26">
        <f>Y49*X49</f>
        <v>1.2310000000000001</v>
      </c>
      <c r="AA49" s="27"/>
      <c r="AB49" s="30">
        <f t="shared" si="3"/>
        <v>0</v>
      </c>
      <c r="AC49" s="31">
        <f t="shared" si="4"/>
        <v>0</v>
      </c>
      <c r="AE49" s="28">
        <f>+$J49</f>
        <v>1.2310000000000001</v>
      </c>
      <c r="AF49" s="64">
        <f>AF48</f>
        <v>1</v>
      </c>
      <c r="AG49" s="26">
        <f>AF49*AE49</f>
        <v>1.2310000000000001</v>
      </c>
      <c r="AH49" s="27"/>
      <c r="AI49" s="30">
        <f t="shared" si="5"/>
        <v>0</v>
      </c>
      <c r="AJ49" s="31">
        <f t="shared" si="6"/>
        <v>0</v>
      </c>
      <c r="AL49" s="28">
        <f>+$J49</f>
        <v>1.2310000000000001</v>
      </c>
      <c r="AM49" s="64">
        <f>AM48</f>
        <v>1</v>
      </c>
      <c r="AN49" s="26">
        <f>AM49*AL49</f>
        <v>1.2310000000000001</v>
      </c>
      <c r="AO49" s="27"/>
      <c r="AP49" s="30">
        <f t="shared" si="7"/>
        <v>0</v>
      </c>
      <c r="AQ49" s="31">
        <f t="shared" si="8"/>
        <v>0</v>
      </c>
    </row>
    <row r="50" spans="2:43" ht="25.5" x14ac:dyDescent="0.2">
      <c r="B50" s="56" t="s">
        <v>41</v>
      </c>
      <c r="C50" s="35"/>
      <c r="D50" s="35"/>
      <c r="E50" s="35"/>
      <c r="F50" s="67"/>
      <c r="G50" s="59"/>
      <c r="H50" s="60">
        <f>SUM(H47:H49)</f>
        <v>8.5236818000000003</v>
      </c>
      <c r="I50" s="68"/>
      <c r="J50" s="69"/>
      <c r="K50" s="59"/>
      <c r="L50" s="60">
        <f>SUM(L47:L49)</f>
        <v>10.835881800000001</v>
      </c>
      <c r="M50" s="68"/>
      <c r="N50" s="43">
        <f t="shared" si="41"/>
        <v>2.3122000000000007</v>
      </c>
      <c r="O50" s="44">
        <f t="shared" si="26"/>
        <v>0.27126775192382246</v>
      </c>
      <c r="Q50" s="69"/>
      <c r="R50" s="59"/>
      <c r="S50" s="60">
        <f>SUM(S47:S49)</f>
        <v>10.709779800000002</v>
      </c>
      <c r="T50" s="68"/>
      <c r="U50" s="43">
        <f t="shared" si="1"/>
        <v>-0.12610199999999949</v>
      </c>
      <c r="V50" s="44">
        <f t="shared" si="2"/>
        <v>-1.1637446986547922E-2</v>
      </c>
      <c r="X50" s="69"/>
      <c r="Y50" s="59"/>
      <c r="Z50" s="60">
        <f>SUM(Z47:Z49)</f>
        <v>11.233019800000003</v>
      </c>
      <c r="AA50" s="68"/>
      <c r="AB50" s="43">
        <f t="shared" si="3"/>
        <v>0.52324000000000126</v>
      </c>
      <c r="AC50" s="44">
        <f t="shared" si="4"/>
        <v>4.8856279939574594E-2</v>
      </c>
      <c r="AE50" s="69"/>
      <c r="AF50" s="59"/>
      <c r="AG50" s="60">
        <f>SUM(AG47:AG49)</f>
        <v>11.681839800000002</v>
      </c>
      <c r="AH50" s="68"/>
      <c r="AI50" s="43">
        <f t="shared" si="5"/>
        <v>0.44881999999999955</v>
      </c>
      <c r="AJ50" s="44">
        <f t="shared" si="6"/>
        <v>3.9955417865461203E-2</v>
      </c>
      <c r="AL50" s="69"/>
      <c r="AM50" s="59"/>
      <c r="AN50" s="60">
        <f>SUM(AN47:AN49)</f>
        <v>11.900149800000001</v>
      </c>
      <c r="AO50" s="68"/>
      <c r="AP50" s="43">
        <f t="shared" si="7"/>
        <v>0.21830999999999889</v>
      </c>
      <c r="AQ50" s="44">
        <f t="shared" si="8"/>
        <v>1.8687980980530039E-2</v>
      </c>
    </row>
    <row r="51" spans="2:43" ht="25.5" x14ac:dyDescent="0.2">
      <c r="B51" s="71" t="s">
        <v>42</v>
      </c>
      <c r="C51" s="21"/>
      <c r="D51" s="22" t="s">
        <v>30</v>
      </c>
      <c r="E51" s="23"/>
      <c r="F51" s="72">
        <v>4.4000000000000003E-3</v>
      </c>
      <c r="G51" s="64">
        <f>+$F$18+G45</f>
        <v>155.37</v>
      </c>
      <c r="H51" s="73">
        <f t="shared" ref="H51:H57" si="42">G51*F51</f>
        <v>0.68362800000000001</v>
      </c>
      <c r="I51" s="27"/>
      <c r="J51" s="72">
        <v>4.4000000000000003E-3</v>
      </c>
      <c r="K51" s="64">
        <f>+$F$18+K45</f>
        <v>155.07000000000002</v>
      </c>
      <c r="L51" s="73">
        <f t="shared" ref="L51:L57" si="43">K51*J51</f>
        <v>0.68230800000000014</v>
      </c>
      <c r="M51" s="27"/>
      <c r="N51" s="30">
        <f t="shared" si="41"/>
        <v>-1.3199999999998768E-3</v>
      </c>
      <c r="O51" s="74">
        <f t="shared" si="26"/>
        <v>-1.9308746862326833E-3</v>
      </c>
      <c r="Q51" s="72">
        <f>+J51</f>
        <v>4.4000000000000003E-3</v>
      </c>
      <c r="R51" s="64">
        <f>+$F$18+R45</f>
        <v>155.07000000000002</v>
      </c>
      <c r="S51" s="73">
        <f t="shared" ref="S51:S57" si="44">R51*Q51</f>
        <v>0.68230800000000014</v>
      </c>
      <c r="T51" s="27"/>
      <c r="U51" s="30">
        <f t="shared" si="1"/>
        <v>0</v>
      </c>
      <c r="V51" s="74">
        <f t="shared" si="2"/>
        <v>0</v>
      </c>
      <c r="X51" s="72">
        <f>+Q51</f>
        <v>4.4000000000000003E-3</v>
      </c>
      <c r="Y51" s="64">
        <f>+$F$18+Y45</f>
        <v>155.07000000000002</v>
      </c>
      <c r="Z51" s="73">
        <f t="shared" ref="Z51:Z57" si="45">Y51*X51</f>
        <v>0.68230800000000014</v>
      </c>
      <c r="AA51" s="27"/>
      <c r="AB51" s="30">
        <f t="shared" si="3"/>
        <v>0</v>
      </c>
      <c r="AC51" s="74">
        <f t="shared" si="4"/>
        <v>0</v>
      </c>
      <c r="AE51" s="72">
        <f>+X51</f>
        <v>4.4000000000000003E-3</v>
      </c>
      <c r="AF51" s="64">
        <f>+$F$18+AF45</f>
        <v>155.07000000000002</v>
      </c>
      <c r="AG51" s="73">
        <f t="shared" ref="AG51:AG57" si="46">AF51*AE51</f>
        <v>0.68230800000000014</v>
      </c>
      <c r="AH51" s="27"/>
      <c r="AI51" s="30">
        <f t="shared" si="5"/>
        <v>0</v>
      </c>
      <c r="AJ51" s="74">
        <f t="shared" si="6"/>
        <v>0</v>
      </c>
      <c r="AL51" s="72">
        <f>+AE51</f>
        <v>4.4000000000000003E-3</v>
      </c>
      <c r="AM51" s="64">
        <f>+$F$18+AM45</f>
        <v>155.07000000000002</v>
      </c>
      <c r="AN51" s="73">
        <f t="shared" ref="AN51:AN57" si="47">AM51*AL51</f>
        <v>0.68230800000000014</v>
      </c>
      <c r="AO51" s="27"/>
      <c r="AP51" s="30">
        <f t="shared" si="7"/>
        <v>0</v>
      </c>
      <c r="AQ51" s="74">
        <f t="shared" si="8"/>
        <v>0</v>
      </c>
    </row>
    <row r="52" spans="2:43" ht="25.5" x14ac:dyDescent="0.2">
      <c r="B52" s="71" t="s">
        <v>43</v>
      </c>
      <c r="C52" s="21"/>
      <c r="D52" s="22" t="s">
        <v>30</v>
      </c>
      <c r="E52" s="23"/>
      <c r="F52" s="72">
        <v>1.2999999999999999E-3</v>
      </c>
      <c r="G52" s="64">
        <f>+G51</f>
        <v>155.37</v>
      </c>
      <c r="H52" s="73">
        <f t="shared" si="42"/>
        <v>0.20198099999999999</v>
      </c>
      <c r="I52" s="27"/>
      <c r="J52" s="72">
        <v>1.2999999999999999E-3</v>
      </c>
      <c r="K52" s="64">
        <f>+K51</f>
        <v>155.07000000000002</v>
      </c>
      <c r="L52" s="73">
        <f t="shared" si="43"/>
        <v>0.20159100000000002</v>
      </c>
      <c r="M52" s="27"/>
      <c r="N52" s="30">
        <f t="shared" si="41"/>
        <v>-3.899999999999737E-4</v>
      </c>
      <c r="O52" s="74">
        <f t="shared" si="26"/>
        <v>-1.9308746862327334E-3</v>
      </c>
      <c r="Q52" s="72">
        <f>+J52</f>
        <v>1.2999999999999999E-3</v>
      </c>
      <c r="R52" s="64">
        <f>+R51</f>
        <v>155.07000000000002</v>
      </c>
      <c r="S52" s="73">
        <f t="shared" si="44"/>
        <v>0.20159100000000002</v>
      </c>
      <c r="T52" s="27"/>
      <c r="U52" s="30">
        <f t="shared" si="1"/>
        <v>0</v>
      </c>
      <c r="V52" s="74">
        <f t="shared" si="2"/>
        <v>0</v>
      </c>
      <c r="X52" s="72">
        <f>+Q52</f>
        <v>1.2999999999999999E-3</v>
      </c>
      <c r="Y52" s="64">
        <f>+Y51</f>
        <v>155.07000000000002</v>
      </c>
      <c r="Z52" s="73">
        <f t="shared" si="45"/>
        <v>0.20159100000000002</v>
      </c>
      <c r="AA52" s="27"/>
      <c r="AB52" s="30">
        <f t="shared" si="3"/>
        <v>0</v>
      </c>
      <c r="AC52" s="74">
        <f t="shared" si="4"/>
        <v>0</v>
      </c>
      <c r="AE52" s="72">
        <f>+X52</f>
        <v>1.2999999999999999E-3</v>
      </c>
      <c r="AF52" s="64">
        <f>+AF51</f>
        <v>155.07000000000002</v>
      </c>
      <c r="AG52" s="73">
        <f t="shared" si="46"/>
        <v>0.20159100000000002</v>
      </c>
      <c r="AH52" s="27"/>
      <c r="AI52" s="30">
        <f t="shared" si="5"/>
        <v>0</v>
      </c>
      <c r="AJ52" s="74">
        <f t="shared" si="6"/>
        <v>0</v>
      </c>
      <c r="AL52" s="72">
        <f>+AE52</f>
        <v>1.2999999999999999E-3</v>
      </c>
      <c r="AM52" s="64">
        <f>+AM51</f>
        <v>155.07000000000002</v>
      </c>
      <c r="AN52" s="73">
        <f t="shared" si="47"/>
        <v>0.20159100000000002</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v>
      </c>
      <c r="H54" s="73">
        <f t="shared" si="42"/>
        <v>1.0409999999999999</v>
      </c>
      <c r="I54" s="27"/>
      <c r="J54" s="72">
        <f>+F54</f>
        <v>6.94E-3</v>
      </c>
      <c r="K54" s="76">
        <f>$F$18</f>
        <v>150</v>
      </c>
      <c r="L54" s="73">
        <f t="shared" si="43"/>
        <v>1.0409999999999999</v>
      </c>
      <c r="M54" s="27"/>
      <c r="N54" s="30">
        <f t="shared" si="41"/>
        <v>0</v>
      </c>
      <c r="O54" s="74">
        <f t="shared" si="26"/>
        <v>0</v>
      </c>
      <c r="Q54" s="72">
        <f>+J54</f>
        <v>6.94E-3</v>
      </c>
      <c r="R54" s="76">
        <f>$F$18</f>
        <v>150</v>
      </c>
      <c r="S54" s="73">
        <f t="shared" si="44"/>
        <v>1.0409999999999999</v>
      </c>
      <c r="T54" s="27"/>
      <c r="U54" s="30">
        <f t="shared" si="1"/>
        <v>0</v>
      </c>
      <c r="V54" s="74">
        <f t="shared" si="2"/>
        <v>0</v>
      </c>
      <c r="X54" s="72">
        <f>+Q54</f>
        <v>6.94E-3</v>
      </c>
      <c r="Y54" s="76">
        <f>$F$18</f>
        <v>150</v>
      </c>
      <c r="Z54" s="73">
        <f t="shared" si="45"/>
        <v>1.0409999999999999</v>
      </c>
      <c r="AA54" s="27"/>
      <c r="AB54" s="30">
        <f t="shared" si="3"/>
        <v>0</v>
      </c>
      <c r="AC54" s="74">
        <f t="shared" si="4"/>
        <v>0</v>
      </c>
      <c r="AE54" s="72">
        <f>+X54</f>
        <v>6.94E-3</v>
      </c>
      <c r="AF54" s="76">
        <f>$F$18</f>
        <v>150</v>
      </c>
      <c r="AG54" s="73">
        <f t="shared" si="46"/>
        <v>1.0409999999999999</v>
      </c>
      <c r="AH54" s="27"/>
      <c r="AI54" s="30">
        <f t="shared" si="5"/>
        <v>0</v>
      </c>
      <c r="AJ54" s="74">
        <f t="shared" si="6"/>
        <v>0</v>
      </c>
      <c r="AL54" s="72">
        <f>+AE54</f>
        <v>6.94E-3</v>
      </c>
      <c r="AM54" s="76">
        <f>$F$18</f>
        <v>150</v>
      </c>
      <c r="AN54" s="73">
        <f t="shared" si="47"/>
        <v>1.0409999999999999</v>
      </c>
      <c r="AO54" s="27"/>
      <c r="AP54" s="30">
        <f t="shared" si="7"/>
        <v>0</v>
      </c>
      <c r="AQ54" s="74">
        <f t="shared" si="8"/>
        <v>0</v>
      </c>
    </row>
    <row r="55" spans="2:43" x14ac:dyDescent="0.2">
      <c r="B55" s="49" t="s">
        <v>46</v>
      </c>
      <c r="C55" s="21"/>
      <c r="D55" s="22"/>
      <c r="E55" s="23"/>
      <c r="F55" s="72">
        <v>0.08</v>
      </c>
      <c r="G55" s="77">
        <f>0.64*$F$18</f>
        <v>96</v>
      </c>
      <c r="H55" s="73">
        <f t="shared" si="42"/>
        <v>7.68</v>
      </c>
      <c r="I55" s="27"/>
      <c r="J55" s="72">
        <v>0.08</v>
      </c>
      <c r="K55" s="77">
        <f>$G$55</f>
        <v>96</v>
      </c>
      <c r="L55" s="73">
        <f t="shared" si="43"/>
        <v>7.68</v>
      </c>
      <c r="M55" s="27"/>
      <c r="N55" s="30">
        <f t="shared" si="41"/>
        <v>0</v>
      </c>
      <c r="O55" s="74">
        <f t="shared" si="26"/>
        <v>0</v>
      </c>
      <c r="Q55" s="72">
        <v>0.08</v>
      </c>
      <c r="R55" s="77">
        <f>$G$55</f>
        <v>96</v>
      </c>
      <c r="S55" s="73">
        <f t="shared" si="44"/>
        <v>7.68</v>
      </c>
      <c r="T55" s="27"/>
      <c r="U55" s="30">
        <f t="shared" si="1"/>
        <v>0</v>
      </c>
      <c r="V55" s="74">
        <f t="shared" si="2"/>
        <v>0</v>
      </c>
      <c r="X55" s="72">
        <v>0.08</v>
      </c>
      <c r="Y55" s="77">
        <f>$G$55</f>
        <v>96</v>
      </c>
      <c r="Z55" s="73">
        <f t="shared" si="45"/>
        <v>7.68</v>
      </c>
      <c r="AA55" s="27"/>
      <c r="AB55" s="30">
        <f t="shared" si="3"/>
        <v>0</v>
      </c>
      <c r="AC55" s="74">
        <f t="shared" si="4"/>
        <v>0</v>
      </c>
      <c r="AE55" s="72">
        <v>0.08</v>
      </c>
      <c r="AF55" s="77">
        <f>$G$55</f>
        <v>96</v>
      </c>
      <c r="AG55" s="73">
        <f t="shared" si="46"/>
        <v>7.68</v>
      </c>
      <c r="AH55" s="27"/>
      <c r="AI55" s="30">
        <f t="shared" si="5"/>
        <v>0</v>
      </c>
      <c r="AJ55" s="74">
        <f t="shared" si="6"/>
        <v>0</v>
      </c>
      <c r="AL55" s="72">
        <v>0.08</v>
      </c>
      <c r="AM55" s="77">
        <f>$G$55</f>
        <v>96</v>
      </c>
      <c r="AN55" s="73">
        <f t="shared" si="47"/>
        <v>7.68</v>
      </c>
      <c r="AO55" s="27"/>
      <c r="AP55" s="30">
        <f t="shared" si="7"/>
        <v>0</v>
      </c>
      <c r="AQ55" s="74">
        <f t="shared" si="8"/>
        <v>0</v>
      </c>
    </row>
    <row r="56" spans="2:43" x14ac:dyDescent="0.2">
      <c r="B56" s="49" t="s">
        <v>47</v>
      </c>
      <c r="C56" s="21"/>
      <c r="D56" s="22"/>
      <c r="E56" s="23"/>
      <c r="F56" s="72">
        <v>0.122</v>
      </c>
      <c r="G56" s="77">
        <f>0.18*$F$18</f>
        <v>27</v>
      </c>
      <c r="H56" s="73">
        <f t="shared" si="42"/>
        <v>3.294</v>
      </c>
      <c r="I56" s="27"/>
      <c r="J56" s="72">
        <v>0.122</v>
      </c>
      <c r="K56" s="77">
        <f>$G$56</f>
        <v>27</v>
      </c>
      <c r="L56" s="73">
        <f t="shared" si="43"/>
        <v>3.294</v>
      </c>
      <c r="M56" s="27"/>
      <c r="N56" s="30">
        <f t="shared" si="41"/>
        <v>0</v>
      </c>
      <c r="O56" s="74">
        <f t="shared" si="26"/>
        <v>0</v>
      </c>
      <c r="Q56" s="72">
        <v>0.122</v>
      </c>
      <c r="R56" s="77">
        <f>$G$56</f>
        <v>27</v>
      </c>
      <c r="S56" s="73">
        <f t="shared" si="44"/>
        <v>3.294</v>
      </c>
      <c r="T56" s="27"/>
      <c r="U56" s="30">
        <f t="shared" si="1"/>
        <v>0</v>
      </c>
      <c r="V56" s="74">
        <f t="shared" si="2"/>
        <v>0</v>
      </c>
      <c r="X56" s="72">
        <v>0.122</v>
      </c>
      <c r="Y56" s="77">
        <f>$G$56</f>
        <v>27</v>
      </c>
      <c r="Z56" s="73">
        <f t="shared" si="45"/>
        <v>3.294</v>
      </c>
      <c r="AA56" s="27"/>
      <c r="AB56" s="30">
        <f t="shared" si="3"/>
        <v>0</v>
      </c>
      <c r="AC56" s="74">
        <f t="shared" si="4"/>
        <v>0</v>
      </c>
      <c r="AE56" s="72">
        <v>0.122</v>
      </c>
      <c r="AF56" s="77">
        <f>$G$56</f>
        <v>27</v>
      </c>
      <c r="AG56" s="73">
        <f t="shared" si="46"/>
        <v>3.294</v>
      </c>
      <c r="AH56" s="27"/>
      <c r="AI56" s="30">
        <f t="shared" si="5"/>
        <v>0</v>
      </c>
      <c r="AJ56" s="74">
        <f t="shared" si="6"/>
        <v>0</v>
      </c>
      <c r="AL56" s="72">
        <v>0.122</v>
      </c>
      <c r="AM56" s="77">
        <f>$G$56</f>
        <v>27</v>
      </c>
      <c r="AN56" s="73">
        <f t="shared" si="47"/>
        <v>3.294</v>
      </c>
      <c r="AO56" s="27"/>
      <c r="AP56" s="30">
        <f t="shared" si="7"/>
        <v>0</v>
      </c>
      <c r="AQ56" s="74">
        <f t="shared" si="8"/>
        <v>0</v>
      </c>
    </row>
    <row r="57" spans="2:43" x14ac:dyDescent="0.2">
      <c r="B57" s="11" t="s">
        <v>48</v>
      </c>
      <c r="C57" s="21"/>
      <c r="D57" s="22"/>
      <c r="E57" s="23"/>
      <c r="F57" s="72">
        <v>0.161</v>
      </c>
      <c r="G57" s="77">
        <f>0.18*$F$18</f>
        <v>27</v>
      </c>
      <c r="H57" s="73">
        <f t="shared" si="42"/>
        <v>4.3470000000000004</v>
      </c>
      <c r="I57" s="27"/>
      <c r="J57" s="72">
        <v>0.161</v>
      </c>
      <c r="K57" s="77">
        <f>$G$57</f>
        <v>27</v>
      </c>
      <c r="L57" s="73">
        <f t="shared" si="43"/>
        <v>4.3470000000000004</v>
      </c>
      <c r="M57" s="27"/>
      <c r="N57" s="30">
        <f t="shared" si="41"/>
        <v>0</v>
      </c>
      <c r="O57" s="74">
        <f t="shared" si="26"/>
        <v>0</v>
      </c>
      <c r="Q57" s="72">
        <v>0.161</v>
      </c>
      <c r="R57" s="77">
        <f>$G$57</f>
        <v>27</v>
      </c>
      <c r="S57" s="73">
        <f t="shared" si="44"/>
        <v>4.3470000000000004</v>
      </c>
      <c r="T57" s="27"/>
      <c r="U57" s="30">
        <f t="shared" si="1"/>
        <v>0</v>
      </c>
      <c r="V57" s="74">
        <f t="shared" si="2"/>
        <v>0</v>
      </c>
      <c r="X57" s="72">
        <v>0.161</v>
      </c>
      <c r="Y57" s="77">
        <f>$G$57</f>
        <v>27</v>
      </c>
      <c r="Z57" s="73">
        <f t="shared" si="45"/>
        <v>4.3470000000000004</v>
      </c>
      <c r="AA57" s="27"/>
      <c r="AB57" s="30">
        <f t="shared" si="3"/>
        <v>0</v>
      </c>
      <c r="AC57" s="74">
        <f t="shared" si="4"/>
        <v>0</v>
      </c>
      <c r="AE57" s="72">
        <v>0.161</v>
      </c>
      <c r="AF57" s="77">
        <f>$G$57</f>
        <v>27</v>
      </c>
      <c r="AG57" s="73">
        <f t="shared" si="46"/>
        <v>4.3470000000000004</v>
      </c>
      <c r="AH57" s="27"/>
      <c r="AI57" s="30">
        <f t="shared" si="5"/>
        <v>0</v>
      </c>
      <c r="AJ57" s="74">
        <f t="shared" si="6"/>
        <v>0</v>
      </c>
      <c r="AL57" s="72">
        <v>0.161</v>
      </c>
      <c r="AM57" s="77">
        <f>$G$57</f>
        <v>27</v>
      </c>
      <c r="AN57" s="73">
        <f t="shared" si="47"/>
        <v>4.3470000000000004</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150</v>
      </c>
      <c r="H58" s="73">
        <f>G58*F58</f>
        <v>14.1</v>
      </c>
      <c r="I58" s="83"/>
      <c r="J58" s="72">
        <v>9.4E-2</v>
      </c>
      <c r="K58" s="82">
        <f>$G$58</f>
        <v>150</v>
      </c>
      <c r="L58" s="73">
        <f>K58*J58</f>
        <v>14.1</v>
      </c>
      <c r="M58" s="83"/>
      <c r="N58" s="84">
        <f t="shared" si="41"/>
        <v>0</v>
      </c>
      <c r="O58" s="74">
        <f t="shared" si="26"/>
        <v>0</v>
      </c>
      <c r="Q58" s="72">
        <v>9.4E-2</v>
      </c>
      <c r="R58" s="82">
        <f>$G$58</f>
        <v>150</v>
      </c>
      <c r="S58" s="73">
        <f>R58*Q58</f>
        <v>14.1</v>
      </c>
      <c r="T58" s="83"/>
      <c r="U58" s="84">
        <f t="shared" si="1"/>
        <v>0</v>
      </c>
      <c r="V58" s="74">
        <f t="shared" si="2"/>
        <v>0</v>
      </c>
      <c r="X58" s="72">
        <v>9.4E-2</v>
      </c>
      <c r="Y58" s="82">
        <f>$G$58</f>
        <v>150</v>
      </c>
      <c r="Z58" s="73">
        <f>Y58*X58</f>
        <v>14.1</v>
      </c>
      <c r="AA58" s="83"/>
      <c r="AB58" s="84">
        <f t="shared" si="3"/>
        <v>0</v>
      </c>
      <c r="AC58" s="74">
        <f t="shared" si="4"/>
        <v>0</v>
      </c>
      <c r="AE58" s="72">
        <v>9.4E-2</v>
      </c>
      <c r="AF58" s="82">
        <f>$G$58</f>
        <v>150</v>
      </c>
      <c r="AG58" s="73">
        <f>AF58*AE58</f>
        <v>14.1</v>
      </c>
      <c r="AH58" s="83"/>
      <c r="AI58" s="84">
        <f t="shared" si="5"/>
        <v>0</v>
      </c>
      <c r="AJ58" s="74">
        <f t="shared" si="6"/>
        <v>0</v>
      </c>
      <c r="AL58" s="72">
        <v>9.4E-2</v>
      </c>
      <c r="AM58" s="82">
        <f>$G$58</f>
        <v>150</v>
      </c>
      <c r="AN58" s="73">
        <f>AM58*AL58</f>
        <v>14.1</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6"/>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26.021290800000003</v>
      </c>
      <c r="I61" s="100"/>
      <c r="J61" s="101"/>
      <c r="K61" s="101"/>
      <c r="L61" s="99">
        <f>SUM(L51:L57,L50)</f>
        <v>28.331780800000004</v>
      </c>
      <c r="M61" s="102"/>
      <c r="N61" s="103">
        <f t="shared" ref="N61" si="48">L61-H61</f>
        <v>2.3104900000000015</v>
      </c>
      <c r="O61" s="104">
        <f t="shared" ref="O61" si="49">IF((H61)=0,"",(N61/H61))</f>
        <v>8.8792290042736893E-2</v>
      </c>
      <c r="Q61" s="101"/>
      <c r="R61" s="101"/>
      <c r="S61" s="99">
        <f>SUM(S51:S57,S50)</f>
        <v>28.205678800000001</v>
      </c>
      <c r="T61" s="102"/>
      <c r="U61" s="103">
        <f t="shared" si="1"/>
        <v>-0.12610200000000304</v>
      </c>
      <c r="V61" s="104">
        <f>IF((L61)=0,"",(U61/L61))</f>
        <v>-4.4509027120527142E-3</v>
      </c>
      <c r="X61" s="101"/>
      <c r="Y61" s="101"/>
      <c r="Z61" s="99">
        <f>SUM(Z51:Z57,Z50)</f>
        <v>28.728918800000002</v>
      </c>
      <c r="AA61" s="102"/>
      <c r="AB61" s="103">
        <f t="shared" si="3"/>
        <v>0.52324000000000126</v>
      </c>
      <c r="AC61" s="104">
        <f>IF((S61)=0,"",(AB61/S61))</f>
        <v>1.8550874230334115E-2</v>
      </c>
      <c r="AE61" s="101"/>
      <c r="AF61" s="101"/>
      <c r="AG61" s="99">
        <f>SUM(AG51:AG57,AG50)</f>
        <v>29.177738800000004</v>
      </c>
      <c r="AH61" s="102"/>
      <c r="AI61" s="103">
        <f t="shared" ref="AI61:AI65" si="50">AG61-Z61</f>
        <v>0.44882000000000133</v>
      </c>
      <c r="AJ61" s="104">
        <f>IF((Z61)=0,"",(AI61/Z61))</f>
        <v>1.5622585838489727E-2</v>
      </c>
      <c r="AL61" s="101"/>
      <c r="AM61" s="101"/>
      <c r="AN61" s="99">
        <f>SUM(AN51:AN57,AN50)</f>
        <v>29.396048800000003</v>
      </c>
      <c r="AO61" s="102"/>
      <c r="AP61" s="103">
        <f t="shared" ref="AP61:AP65" si="51">AN61-AG61</f>
        <v>0.21830999999999889</v>
      </c>
      <c r="AQ61" s="104">
        <f>IF((AG61)=0,"",(AP61/AG61))</f>
        <v>7.4820739707217769E-3</v>
      </c>
    </row>
    <row r="62" spans="2:43" x14ac:dyDescent="0.2">
      <c r="B62" s="105" t="s">
        <v>52</v>
      </c>
      <c r="C62" s="21"/>
      <c r="D62" s="21"/>
      <c r="E62" s="21"/>
      <c r="F62" s="106">
        <v>0.13</v>
      </c>
      <c r="G62" s="107"/>
      <c r="H62" s="108">
        <f>H61*F62</f>
        <v>3.3827678040000007</v>
      </c>
      <c r="I62" s="109"/>
      <c r="J62" s="110">
        <v>0.13</v>
      </c>
      <c r="K62" s="109"/>
      <c r="L62" s="111">
        <f>L61*J62</f>
        <v>3.6831315040000008</v>
      </c>
      <c r="M62" s="112"/>
      <c r="N62" s="113">
        <f t="shared" si="41"/>
        <v>0.30036370000000012</v>
      </c>
      <c r="O62" s="114">
        <f t="shared" si="26"/>
        <v>8.8792290042736866E-2</v>
      </c>
      <c r="Q62" s="110">
        <v>0.13</v>
      </c>
      <c r="R62" s="109"/>
      <c r="S62" s="111">
        <f>S61*Q62</f>
        <v>3.6667382440000003</v>
      </c>
      <c r="T62" s="112"/>
      <c r="U62" s="113">
        <f t="shared" si="1"/>
        <v>-1.639326000000052E-2</v>
      </c>
      <c r="V62" s="114">
        <f t="shared" ref="V62:V71" si="52">IF((L62)=0,"",(U62/L62))</f>
        <v>-4.450902712052748E-3</v>
      </c>
      <c r="X62" s="110">
        <v>0.13</v>
      </c>
      <c r="Y62" s="109"/>
      <c r="Z62" s="111">
        <f>Z61*X62</f>
        <v>3.7347594440000003</v>
      </c>
      <c r="AA62" s="112"/>
      <c r="AB62" s="113">
        <f t="shared" si="3"/>
        <v>6.8021200000000004E-2</v>
      </c>
      <c r="AC62" s="114">
        <f t="shared" ref="AC62:AC71" si="53">IF((S62)=0,"",(AB62/S62))</f>
        <v>1.855087423033407E-2</v>
      </c>
      <c r="AE62" s="110">
        <v>0.13</v>
      </c>
      <c r="AF62" s="109"/>
      <c r="AG62" s="111">
        <f>AG61*AE62</f>
        <v>3.7931060440000004</v>
      </c>
      <c r="AH62" s="112"/>
      <c r="AI62" s="113">
        <f t="shared" si="50"/>
        <v>5.8346600000000137E-2</v>
      </c>
      <c r="AJ62" s="114">
        <f t="shared" ref="AJ62:AJ71" si="54">IF((Z62)=0,"",(AI62/Z62))</f>
        <v>1.5622585838489718E-2</v>
      </c>
      <c r="AL62" s="110">
        <v>0.13</v>
      </c>
      <c r="AM62" s="109"/>
      <c r="AN62" s="111">
        <f>AN61*AL62</f>
        <v>3.8214863440000006</v>
      </c>
      <c r="AO62" s="112"/>
      <c r="AP62" s="113">
        <f t="shared" si="51"/>
        <v>2.8380300000000247E-2</v>
      </c>
      <c r="AQ62" s="114">
        <f t="shared" ref="AQ62:AQ71" si="55">IF((AG62)=0,"",(AP62/AG62))</f>
        <v>7.4820739707218802E-3</v>
      </c>
    </row>
    <row r="63" spans="2:43" x14ac:dyDescent="0.2">
      <c r="B63" s="115" t="s">
        <v>53</v>
      </c>
      <c r="C63" s="21"/>
      <c r="D63" s="21"/>
      <c r="E63" s="21"/>
      <c r="F63" s="116"/>
      <c r="G63" s="107"/>
      <c r="H63" s="108">
        <f>H61+H62</f>
        <v>29.404058604000003</v>
      </c>
      <c r="I63" s="109"/>
      <c r="J63" s="109"/>
      <c r="K63" s="109"/>
      <c r="L63" s="111">
        <f>L61+L62</f>
        <v>32.014912304000006</v>
      </c>
      <c r="M63" s="112"/>
      <c r="N63" s="113">
        <f t="shared" si="41"/>
        <v>2.6108537000000034</v>
      </c>
      <c r="O63" s="114">
        <f t="shared" si="26"/>
        <v>8.8792290042736963E-2</v>
      </c>
      <c r="Q63" s="109"/>
      <c r="R63" s="109"/>
      <c r="S63" s="111">
        <f>S61+S62</f>
        <v>31.872417044000002</v>
      </c>
      <c r="T63" s="112"/>
      <c r="U63" s="113">
        <f t="shared" si="1"/>
        <v>-0.14249526000000401</v>
      </c>
      <c r="V63" s="114">
        <f t="shared" si="52"/>
        <v>-4.4509027120527324E-3</v>
      </c>
      <c r="X63" s="109"/>
      <c r="Y63" s="109"/>
      <c r="Z63" s="111">
        <f>Z61+Z62</f>
        <v>32.463678244</v>
      </c>
      <c r="AA63" s="112"/>
      <c r="AB63" s="113">
        <f t="shared" si="3"/>
        <v>0.59126119999999815</v>
      </c>
      <c r="AC63" s="114">
        <f t="shared" si="53"/>
        <v>1.8550874230334011E-2</v>
      </c>
      <c r="AE63" s="109"/>
      <c r="AF63" s="109"/>
      <c r="AG63" s="111">
        <f>AG61+AG62</f>
        <v>32.970844844000005</v>
      </c>
      <c r="AH63" s="112"/>
      <c r="AI63" s="113">
        <f t="shared" si="50"/>
        <v>0.50716660000000502</v>
      </c>
      <c r="AJ63" s="114">
        <f t="shared" si="54"/>
        <v>1.5622585838489836E-2</v>
      </c>
      <c r="AL63" s="109"/>
      <c r="AM63" s="109"/>
      <c r="AN63" s="111">
        <f>AN61+AN62</f>
        <v>33.217535144000003</v>
      </c>
      <c r="AO63" s="112"/>
      <c r="AP63" s="113">
        <f t="shared" si="51"/>
        <v>0.24669029999999736</v>
      </c>
      <c r="AQ63" s="114">
        <f t="shared" si="55"/>
        <v>7.4820739707217353E-3</v>
      </c>
    </row>
    <row r="64" spans="2:43" ht="15.75" customHeight="1" x14ac:dyDescent="0.2">
      <c r="B64" s="259" t="s">
        <v>54</v>
      </c>
      <c r="C64" s="259"/>
      <c r="D64" s="259"/>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2:43" ht="13.5" thickBot="1" x14ac:dyDescent="0.25">
      <c r="B65" s="260" t="s">
        <v>55</v>
      </c>
      <c r="C65" s="260"/>
      <c r="D65" s="260"/>
      <c r="E65" s="120"/>
      <c r="F65" s="121"/>
      <c r="G65" s="122"/>
      <c r="H65" s="123">
        <f>H63+H64</f>
        <v>29.404058604000003</v>
      </c>
      <c r="I65" s="124"/>
      <c r="J65" s="124"/>
      <c r="K65" s="124"/>
      <c r="L65" s="125">
        <f>L63+L64</f>
        <v>32.014912304000006</v>
      </c>
      <c r="M65" s="126"/>
      <c r="N65" s="127">
        <f t="shared" si="41"/>
        <v>2.6108537000000034</v>
      </c>
      <c r="O65" s="128">
        <f t="shared" si="26"/>
        <v>8.8792290042736963E-2</v>
      </c>
      <c r="Q65" s="124"/>
      <c r="R65" s="124"/>
      <c r="S65" s="125">
        <f>S63+S64</f>
        <v>31.872417044000002</v>
      </c>
      <c r="T65" s="126"/>
      <c r="U65" s="127">
        <f t="shared" si="1"/>
        <v>-0.14249526000000401</v>
      </c>
      <c r="V65" s="128">
        <f t="shared" si="52"/>
        <v>-4.4509027120527324E-3</v>
      </c>
      <c r="X65" s="124"/>
      <c r="Y65" s="124"/>
      <c r="Z65" s="125">
        <f>Z63+Z64</f>
        <v>32.463678244</v>
      </c>
      <c r="AA65" s="126"/>
      <c r="AB65" s="127">
        <f t="shared" si="3"/>
        <v>0.59126119999999815</v>
      </c>
      <c r="AC65" s="128">
        <f t="shared" si="53"/>
        <v>1.8550874230334011E-2</v>
      </c>
      <c r="AE65" s="124"/>
      <c r="AF65" s="124"/>
      <c r="AG65" s="125">
        <f>AG63+AG64</f>
        <v>32.970844844000005</v>
      </c>
      <c r="AH65" s="126"/>
      <c r="AI65" s="127">
        <f t="shared" si="50"/>
        <v>0.50716660000000502</v>
      </c>
      <c r="AJ65" s="128">
        <f t="shared" si="54"/>
        <v>1.5622585838489836E-2</v>
      </c>
      <c r="AL65" s="124"/>
      <c r="AM65" s="124"/>
      <c r="AN65" s="125">
        <f>AN63+AN64</f>
        <v>33.217535144000003</v>
      </c>
      <c r="AO65" s="126"/>
      <c r="AP65" s="127">
        <f t="shared" si="51"/>
        <v>0.24669029999999736</v>
      </c>
      <c r="AQ65" s="128">
        <f t="shared" si="55"/>
        <v>7.4820739707217353E-3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24.800290799999999</v>
      </c>
      <c r="I67" s="140"/>
      <c r="J67" s="141"/>
      <c r="K67" s="141"/>
      <c r="L67" s="139">
        <f>SUM(L58:L59,L50,L51:L54)</f>
        <v>27.110780800000001</v>
      </c>
      <c r="M67" s="142"/>
      <c r="N67" s="143">
        <f t="shared" ref="N67:N71" si="56">L67-H67</f>
        <v>2.3104900000000015</v>
      </c>
      <c r="O67" s="104">
        <f t="shared" ref="O67:O71" si="57">IF((H67)=0,"",(N67/H67))</f>
        <v>9.3163826933835861E-2</v>
      </c>
      <c r="Q67" s="141"/>
      <c r="R67" s="141"/>
      <c r="S67" s="139">
        <f>SUM(S58:S59,S50,S51:S54)</f>
        <v>26.984678800000001</v>
      </c>
      <c r="T67" s="142"/>
      <c r="U67" s="143">
        <f t="shared" si="1"/>
        <v>-0.12610199999999949</v>
      </c>
      <c r="V67" s="104">
        <f t="shared" si="52"/>
        <v>-4.6513599490280817E-3</v>
      </c>
      <c r="X67" s="141"/>
      <c r="Y67" s="141"/>
      <c r="Z67" s="139">
        <f>SUM(Z58:Z59,Z50,Z51:Z54)</f>
        <v>27.507918800000002</v>
      </c>
      <c r="AA67" s="142"/>
      <c r="AB67" s="143">
        <f t="shared" si="3"/>
        <v>0.52324000000000126</v>
      </c>
      <c r="AC67" s="104">
        <f t="shared" si="53"/>
        <v>1.9390262299509055E-2</v>
      </c>
      <c r="AE67" s="141"/>
      <c r="AF67" s="141"/>
      <c r="AG67" s="139">
        <f>SUM(AG58:AG59,AG50,AG51:AG54)</f>
        <v>27.9567388</v>
      </c>
      <c r="AH67" s="142"/>
      <c r="AI67" s="143">
        <f t="shared" ref="AI67:AI71" si="58">AG67-Z67</f>
        <v>0.44881999999999778</v>
      </c>
      <c r="AJ67" s="104">
        <f t="shared" si="54"/>
        <v>1.6316028968356478E-2</v>
      </c>
      <c r="AL67" s="141"/>
      <c r="AM67" s="141"/>
      <c r="AN67" s="139">
        <f>SUM(AN58:AN59,AN50,AN51:AN54)</f>
        <v>28.175048800000003</v>
      </c>
      <c r="AO67" s="142"/>
      <c r="AP67" s="143">
        <f t="shared" ref="AP67:AP71" si="59">AN67-AG67</f>
        <v>0.21831000000000245</v>
      </c>
      <c r="AQ67" s="104">
        <f t="shared" si="55"/>
        <v>7.8088507233183592E-3</v>
      </c>
    </row>
    <row r="68" spans="2:43" s="85" customFormat="1" x14ac:dyDescent="0.2">
      <c r="B68" s="144" t="s">
        <v>52</v>
      </c>
      <c r="C68" s="79"/>
      <c r="D68" s="79"/>
      <c r="E68" s="79"/>
      <c r="F68" s="145">
        <v>0.13</v>
      </c>
      <c r="G68" s="138"/>
      <c r="H68" s="146">
        <f>H67*F68</f>
        <v>3.224037804</v>
      </c>
      <c r="I68" s="147"/>
      <c r="J68" s="148">
        <v>0.13</v>
      </c>
      <c r="K68" s="149"/>
      <c r="L68" s="150">
        <f>L67*J68</f>
        <v>3.5244015040000001</v>
      </c>
      <c r="M68" s="151"/>
      <c r="N68" s="152">
        <f t="shared" si="56"/>
        <v>0.30036370000000012</v>
      </c>
      <c r="O68" s="114">
        <f t="shared" si="57"/>
        <v>9.3163826933835833E-2</v>
      </c>
      <c r="Q68" s="148">
        <v>0.13</v>
      </c>
      <c r="R68" s="149"/>
      <c r="S68" s="150">
        <f>S67*Q68</f>
        <v>3.5080082440000004</v>
      </c>
      <c r="T68" s="151"/>
      <c r="U68" s="152">
        <f t="shared" si="1"/>
        <v>-1.6393259999999632E-2</v>
      </c>
      <c r="V68" s="114">
        <f t="shared" si="52"/>
        <v>-4.6513599490279958E-3</v>
      </c>
      <c r="X68" s="148">
        <v>0.13</v>
      </c>
      <c r="Y68" s="149"/>
      <c r="Z68" s="150">
        <f>Z67*X68</f>
        <v>3.5760294440000004</v>
      </c>
      <c r="AA68" s="151"/>
      <c r="AB68" s="152">
        <f t="shared" si="3"/>
        <v>6.8021200000000004E-2</v>
      </c>
      <c r="AC68" s="114">
        <f t="shared" si="53"/>
        <v>1.9390262299509006E-2</v>
      </c>
      <c r="AE68" s="148">
        <v>0.13</v>
      </c>
      <c r="AF68" s="149"/>
      <c r="AG68" s="150">
        <f>AG67*AE68</f>
        <v>3.6343760440000001</v>
      </c>
      <c r="AH68" s="151"/>
      <c r="AI68" s="152">
        <f t="shared" si="58"/>
        <v>5.8346599999999693E-2</v>
      </c>
      <c r="AJ68" s="114">
        <f t="shared" si="54"/>
        <v>1.6316028968356471E-2</v>
      </c>
      <c r="AL68" s="148">
        <v>0.13</v>
      </c>
      <c r="AM68" s="149"/>
      <c r="AN68" s="150">
        <f>AN67*AL68</f>
        <v>3.6627563440000004</v>
      </c>
      <c r="AO68" s="151"/>
      <c r="AP68" s="152">
        <f t="shared" si="59"/>
        <v>2.8380300000000247E-2</v>
      </c>
      <c r="AQ68" s="114">
        <f t="shared" si="55"/>
        <v>7.8088507233183401E-3</v>
      </c>
    </row>
    <row r="69" spans="2:43" s="85" customFormat="1" x14ac:dyDescent="0.2">
      <c r="B69" s="153" t="s">
        <v>53</v>
      </c>
      <c r="C69" s="79"/>
      <c r="D69" s="79"/>
      <c r="E69" s="79"/>
      <c r="F69" s="154"/>
      <c r="G69" s="155"/>
      <c r="H69" s="146">
        <f>H67+H68</f>
        <v>28.024328603999997</v>
      </c>
      <c r="I69" s="147"/>
      <c r="J69" s="147"/>
      <c r="K69" s="147"/>
      <c r="L69" s="150">
        <f>L67+L68</f>
        <v>30.635182304000001</v>
      </c>
      <c r="M69" s="151"/>
      <c r="N69" s="152">
        <f t="shared" si="56"/>
        <v>2.6108537000000034</v>
      </c>
      <c r="O69" s="114">
        <f t="shared" si="57"/>
        <v>9.3163826933835917E-2</v>
      </c>
      <c r="Q69" s="147"/>
      <c r="R69" s="147"/>
      <c r="S69" s="150">
        <f>S67+S68</f>
        <v>30.492687044</v>
      </c>
      <c r="T69" s="151"/>
      <c r="U69" s="152">
        <f t="shared" si="1"/>
        <v>-0.14249526000000046</v>
      </c>
      <c r="V69" s="114">
        <f t="shared" si="52"/>
        <v>-4.6513599490281155E-3</v>
      </c>
      <c r="X69" s="147"/>
      <c r="Y69" s="147"/>
      <c r="Z69" s="150">
        <f>Z67+Z68</f>
        <v>31.083948244000002</v>
      </c>
      <c r="AA69" s="151"/>
      <c r="AB69" s="152">
        <f t="shared" si="3"/>
        <v>0.59126120000000171</v>
      </c>
      <c r="AC69" s="114">
        <f t="shared" si="53"/>
        <v>1.9390262299509065E-2</v>
      </c>
      <c r="AE69" s="147"/>
      <c r="AF69" s="147"/>
      <c r="AG69" s="150">
        <f>AG67+AG68</f>
        <v>31.591114844</v>
      </c>
      <c r="AH69" s="151"/>
      <c r="AI69" s="152">
        <f t="shared" si="58"/>
        <v>0.50716659999999791</v>
      </c>
      <c r="AJ69" s="114">
        <f t="shared" si="54"/>
        <v>1.6316028968356492E-2</v>
      </c>
      <c r="AL69" s="147"/>
      <c r="AM69" s="147"/>
      <c r="AN69" s="150">
        <f>AN67+AN68</f>
        <v>31.837805144000004</v>
      </c>
      <c r="AO69" s="151"/>
      <c r="AP69" s="152">
        <f t="shared" si="59"/>
        <v>0.24669030000000447</v>
      </c>
      <c r="AQ69" s="114">
        <f t="shared" si="55"/>
        <v>7.8088507233184138E-3</v>
      </c>
    </row>
    <row r="70" spans="2:43" s="85" customFormat="1" ht="15.75" customHeight="1" x14ac:dyDescent="0.2">
      <c r="B70" s="261" t="s">
        <v>54</v>
      </c>
      <c r="C70" s="261"/>
      <c r="D70" s="261"/>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2:43" s="85" customFormat="1" ht="13.5" thickBot="1" x14ac:dyDescent="0.25">
      <c r="B71" s="254" t="s">
        <v>57</v>
      </c>
      <c r="C71" s="254"/>
      <c r="D71" s="254"/>
      <c r="E71" s="158"/>
      <c r="F71" s="159"/>
      <c r="G71" s="160"/>
      <c r="H71" s="161">
        <f>SUM(H69:H70)</f>
        <v>28.024328603999997</v>
      </c>
      <c r="I71" s="162"/>
      <c r="J71" s="162"/>
      <c r="K71" s="162"/>
      <c r="L71" s="163">
        <f>SUM(L69:L70)</f>
        <v>30.635182304000001</v>
      </c>
      <c r="M71" s="164"/>
      <c r="N71" s="165">
        <f t="shared" si="56"/>
        <v>2.6108537000000034</v>
      </c>
      <c r="O71" s="166">
        <f t="shared" si="57"/>
        <v>9.3163826933835917E-2</v>
      </c>
      <c r="Q71" s="162"/>
      <c r="R71" s="162"/>
      <c r="S71" s="163">
        <f>SUM(S69:S70)</f>
        <v>30.492687044</v>
      </c>
      <c r="T71" s="164"/>
      <c r="U71" s="165">
        <f t="shared" si="1"/>
        <v>-0.14249526000000046</v>
      </c>
      <c r="V71" s="166">
        <f t="shared" si="52"/>
        <v>-4.6513599490281155E-3</v>
      </c>
      <c r="X71" s="162"/>
      <c r="Y71" s="162"/>
      <c r="Z71" s="163">
        <f>SUM(Z69:Z70)</f>
        <v>31.083948244000002</v>
      </c>
      <c r="AA71" s="164"/>
      <c r="AB71" s="165">
        <f t="shared" si="3"/>
        <v>0.59126120000000171</v>
      </c>
      <c r="AC71" s="166">
        <f t="shared" si="53"/>
        <v>1.9390262299509065E-2</v>
      </c>
      <c r="AE71" s="162"/>
      <c r="AF71" s="162"/>
      <c r="AG71" s="163">
        <f>SUM(AG69:AG70)</f>
        <v>31.591114844</v>
      </c>
      <c r="AH71" s="164"/>
      <c r="AI71" s="165">
        <f t="shared" si="58"/>
        <v>0.50716659999999791</v>
      </c>
      <c r="AJ71" s="166">
        <f t="shared" si="54"/>
        <v>1.6316028968356492E-2</v>
      </c>
      <c r="AL71" s="162"/>
      <c r="AM71" s="162"/>
      <c r="AN71" s="163">
        <f>SUM(AN69:AN70)</f>
        <v>31.837805144000004</v>
      </c>
      <c r="AO71" s="164"/>
      <c r="AP71" s="165">
        <f t="shared" si="59"/>
        <v>0.24669030000000447</v>
      </c>
      <c r="AQ71" s="166">
        <f t="shared" si="55"/>
        <v>7.8088507233184138E-3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26.021290800000003</v>
      </c>
      <c r="I77" s="100"/>
      <c r="J77" s="101"/>
      <c r="K77" s="101"/>
      <c r="L77" s="99">
        <f>+L61-L31-L40-L41-L42</f>
        <v>27.908108800000001</v>
      </c>
      <c r="M77" s="102"/>
      <c r="N77" s="103">
        <f t="shared" ref="N77:N81" si="60">L77-H77</f>
        <v>1.8868179999999981</v>
      </c>
      <c r="O77" s="104">
        <f t="shared" ref="O77:O81" si="61">IF((H77)=0,"",(N77/H77))</f>
        <v>7.2510545864235068E-2</v>
      </c>
      <c r="Q77" s="101"/>
      <c r="R77" s="101"/>
      <c r="S77" s="99">
        <f>+S61-S31-S40-S41-S42</f>
        <v>28.205678800000001</v>
      </c>
      <c r="T77" s="102"/>
      <c r="U77" s="103">
        <f t="shared" ref="U77:U81" si="62">S77-L77</f>
        <v>0.29757000000000033</v>
      </c>
      <c r="V77" s="104">
        <f>IF((L77)=0,"",(U77/L77))</f>
        <v>1.0662492472438704E-2</v>
      </c>
      <c r="X77" s="101"/>
      <c r="Y77" s="101"/>
      <c r="Z77" s="99">
        <f>+Z61-Z31-Z40-Z41-Z42</f>
        <v>28.728918800000002</v>
      </c>
      <c r="AA77" s="102"/>
      <c r="AB77" s="103">
        <f t="shared" ref="AB77:AB81" si="63">Z77-S77</f>
        <v>0.52324000000000126</v>
      </c>
      <c r="AC77" s="104">
        <f>IF((S77)=0,"",(AB77/S77))</f>
        <v>1.8550874230334115E-2</v>
      </c>
      <c r="AE77" s="101"/>
      <c r="AF77" s="101"/>
      <c r="AG77" s="99">
        <f>+AG61-AG31-AG40-AG41-AG42</f>
        <v>29.177738800000004</v>
      </c>
      <c r="AH77" s="102"/>
      <c r="AI77" s="103">
        <f t="shared" ref="AI77:AI81" si="64">AG77-Z77</f>
        <v>0.44882000000000133</v>
      </c>
      <c r="AJ77" s="104">
        <f>IF((Z77)=0,"",(AI77/Z77))</f>
        <v>1.5622585838489727E-2</v>
      </c>
      <c r="AL77" s="101"/>
      <c r="AM77" s="101"/>
      <c r="AN77" s="99">
        <f>+AN61-AN31-AN40-AN41-AN42</f>
        <v>29.396048800000003</v>
      </c>
      <c r="AO77" s="102"/>
      <c r="AP77" s="103">
        <f t="shared" ref="AP77:AP81" si="65">AN77-AG77</f>
        <v>0.21830999999999889</v>
      </c>
      <c r="AQ77" s="104">
        <f>IF((AG77)=0,"",(AP77/AG77))</f>
        <v>7.4820739707217769E-3</v>
      </c>
    </row>
    <row r="78" spans="2:43" x14ac:dyDescent="0.2">
      <c r="B78" s="105" t="s">
        <v>52</v>
      </c>
      <c r="C78" s="21"/>
      <c r="D78" s="21"/>
      <c r="E78" s="21"/>
      <c r="F78" s="106">
        <v>0.13</v>
      </c>
      <c r="G78" s="107"/>
      <c r="H78" s="108">
        <f>H77*F78</f>
        <v>3.3827678040000007</v>
      </c>
      <c r="I78" s="109"/>
      <c r="J78" s="110">
        <v>0.13</v>
      </c>
      <c r="K78" s="109"/>
      <c r="L78" s="111">
        <f>L77*J78</f>
        <v>3.628054144</v>
      </c>
      <c r="M78" s="112"/>
      <c r="N78" s="113">
        <f t="shared" si="60"/>
        <v>0.24528633999999938</v>
      </c>
      <c r="O78" s="114">
        <f t="shared" si="61"/>
        <v>7.2510545864234943E-2</v>
      </c>
      <c r="Q78" s="110">
        <v>0.13</v>
      </c>
      <c r="R78" s="109"/>
      <c r="S78" s="111">
        <f>S77*Q78</f>
        <v>3.6667382440000003</v>
      </c>
      <c r="T78" s="112"/>
      <c r="U78" s="113">
        <f t="shared" si="62"/>
        <v>3.8684100000000221E-2</v>
      </c>
      <c r="V78" s="114">
        <f t="shared" ref="V78:V81" si="66">IF((L78)=0,"",(U78/L78))</f>
        <v>1.0662492472438752E-2</v>
      </c>
      <c r="X78" s="110">
        <v>0.13</v>
      </c>
      <c r="Y78" s="109"/>
      <c r="Z78" s="111">
        <f>Z77*X78</f>
        <v>3.7347594440000003</v>
      </c>
      <c r="AA78" s="112"/>
      <c r="AB78" s="113">
        <f t="shared" si="63"/>
        <v>6.8021200000000004E-2</v>
      </c>
      <c r="AC78" s="114">
        <f t="shared" ref="AC78:AC81" si="67">IF((S78)=0,"",(AB78/S78))</f>
        <v>1.855087423033407E-2</v>
      </c>
      <c r="AE78" s="110">
        <v>0.13</v>
      </c>
      <c r="AF78" s="109"/>
      <c r="AG78" s="111">
        <f>AG77*AE78</f>
        <v>3.7931060440000004</v>
      </c>
      <c r="AH78" s="112"/>
      <c r="AI78" s="113">
        <f t="shared" si="64"/>
        <v>5.8346600000000137E-2</v>
      </c>
      <c r="AJ78" s="114">
        <f t="shared" ref="AJ78:AJ81" si="68">IF((Z78)=0,"",(AI78/Z78))</f>
        <v>1.5622585838489718E-2</v>
      </c>
      <c r="AL78" s="110">
        <v>0.13</v>
      </c>
      <c r="AM78" s="109"/>
      <c r="AN78" s="111">
        <f>AN77*AL78</f>
        <v>3.8214863440000006</v>
      </c>
      <c r="AO78" s="112"/>
      <c r="AP78" s="113">
        <f t="shared" si="65"/>
        <v>2.8380300000000247E-2</v>
      </c>
      <c r="AQ78" s="114">
        <f t="shared" ref="AQ78:AQ81" si="69">IF((AG78)=0,"",(AP78/AG78))</f>
        <v>7.4820739707218802E-3</v>
      </c>
    </row>
    <row r="79" spans="2:43" x14ac:dyDescent="0.2">
      <c r="B79" s="115" t="s">
        <v>53</v>
      </c>
      <c r="C79" s="21"/>
      <c r="D79" s="21"/>
      <c r="E79" s="21"/>
      <c r="F79" s="116"/>
      <c r="G79" s="107"/>
      <c r="H79" s="108">
        <f>H77+H78</f>
        <v>29.404058604000003</v>
      </c>
      <c r="I79" s="109"/>
      <c r="J79" s="109"/>
      <c r="K79" s="109"/>
      <c r="L79" s="111">
        <f>L77+L78</f>
        <v>31.536162944000001</v>
      </c>
      <c r="M79" s="112"/>
      <c r="N79" s="113">
        <f t="shared" si="60"/>
        <v>2.1321043399999979</v>
      </c>
      <c r="O79" s="114">
        <f t="shared" si="61"/>
        <v>7.2510545864235068E-2</v>
      </c>
      <c r="Q79" s="109"/>
      <c r="R79" s="109"/>
      <c r="S79" s="111">
        <f>S77+S78</f>
        <v>31.872417044000002</v>
      </c>
      <c r="T79" s="112"/>
      <c r="U79" s="113">
        <f t="shared" si="62"/>
        <v>0.33625410000000144</v>
      </c>
      <c r="V79" s="114">
        <f t="shared" si="66"/>
        <v>1.0662492472438737E-2</v>
      </c>
      <c r="X79" s="109"/>
      <c r="Y79" s="109"/>
      <c r="Z79" s="111">
        <f>Z77+Z78</f>
        <v>32.463678244</v>
      </c>
      <c r="AA79" s="112"/>
      <c r="AB79" s="113">
        <f t="shared" si="63"/>
        <v>0.59126119999999815</v>
      </c>
      <c r="AC79" s="114">
        <f t="shared" si="67"/>
        <v>1.8550874230334011E-2</v>
      </c>
      <c r="AE79" s="109"/>
      <c r="AF79" s="109"/>
      <c r="AG79" s="111">
        <f>AG77+AG78</f>
        <v>32.970844844000005</v>
      </c>
      <c r="AH79" s="112"/>
      <c r="AI79" s="113">
        <f t="shared" si="64"/>
        <v>0.50716660000000502</v>
      </c>
      <c r="AJ79" s="114">
        <f t="shared" si="68"/>
        <v>1.5622585838489836E-2</v>
      </c>
      <c r="AL79" s="109"/>
      <c r="AM79" s="109"/>
      <c r="AN79" s="111">
        <f>AN77+AN78</f>
        <v>33.217535144000003</v>
      </c>
      <c r="AO79" s="112"/>
      <c r="AP79" s="113">
        <f t="shared" si="65"/>
        <v>0.24669029999999736</v>
      </c>
      <c r="AQ79" s="114">
        <f t="shared" si="69"/>
        <v>7.4820739707217353E-3</v>
      </c>
    </row>
    <row r="80" spans="2:43" ht="15.75" customHeight="1" x14ac:dyDescent="0.2">
      <c r="B80" s="259" t="s">
        <v>54</v>
      </c>
      <c r="C80" s="259"/>
      <c r="D80" s="259"/>
      <c r="E80" s="21"/>
      <c r="F80" s="116"/>
      <c r="G80" s="107"/>
      <c r="H80" s="117">
        <f>ROUND(-H79*10%,2)</f>
        <v>-2.94</v>
      </c>
      <c r="I80" s="109"/>
      <c r="J80" s="109"/>
      <c r="K80" s="109"/>
      <c r="L80" s="118">
        <f>ROUND(-L79*10%,2)</f>
        <v>-3.15</v>
      </c>
      <c r="M80" s="112"/>
      <c r="N80" s="118">
        <f t="shared" si="60"/>
        <v>-0.20999999999999996</v>
      </c>
      <c r="O80" s="119">
        <f t="shared" si="61"/>
        <v>7.1428571428571425E-2</v>
      </c>
      <c r="Q80" s="109"/>
      <c r="R80" s="109"/>
      <c r="S80" s="118">
        <f>ROUND(-S79*10%,2)</f>
        <v>-3.19</v>
      </c>
      <c r="T80" s="112"/>
      <c r="U80" s="118">
        <f t="shared" si="62"/>
        <v>-4.0000000000000036E-2</v>
      </c>
      <c r="V80" s="119">
        <f t="shared" si="66"/>
        <v>1.2698412698412711E-2</v>
      </c>
      <c r="X80" s="109"/>
      <c r="Y80" s="109"/>
      <c r="Z80" s="118">
        <f>ROUND(-Z79*10%,2)</f>
        <v>-3.25</v>
      </c>
      <c r="AA80" s="112"/>
      <c r="AB80" s="118">
        <f t="shared" si="63"/>
        <v>-6.0000000000000053E-2</v>
      </c>
      <c r="AC80" s="119">
        <f t="shared" si="67"/>
        <v>1.8808777429467103E-2</v>
      </c>
      <c r="AE80" s="109"/>
      <c r="AF80" s="109"/>
      <c r="AG80" s="118">
        <f>ROUND(-AG79*10%,2)</f>
        <v>-3.3</v>
      </c>
      <c r="AH80" s="112"/>
      <c r="AI80" s="118">
        <f t="shared" si="64"/>
        <v>-4.9999999999999822E-2</v>
      </c>
      <c r="AJ80" s="119">
        <f t="shared" si="68"/>
        <v>1.538461538461533E-2</v>
      </c>
      <c r="AL80" s="109"/>
      <c r="AM80" s="109"/>
      <c r="AN80" s="118">
        <f>ROUND(-AN79*10%,2)</f>
        <v>-3.32</v>
      </c>
      <c r="AO80" s="112"/>
      <c r="AP80" s="118">
        <f t="shared" si="65"/>
        <v>-2.0000000000000018E-2</v>
      </c>
      <c r="AQ80" s="119">
        <f t="shared" si="69"/>
        <v>6.0606060606060667E-3</v>
      </c>
    </row>
    <row r="81" spans="1:43" x14ac:dyDescent="0.2">
      <c r="B81" s="260" t="s">
        <v>55</v>
      </c>
      <c r="C81" s="260"/>
      <c r="D81" s="260"/>
      <c r="E81" s="120"/>
      <c r="F81" s="121"/>
      <c r="G81" s="122"/>
      <c r="H81" s="123">
        <f>H79+H80</f>
        <v>26.464058604000002</v>
      </c>
      <c r="I81" s="124"/>
      <c r="J81" s="124"/>
      <c r="K81" s="124"/>
      <c r="L81" s="125">
        <f>L79+L80</f>
        <v>28.386162944000002</v>
      </c>
      <c r="M81" s="126"/>
      <c r="N81" s="127">
        <f t="shared" si="60"/>
        <v>1.9221043400000006</v>
      </c>
      <c r="O81" s="218">
        <f t="shared" si="61"/>
        <v>7.2630746808786076E-2</v>
      </c>
      <c r="Q81" s="124"/>
      <c r="R81" s="124"/>
      <c r="S81" s="125">
        <f>S79+S80</f>
        <v>28.682417044000001</v>
      </c>
      <c r="T81" s="126"/>
      <c r="U81" s="127">
        <f t="shared" si="62"/>
        <v>0.29625409999999874</v>
      </c>
      <c r="V81" s="128">
        <f t="shared" si="66"/>
        <v>1.043656730162673E-2</v>
      </c>
      <c r="X81" s="124"/>
      <c r="Y81" s="124"/>
      <c r="Z81" s="125">
        <f>Z79+Z80</f>
        <v>29.213678244</v>
      </c>
      <c r="AA81" s="126"/>
      <c r="AB81" s="127">
        <f t="shared" si="63"/>
        <v>0.53126119999999943</v>
      </c>
      <c r="AC81" s="128">
        <f t="shared" si="67"/>
        <v>1.8522190761853265E-2</v>
      </c>
      <c r="AE81" s="124"/>
      <c r="AF81" s="124"/>
      <c r="AG81" s="125">
        <f>AG79+AG80</f>
        <v>29.670844844000005</v>
      </c>
      <c r="AH81" s="126"/>
      <c r="AI81" s="127">
        <f t="shared" si="64"/>
        <v>0.45716660000000431</v>
      </c>
      <c r="AJ81" s="128">
        <f t="shared" si="68"/>
        <v>1.5649059874680404E-2</v>
      </c>
      <c r="AL81" s="124"/>
      <c r="AM81" s="124"/>
      <c r="AN81" s="125">
        <f>AN79+AN80</f>
        <v>29.897535144000003</v>
      </c>
      <c r="AO81" s="126"/>
      <c r="AP81" s="127">
        <f t="shared" si="65"/>
        <v>0.22669029999999779</v>
      </c>
      <c r="AQ81" s="128">
        <f t="shared" si="69"/>
        <v>7.6401700454390258E-3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B80:D80"/>
    <mergeCell ref="B81:D81"/>
    <mergeCell ref="A3:K3"/>
    <mergeCell ref="D14:O14"/>
    <mergeCell ref="F20:H20"/>
    <mergeCell ref="J20:L20"/>
    <mergeCell ref="N20:O20"/>
    <mergeCell ref="B71:D71"/>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J21:AJ22"/>
    <mergeCell ref="AP21:AP22"/>
    <mergeCell ref="AQ21:AQ22"/>
    <mergeCell ref="B64:D64"/>
    <mergeCell ref="B65:D65"/>
  </mergeCells>
  <dataValidations count="4">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formula1>#REF!</formula1>
    </dataValidation>
    <dataValidation type="list" allowBlank="1" showInputMessage="1" showErrorMessage="1" sqref="E7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view="pageBreakPreview" zoomScale="60" zoomScaleNormal="85" workbookViewId="0">
      <selection activeCell="K90" sqref="K90"/>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42578125" style="6" customWidth="1"/>
    <col min="9" max="9" width="2.85546875" style="6" customWidth="1"/>
    <col min="10" max="10" width="12.140625" style="6" customWidth="1"/>
    <col min="11" max="11" width="10.42578125" style="6" customWidth="1"/>
    <col min="12" max="12" width="10.855468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0.855468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0.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0.855468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0.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3</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v>9.67</v>
      </c>
      <c r="G23" s="25">
        <v>1</v>
      </c>
      <c r="H23" s="26">
        <f>G23*F23</f>
        <v>9.67</v>
      </c>
      <c r="I23" s="27"/>
      <c r="J23" s="28">
        <f>+'Proposed Rates'!D7</f>
        <v>13.88</v>
      </c>
      <c r="K23" s="29">
        <v>1</v>
      </c>
      <c r="L23" s="26">
        <f>K23*J23</f>
        <v>13.88</v>
      </c>
      <c r="M23" s="27"/>
      <c r="N23" s="30">
        <f>L23-H23</f>
        <v>4.2100000000000009</v>
      </c>
      <c r="O23" s="31">
        <f>IF((H23)=0,"",(N23/H23))</f>
        <v>0.43536711478800422</v>
      </c>
      <c r="Q23" s="28">
        <f>+'Proposed Rates'!E7</f>
        <v>18.010000000000002</v>
      </c>
      <c r="R23" s="29">
        <v>1</v>
      </c>
      <c r="S23" s="26">
        <f>R23*Q23</f>
        <v>18.010000000000002</v>
      </c>
      <c r="T23" s="27"/>
      <c r="U23" s="30">
        <f>S23-L23</f>
        <v>4.1300000000000008</v>
      </c>
      <c r="V23" s="31">
        <f>IF((L23)=0,"",(U23/L23))</f>
        <v>0.29755043227665712</v>
      </c>
      <c r="X23" s="28">
        <f>+'Proposed Rates'!F7</f>
        <v>22.44</v>
      </c>
      <c r="Y23" s="29">
        <v>1</v>
      </c>
      <c r="Z23" s="26">
        <f>Y23*X23</f>
        <v>22.44</v>
      </c>
      <c r="AA23" s="27"/>
      <c r="AB23" s="30">
        <f>Z23-S23</f>
        <v>4.43</v>
      </c>
      <c r="AC23" s="31">
        <f>IF((S23)=0,"",(AB23/S23))</f>
        <v>0.24597445863409215</v>
      </c>
      <c r="AE23" s="28">
        <f>+'Proposed Rates'!G7</f>
        <v>26.98</v>
      </c>
      <c r="AF23" s="29">
        <v>1</v>
      </c>
      <c r="AG23" s="26">
        <f>AF23*AE23</f>
        <v>26.98</v>
      </c>
      <c r="AH23" s="27"/>
      <c r="AI23" s="30">
        <f>AG23-Z23</f>
        <v>4.5399999999999991</v>
      </c>
      <c r="AJ23" s="31">
        <f>IF((Z23)=0,"",(AI23/Z23))</f>
        <v>0.20231729055258463</v>
      </c>
      <c r="AL23" s="28">
        <f>+'Proposed Rates'!H7</f>
        <v>31.29</v>
      </c>
      <c r="AM23" s="29">
        <v>1</v>
      </c>
      <c r="AN23" s="26">
        <f>AM23*AL23</f>
        <v>31.29</v>
      </c>
      <c r="AO23" s="27"/>
      <c r="AP23" s="30">
        <f>AN23-AG23</f>
        <v>4.3099999999999987</v>
      </c>
      <c r="AQ23" s="31">
        <f>IF((AG23)=0,"",(AP23/AG23))</f>
        <v>0.15974796145292805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100</v>
      </c>
      <c r="H29" s="26">
        <f t="shared" si="0"/>
        <v>2.34</v>
      </c>
      <c r="I29" s="27"/>
      <c r="J29" s="28">
        <f>+'Proposed Rates'!D20</f>
        <v>2.07E-2</v>
      </c>
      <c r="K29" s="25">
        <f>$F$18</f>
        <v>100</v>
      </c>
      <c r="L29" s="26">
        <f t="shared" si="9"/>
        <v>2.0699999999999998</v>
      </c>
      <c r="M29" s="27"/>
      <c r="N29" s="30">
        <f t="shared" si="10"/>
        <v>-0.27</v>
      </c>
      <c r="O29" s="31">
        <f t="shared" si="11"/>
        <v>-0.1153846153846154</v>
      </c>
      <c r="Q29" s="28">
        <f>+'Proposed Rates'!E20</f>
        <v>1.6400000000000001E-2</v>
      </c>
      <c r="R29" s="25">
        <f>$F$18</f>
        <v>100</v>
      </c>
      <c r="S29" s="26">
        <f t="shared" si="12"/>
        <v>1.6400000000000001</v>
      </c>
      <c r="T29" s="27"/>
      <c r="U29" s="30">
        <f t="shared" si="1"/>
        <v>-0.42999999999999972</v>
      </c>
      <c r="V29" s="31">
        <f t="shared" si="2"/>
        <v>-0.20772946859903368</v>
      </c>
      <c r="X29" s="28">
        <f>+'Proposed Rates'!F20</f>
        <v>1.15E-2</v>
      </c>
      <c r="Y29" s="25">
        <f>$F$18</f>
        <v>100</v>
      </c>
      <c r="Z29" s="26">
        <f t="shared" si="13"/>
        <v>1.1499999999999999</v>
      </c>
      <c r="AA29" s="27"/>
      <c r="AB29" s="30">
        <f t="shared" si="3"/>
        <v>-0.49000000000000021</v>
      </c>
      <c r="AC29" s="31">
        <f t="shared" si="4"/>
        <v>-0.29878048780487815</v>
      </c>
      <c r="AE29" s="28">
        <f>+'Proposed Rates'!G20</f>
        <v>6.0000000000000001E-3</v>
      </c>
      <c r="AF29" s="25">
        <f>$F$18</f>
        <v>100</v>
      </c>
      <c r="AG29" s="26">
        <f t="shared" si="14"/>
        <v>0.6</v>
      </c>
      <c r="AH29" s="27"/>
      <c r="AI29" s="30">
        <f t="shared" si="5"/>
        <v>-0.54999999999999993</v>
      </c>
      <c r="AJ29" s="31">
        <f t="shared" si="6"/>
        <v>-0.47826086956521735</v>
      </c>
      <c r="AL29" s="28">
        <f>+'Proposed Rates'!H20</f>
        <v>0</v>
      </c>
      <c r="AM29" s="25">
        <f>$F$18</f>
        <v>100</v>
      </c>
      <c r="AN29" s="26">
        <f t="shared" si="15"/>
        <v>0</v>
      </c>
      <c r="AO29" s="27"/>
      <c r="AP29" s="30">
        <f t="shared" si="7"/>
        <v>-0.6</v>
      </c>
      <c r="AQ29" s="31">
        <f t="shared" si="8"/>
        <v>-1</v>
      </c>
    </row>
    <row r="30" spans="2:43" x14ac:dyDescent="0.2">
      <c r="B30" s="21" t="s">
        <v>31</v>
      </c>
      <c r="C30" s="21"/>
      <c r="D30" s="22"/>
      <c r="E30" s="23"/>
      <c r="F30" s="24"/>
      <c r="G30" s="25">
        <f t="shared" ref="G30" si="16">$F$18</f>
        <v>100</v>
      </c>
      <c r="H30" s="26">
        <f t="shared" si="0"/>
        <v>0</v>
      </c>
      <c r="I30" s="27"/>
      <c r="J30" s="28"/>
      <c r="K30" s="25">
        <f t="shared" ref="K30:K38" si="17">$F$18</f>
        <v>100</v>
      </c>
      <c r="L30" s="26">
        <f t="shared" si="9"/>
        <v>0</v>
      </c>
      <c r="M30" s="27"/>
      <c r="N30" s="30">
        <f t="shared" si="10"/>
        <v>0</v>
      </c>
      <c r="O30" s="31" t="str">
        <f t="shared" si="11"/>
        <v/>
      </c>
      <c r="Q30" s="28"/>
      <c r="R30" s="25">
        <f t="shared" ref="R30:R38" si="18">$F$18</f>
        <v>100</v>
      </c>
      <c r="S30" s="26">
        <f t="shared" si="12"/>
        <v>0</v>
      </c>
      <c r="T30" s="27"/>
      <c r="U30" s="30">
        <f t="shared" si="1"/>
        <v>0</v>
      </c>
      <c r="V30" s="31" t="str">
        <f t="shared" si="2"/>
        <v/>
      </c>
      <c r="X30" s="28"/>
      <c r="Y30" s="25">
        <f t="shared" ref="Y30:Y38" si="19">$F$18</f>
        <v>100</v>
      </c>
      <c r="Z30" s="26">
        <f t="shared" si="13"/>
        <v>0</v>
      </c>
      <c r="AA30" s="27"/>
      <c r="AB30" s="30">
        <f t="shared" si="3"/>
        <v>0</v>
      </c>
      <c r="AC30" s="31" t="str">
        <f t="shared" si="4"/>
        <v/>
      </c>
      <c r="AE30" s="28"/>
      <c r="AF30" s="25">
        <f t="shared" ref="AF30:AF38" si="20">$F$18</f>
        <v>100</v>
      </c>
      <c r="AG30" s="26">
        <f t="shared" si="14"/>
        <v>0</v>
      </c>
      <c r="AH30" s="27"/>
      <c r="AI30" s="30">
        <f t="shared" si="5"/>
        <v>0</v>
      </c>
      <c r="AJ30" s="31" t="str">
        <f t="shared" si="6"/>
        <v/>
      </c>
      <c r="AL30" s="28"/>
      <c r="AM30" s="25">
        <f t="shared" ref="AM30:AM38" si="21">$F$18</f>
        <v>100</v>
      </c>
      <c r="AN30" s="26">
        <f t="shared" si="15"/>
        <v>0</v>
      </c>
      <c r="AO30" s="27"/>
      <c r="AP30" s="30">
        <f t="shared" si="7"/>
        <v>0</v>
      </c>
      <c r="AQ30" s="31" t="str">
        <f t="shared" si="8"/>
        <v/>
      </c>
    </row>
    <row r="31" spans="2:43" x14ac:dyDescent="0.2">
      <c r="B31" s="21" t="s">
        <v>32</v>
      </c>
      <c r="C31" s="21"/>
      <c r="D31" s="22" t="s">
        <v>30</v>
      </c>
      <c r="E31" s="23"/>
      <c r="F31" s="24">
        <v>0</v>
      </c>
      <c r="G31" s="25">
        <f>$F$18</f>
        <v>100</v>
      </c>
      <c r="H31" s="26">
        <f t="shared" si="0"/>
        <v>0</v>
      </c>
      <c r="I31" s="27"/>
      <c r="J31" s="52">
        <f>+'Proposed Rates'!D67</f>
        <v>-2.0000000000000002E-5</v>
      </c>
      <c r="K31" s="25">
        <f t="shared" si="17"/>
        <v>100</v>
      </c>
      <c r="L31" s="26">
        <f t="shared" si="9"/>
        <v>-2E-3</v>
      </c>
      <c r="M31" s="27"/>
      <c r="N31" s="30">
        <f t="shared" si="10"/>
        <v>-2E-3</v>
      </c>
      <c r="O31" s="31" t="str">
        <f t="shared" si="11"/>
        <v/>
      </c>
      <c r="Q31" s="28"/>
      <c r="R31" s="25">
        <f t="shared" si="18"/>
        <v>100</v>
      </c>
      <c r="S31" s="26">
        <f t="shared" si="12"/>
        <v>0</v>
      </c>
      <c r="T31" s="27"/>
      <c r="U31" s="30">
        <f t="shared" si="1"/>
        <v>2E-3</v>
      </c>
      <c r="V31" s="31">
        <f t="shared" si="2"/>
        <v>-1</v>
      </c>
      <c r="X31" s="28"/>
      <c r="Y31" s="25">
        <f t="shared" si="19"/>
        <v>100</v>
      </c>
      <c r="Z31" s="26">
        <f t="shared" si="13"/>
        <v>0</v>
      </c>
      <c r="AA31" s="27"/>
      <c r="AB31" s="30">
        <f t="shared" si="3"/>
        <v>0</v>
      </c>
      <c r="AC31" s="31" t="str">
        <f t="shared" si="4"/>
        <v/>
      </c>
      <c r="AE31" s="28"/>
      <c r="AF31" s="25">
        <f t="shared" si="20"/>
        <v>100</v>
      </c>
      <c r="AG31" s="26">
        <f t="shared" si="14"/>
        <v>0</v>
      </c>
      <c r="AH31" s="27"/>
      <c r="AI31" s="30">
        <f t="shared" si="5"/>
        <v>0</v>
      </c>
      <c r="AJ31" s="31" t="str">
        <f t="shared" si="6"/>
        <v/>
      </c>
      <c r="AL31" s="28"/>
      <c r="AM31" s="25">
        <f t="shared" si="21"/>
        <v>100</v>
      </c>
      <c r="AN31" s="26">
        <f t="shared" si="15"/>
        <v>0</v>
      </c>
      <c r="AO31" s="27"/>
      <c r="AP31" s="30">
        <f t="shared" si="7"/>
        <v>0</v>
      </c>
      <c r="AQ31" s="31" t="str">
        <f t="shared" si="8"/>
        <v/>
      </c>
    </row>
    <row r="32" spans="2:43" x14ac:dyDescent="0.2">
      <c r="B32" s="33"/>
      <c r="C32" s="21"/>
      <c r="D32" s="22"/>
      <c r="E32" s="23"/>
      <c r="F32" s="24"/>
      <c r="G32" s="25">
        <f t="shared" ref="G32:G38" si="22">$F$18</f>
        <v>100</v>
      </c>
      <c r="H32" s="26">
        <f t="shared" si="0"/>
        <v>0</v>
      </c>
      <c r="I32" s="27"/>
      <c r="J32" s="28"/>
      <c r="K32" s="25">
        <f t="shared" si="17"/>
        <v>100</v>
      </c>
      <c r="L32" s="26">
        <f t="shared" si="9"/>
        <v>0</v>
      </c>
      <c r="M32" s="27"/>
      <c r="N32" s="30">
        <f t="shared" si="10"/>
        <v>0</v>
      </c>
      <c r="O32" s="31" t="str">
        <f t="shared" si="11"/>
        <v/>
      </c>
      <c r="Q32" s="28"/>
      <c r="R32" s="25">
        <f t="shared" si="18"/>
        <v>100</v>
      </c>
      <c r="S32" s="26">
        <f t="shared" si="12"/>
        <v>0</v>
      </c>
      <c r="T32" s="27"/>
      <c r="U32" s="30">
        <f t="shared" si="1"/>
        <v>0</v>
      </c>
      <c r="V32" s="31" t="str">
        <f t="shared" si="2"/>
        <v/>
      </c>
      <c r="X32" s="28"/>
      <c r="Y32" s="25">
        <f t="shared" si="19"/>
        <v>100</v>
      </c>
      <c r="Z32" s="26">
        <f t="shared" si="13"/>
        <v>0</v>
      </c>
      <c r="AA32" s="27"/>
      <c r="AB32" s="30">
        <f t="shared" si="3"/>
        <v>0</v>
      </c>
      <c r="AC32" s="31" t="str">
        <f t="shared" si="4"/>
        <v/>
      </c>
      <c r="AE32" s="28"/>
      <c r="AF32" s="25">
        <f t="shared" si="20"/>
        <v>100</v>
      </c>
      <c r="AG32" s="26">
        <f t="shared" si="14"/>
        <v>0</v>
      </c>
      <c r="AH32" s="27"/>
      <c r="AI32" s="30">
        <f t="shared" si="5"/>
        <v>0</v>
      </c>
      <c r="AJ32" s="31" t="str">
        <f t="shared" si="6"/>
        <v/>
      </c>
      <c r="AL32" s="28"/>
      <c r="AM32" s="25">
        <f t="shared" si="21"/>
        <v>100</v>
      </c>
      <c r="AN32" s="26">
        <f t="shared" si="15"/>
        <v>0</v>
      </c>
      <c r="AO32" s="27"/>
      <c r="AP32" s="30">
        <f t="shared" si="7"/>
        <v>0</v>
      </c>
      <c r="AQ32" s="31" t="str">
        <f t="shared" si="8"/>
        <v/>
      </c>
    </row>
    <row r="33" spans="2:43" x14ac:dyDescent="0.2">
      <c r="B33" s="33"/>
      <c r="C33" s="21"/>
      <c r="D33" s="22"/>
      <c r="E33" s="23"/>
      <c r="F33" s="24"/>
      <c r="G33" s="25">
        <f t="shared" si="22"/>
        <v>100</v>
      </c>
      <c r="H33" s="26">
        <f t="shared" si="0"/>
        <v>0</v>
      </c>
      <c r="I33" s="27"/>
      <c r="J33" s="28"/>
      <c r="K33" s="25">
        <f t="shared" si="17"/>
        <v>100</v>
      </c>
      <c r="L33" s="26">
        <f t="shared" si="9"/>
        <v>0</v>
      </c>
      <c r="M33" s="27"/>
      <c r="N33" s="30">
        <f t="shared" si="10"/>
        <v>0</v>
      </c>
      <c r="O33" s="31" t="str">
        <f t="shared" si="11"/>
        <v/>
      </c>
      <c r="Q33" s="28"/>
      <c r="R33" s="25">
        <f t="shared" si="18"/>
        <v>100</v>
      </c>
      <c r="S33" s="26">
        <f t="shared" si="12"/>
        <v>0</v>
      </c>
      <c r="T33" s="27"/>
      <c r="U33" s="30">
        <f t="shared" si="1"/>
        <v>0</v>
      </c>
      <c r="V33" s="31" t="str">
        <f t="shared" si="2"/>
        <v/>
      </c>
      <c r="X33" s="28"/>
      <c r="Y33" s="25">
        <f t="shared" si="19"/>
        <v>100</v>
      </c>
      <c r="Z33" s="26">
        <f t="shared" si="13"/>
        <v>0</v>
      </c>
      <c r="AA33" s="27"/>
      <c r="AB33" s="30">
        <f t="shared" si="3"/>
        <v>0</v>
      </c>
      <c r="AC33" s="31" t="str">
        <f t="shared" si="4"/>
        <v/>
      </c>
      <c r="AE33" s="28"/>
      <c r="AF33" s="25">
        <f t="shared" si="20"/>
        <v>100</v>
      </c>
      <c r="AG33" s="26">
        <f t="shared" si="14"/>
        <v>0</v>
      </c>
      <c r="AH33" s="27"/>
      <c r="AI33" s="30">
        <f t="shared" si="5"/>
        <v>0</v>
      </c>
      <c r="AJ33" s="31" t="str">
        <f t="shared" si="6"/>
        <v/>
      </c>
      <c r="AL33" s="28"/>
      <c r="AM33" s="25">
        <f t="shared" si="21"/>
        <v>100</v>
      </c>
      <c r="AN33" s="26">
        <f t="shared" si="15"/>
        <v>0</v>
      </c>
      <c r="AO33" s="27"/>
      <c r="AP33" s="30">
        <f t="shared" si="7"/>
        <v>0</v>
      </c>
      <c r="AQ33" s="31" t="str">
        <f t="shared" si="8"/>
        <v/>
      </c>
    </row>
    <row r="34" spans="2:43" x14ac:dyDescent="0.2">
      <c r="B34" s="33"/>
      <c r="C34" s="21"/>
      <c r="D34" s="22"/>
      <c r="E34" s="23"/>
      <c r="F34" s="24"/>
      <c r="G34" s="25">
        <f t="shared" si="22"/>
        <v>100</v>
      </c>
      <c r="H34" s="26">
        <f t="shared" si="0"/>
        <v>0</v>
      </c>
      <c r="I34" s="27"/>
      <c r="J34" s="28"/>
      <c r="K34" s="25">
        <f t="shared" si="17"/>
        <v>100</v>
      </c>
      <c r="L34" s="26">
        <f t="shared" si="9"/>
        <v>0</v>
      </c>
      <c r="M34" s="27"/>
      <c r="N34" s="30">
        <f t="shared" si="10"/>
        <v>0</v>
      </c>
      <c r="O34" s="31" t="str">
        <f t="shared" si="11"/>
        <v/>
      </c>
      <c r="Q34" s="28"/>
      <c r="R34" s="25">
        <f t="shared" si="18"/>
        <v>100</v>
      </c>
      <c r="S34" s="26">
        <f t="shared" si="12"/>
        <v>0</v>
      </c>
      <c r="T34" s="27"/>
      <c r="U34" s="30">
        <f t="shared" si="1"/>
        <v>0</v>
      </c>
      <c r="V34" s="31" t="str">
        <f t="shared" si="2"/>
        <v/>
      </c>
      <c r="X34" s="28"/>
      <c r="Y34" s="25">
        <f t="shared" si="19"/>
        <v>100</v>
      </c>
      <c r="Z34" s="26">
        <f t="shared" si="13"/>
        <v>0</v>
      </c>
      <c r="AA34" s="27"/>
      <c r="AB34" s="30">
        <f t="shared" si="3"/>
        <v>0</v>
      </c>
      <c r="AC34" s="31" t="str">
        <f t="shared" si="4"/>
        <v/>
      </c>
      <c r="AE34" s="28"/>
      <c r="AF34" s="25">
        <f t="shared" si="20"/>
        <v>100</v>
      </c>
      <c r="AG34" s="26">
        <f t="shared" si="14"/>
        <v>0</v>
      </c>
      <c r="AH34" s="27"/>
      <c r="AI34" s="30">
        <f t="shared" si="5"/>
        <v>0</v>
      </c>
      <c r="AJ34" s="31" t="str">
        <f t="shared" si="6"/>
        <v/>
      </c>
      <c r="AL34" s="28"/>
      <c r="AM34" s="25">
        <f t="shared" si="21"/>
        <v>100</v>
      </c>
      <c r="AN34" s="26">
        <f t="shared" si="15"/>
        <v>0</v>
      </c>
      <c r="AO34" s="27"/>
      <c r="AP34" s="30">
        <f t="shared" si="7"/>
        <v>0</v>
      </c>
      <c r="AQ34" s="31" t="str">
        <f t="shared" si="8"/>
        <v/>
      </c>
    </row>
    <row r="35" spans="2:43" x14ac:dyDescent="0.2">
      <c r="B35" s="33"/>
      <c r="C35" s="21"/>
      <c r="D35" s="22"/>
      <c r="E35" s="23"/>
      <c r="F35" s="24"/>
      <c r="G35" s="25">
        <f t="shared" si="22"/>
        <v>100</v>
      </c>
      <c r="H35" s="26">
        <f t="shared" si="0"/>
        <v>0</v>
      </c>
      <c r="I35" s="27"/>
      <c r="J35" s="28"/>
      <c r="K35" s="25">
        <f t="shared" si="17"/>
        <v>100</v>
      </c>
      <c r="L35" s="26">
        <f t="shared" si="9"/>
        <v>0</v>
      </c>
      <c r="M35" s="27"/>
      <c r="N35" s="30">
        <f t="shared" si="10"/>
        <v>0</v>
      </c>
      <c r="O35" s="31" t="str">
        <f t="shared" si="11"/>
        <v/>
      </c>
      <c r="Q35" s="28"/>
      <c r="R35" s="25">
        <f t="shared" si="18"/>
        <v>100</v>
      </c>
      <c r="S35" s="26">
        <f t="shared" si="12"/>
        <v>0</v>
      </c>
      <c r="T35" s="27"/>
      <c r="U35" s="30">
        <f t="shared" si="1"/>
        <v>0</v>
      </c>
      <c r="V35" s="31" t="str">
        <f t="shared" si="2"/>
        <v/>
      </c>
      <c r="X35" s="28"/>
      <c r="Y35" s="25">
        <f t="shared" si="19"/>
        <v>100</v>
      </c>
      <c r="Z35" s="26">
        <f t="shared" si="13"/>
        <v>0</v>
      </c>
      <c r="AA35" s="27"/>
      <c r="AB35" s="30">
        <f t="shared" si="3"/>
        <v>0</v>
      </c>
      <c r="AC35" s="31" t="str">
        <f t="shared" si="4"/>
        <v/>
      </c>
      <c r="AE35" s="28"/>
      <c r="AF35" s="25">
        <f t="shared" si="20"/>
        <v>100</v>
      </c>
      <c r="AG35" s="26">
        <f t="shared" si="14"/>
        <v>0</v>
      </c>
      <c r="AH35" s="27"/>
      <c r="AI35" s="30">
        <f t="shared" si="5"/>
        <v>0</v>
      </c>
      <c r="AJ35" s="31" t="str">
        <f t="shared" si="6"/>
        <v/>
      </c>
      <c r="AL35" s="28"/>
      <c r="AM35" s="25">
        <f t="shared" si="21"/>
        <v>100</v>
      </c>
      <c r="AN35" s="26">
        <f t="shared" si="15"/>
        <v>0</v>
      </c>
      <c r="AO35" s="27"/>
      <c r="AP35" s="30">
        <f t="shared" si="7"/>
        <v>0</v>
      </c>
      <c r="AQ35" s="31" t="str">
        <f t="shared" si="8"/>
        <v/>
      </c>
    </row>
    <row r="36" spans="2:43" x14ac:dyDescent="0.2">
      <c r="B36" s="33"/>
      <c r="C36" s="21"/>
      <c r="D36" s="22"/>
      <c r="E36" s="23"/>
      <c r="F36" s="24"/>
      <c r="G36" s="25">
        <f t="shared" si="22"/>
        <v>100</v>
      </c>
      <c r="H36" s="26">
        <f t="shared" si="0"/>
        <v>0</v>
      </c>
      <c r="I36" s="27"/>
      <c r="J36" s="28"/>
      <c r="K36" s="25">
        <f t="shared" si="17"/>
        <v>100</v>
      </c>
      <c r="L36" s="26">
        <f t="shared" si="9"/>
        <v>0</v>
      </c>
      <c r="M36" s="27"/>
      <c r="N36" s="30">
        <f t="shared" si="10"/>
        <v>0</v>
      </c>
      <c r="O36" s="31" t="str">
        <f t="shared" si="11"/>
        <v/>
      </c>
      <c r="Q36" s="28"/>
      <c r="R36" s="25">
        <f t="shared" si="18"/>
        <v>100</v>
      </c>
      <c r="S36" s="26">
        <f t="shared" si="12"/>
        <v>0</v>
      </c>
      <c r="T36" s="27"/>
      <c r="U36" s="30">
        <f t="shared" si="1"/>
        <v>0</v>
      </c>
      <c r="V36" s="31" t="str">
        <f t="shared" si="2"/>
        <v/>
      </c>
      <c r="X36" s="28"/>
      <c r="Y36" s="25">
        <f t="shared" si="19"/>
        <v>100</v>
      </c>
      <c r="Z36" s="26">
        <f t="shared" si="13"/>
        <v>0</v>
      </c>
      <c r="AA36" s="27"/>
      <c r="AB36" s="30">
        <f t="shared" si="3"/>
        <v>0</v>
      </c>
      <c r="AC36" s="31" t="str">
        <f t="shared" si="4"/>
        <v/>
      </c>
      <c r="AE36" s="28"/>
      <c r="AF36" s="25">
        <f t="shared" si="20"/>
        <v>100</v>
      </c>
      <c r="AG36" s="26">
        <f t="shared" si="14"/>
        <v>0</v>
      </c>
      <c r="AH36" s="27"/>
      <c r="AI36" s="30">
        <f t="shared" si="5"/>
        <v>0</v>
      </c>
      <c r="AJ36" s="31" t="str">
        <f t="shared" si="6"/>
        <v/>
      </c>
      <c r="AL36" s="28"/>
      <c r="AM36" s="25">
        <f t="shared" si="21"/>
        <v>100</v>
      </c>
      <c r="AN36" s="26">
        <f t="shared" si="15"/>
        <v>0</v>
      </c>
      <c r="AO36" s="27"/>
      <c r="AP36" s="30">
        <f t="shared" si="7"/>
        <v>0</v>
      </c>
      <c r="AQ36" s="31" t="str">
        <f t="shared" si="8"/>
        <v/>
      </c>
    </row>
    <row r="37" spans="2:43" x14ac:dyDescent="0.2">
      <c r="B37" s="33"/>
      <c r="C37" s="21"/>
      <c r="D37" s="22"/>
      <c r="E37" s="23"/>
      <c r="F37" s="24"/>
      <c r="G37" s="25">
        <f t="shared" si="22"/>
        <v>100</v>
      </c>
      <c r="H37" s="26">
        <f t="shared" si="0"/>
        <v>0</v>
      </c>
      <c r="I37" s="27"/>
      <c r="J37" s="28"/>
      <c r="K37" s="25">
        <f t="shared" si="17"/>
        <v>100</v>
      </c>
      <c r="L37" s="26">
        <f t="shared" si="9"/>
        <v>0</v>
      </c>
      <c r="M37" s="27"/>
      <c r="N37" s="30">
        <f t="shared" si="10"/>
        <v>0</v>
      </c>
      <c r="O37" s="31" t="str">
        <f t="shared" si="11"/>
        <v/>
      </c>
      <c r="Q37" s="28"/>
      <c r="R37" s="25">
        <f t="shared" si="18"/>
        <v>100</v>
      </c>
      <c r="S37" s="26">
        <f t="shared" si="12"/>
        <v>0</v>
      </c>
      <c r="T37" s="27"/>
      <c r="U37" s="30">
        <f t="shared" si="1"/>
        <v>0</v>
      </c>
      <c r="V37" s="31" t="str">
        <f t="shared" si="2"/>
        <v/>
      </c>
      <c r="X37" s="28"/>
      <c r="Y37" s="25">
        <f t="shared" si="19"/>
        <v>100</v>
      </c>
      <c r="Z37" s="26">
        <f t="shared" si="13"/>
        <v>0</v>
      </c>
      <c r="AA37" s="27"/>
      <c r="AB37" s="30">
        <f t="shared" si="3"/>
        <v>0</v>
      </c>
      <c r="AC37" s="31" t="str">
        <f t="shared" si="4"/>
        <v/>
      </c>
      <c r="AE37" s="28"/>
      <c r="AF37" s="25">
        <f t="shared" si="20"/>
        <v>100</v>
      </c>
      <c r="AG37" s="26">
        <f t="shared" si="14"/>
        <v>0</v>
      </c>
      <c r="AH37" s="27"/>
      <c r="AI37" s="30">
        <f t="shared" si="5"/>
        <v>0</v>
      </c>
      <c r="AJ37" s="31" t="str">
        <f t="shared" si="6"/>
        <v/>
      </c>
      <c r="AL37" s="28"/>
      <c r="AM37" s="25">
        <f t="shared" si="21"/>
        <v>100</v>
      </c>
      <c r="AN37" s="26">
        <f t="shared" si="15"/>
        <v>0</v>
      </c>
      <c r="AO37" s="27"/>
      <c r="AP37" s="30">
        <f t="shared" si="7"/>
        <v>0</v>
      </c>
      <c r="AQ37" s="31" t="str">
        <f t="shared" si="8"/>
        <v/>
      </c>
    </row>
    <row r="38" spans="2:43" x14ac:dyDescent="0.2">
      <c r="B38" s="33"/>
      <c r="C38" s="21"/>
      <c r="D38" s="22"/>
      <c r="E38" s="23"/>
      <c r="F38" s="24"/>
      <c r="G38" s="25">
        <f t="shared" si="22"/>
        <v>100</v>
      </c>
      <c r="H38" s="26">
        <f t="shared" si="0"/>
        <v>0</v>
      </c>
      <c r="I38" s="27"/>
      <c r="J38" s="28"/>
      <c r="K38" s="25">
        <f t="shared" si="17"/>
        <v>100</v>
      </c>
      <c r="L38" s="26">
        <f t="shared" si="9"/>
        <v>0</v>
      </c>
      <c r="M38" s="27"/>
      <c r="N38" s="30">
        <f t="shared" si="10"/>
        <v>0</v>
      </c>
      <c r="O38" s="31" t="str">
        <f t="shared" si="11"/>
        <v/>
      </c>
      <c r="Q38" s="28"/>
      <c r="R38" s="25">
        <f t="shared" si="18"/>
        <v>100</v>
      </c>
      <c r="S38" s="26">
        <f t="shared" si="12"/>
        <v>0</v>
      </c>
      <c r="T38" s="27"/>
      <c r="U38" s="30">
        <f t="shared" si="1"/>
        <v>0</v>
      </c>
      <c r="V38" s="31" t="str">
        <f t="shared" si="2"/>
        <v/>
      </c>
      <c r="X38" s="28"/>
      <c r="Y38" s="25">
        <f t="shared" si="19"/>
        <v>100</v>
      </c>
      <c r="Z38" s="26">
        <f t="shared" si="13"/>
        <v>0</v>
      </c>
      <c r="AA38" s="27"/>
      <c r="AB38" s="30">
        <f t="shared" si="3"/>
        <v>0</v>
      </c>
      <c r="AC38" s="31" t="str">
        <f t="shared" si="4"/>
        <v/>
      </c>
      <c r="AE38" s="28"/>
      <c r="AF38" s="25">
        <f t="shared" si="20"/>
        <v>100</v>
      </c>
      <c r="AG38" s="26">
        <f t="shared" si="14"/>
        <v>0</v>
      </c>
      <c r="AH38" s="27"/>
      <c r="AI38" s="30">
        <f t="shared" si="5"/>
        <v>0</v>
      </c>
      <c r="AJ38" s="31" t="str">
        <f t="shared" si="6"/>
        <v/>
      </c>
      <c r="AL38" s="28"/>
      <c r="AM38" s="25">
        <f t="shared" si="21"/>
        <v>100</v>
      </c>
      <c r="AN38" s="26">
        <f t="shared" si="15"/>
        <v>0</v>
      </c>
      <c r="AO38" s="27"/>
      <c r="AP38" s="30">
        <f t="shared" si="7"/>
        <v>0</v>
      </c>
      <c r="AQ38" s="31" t="str">
        <f t="shared" si="8"/>
        <v/>
      </c>
    </row>
    <row r="39" spans="2:43" s="45" customFormat="1" x14ac:dyDescent="0.2">
      <c r="B39" s="34" t="s">
        <v>33</v>
      </c>
      <c r="C39" s="35"/>
      <c r="D39" s="36"/>
      <c r="E39" s="35"/>
      <c r="F39" s="37"/>
      <c r="G39" s="38"/>
      <c r="H39" s="39">
        <f>SUM(H23:H38)</f>
        <v>12.01</v>
      </c>
      <c r="I39" s="40"/>
      <c r="J39" s="41"/>
      <c r="K39" s="42"/>
      <c r="L39" s="39">
        <f>SUM(L23:L38)</f>
        <v>15.948</v>
      </c>
      <c r="M39" s="40"/>
      <c r="N39" s="43">
        <f t="shared" si="10"/>
        <v>3.9380000000000006</v>
      </c>
      <c r="O39" s="44">
        <f t="shared" si="11"/>
        <v>0.32789342214820988</v>
      </c>
      <c r="Q39" s="41"/>
      <c r="R39" s="42"/>
      <c r="S39" s="39">
        <f>SUM(S23:S38)</f>
        <v>19.650000000000002</v>
      </c>
      <c r="T39" s="40"/>
      <c r="U39" s="43">
        <f t="shared" si="1"/>
        <v>3.7020000000000017</v>
      </c>
      <c r="V39" s="44">
        <f t="shared" si="2"/>
        <v>0.23212942061700537</v>
      </c>
      <c r="X39" s="41"/>
      <c r="Y39" s="42"/>
      <c r="Z39" s="39">
        <f>SUM(Z23:Z38)</f>
        <v>23.59</v>
      </c>
      <c r="AA39" s="40"/>
      <c r="AB39" s="43">
        <f t="shared" si="3"/>
        <v>3.9399999999999977</v>
      </c>
      <c r="AC39" s="44">
        <f t="shared" si="4"/>
        <v>0.20050890585241715</v>
      </c>
      <c r="AE39" s="41"/>
      <c r="AF39" s="42"/>
      <c r="AG39" s="39">
        <f>SUM(AG23:AG38)</f>
        <v>27.580000000000002</v>
      </c>
      <c r="AH39" s="40"/>
      <c r="AI39" s="43">
        <f t="shared" si="5"/>
        <v>3.990000000000002</v>
      </c>
      <c r="AJ39" s="44">
        <f t="shared" si="6"/>
        <v>0.16913946587537101</v>
      </c>
      <c r="AL39" s="41"/>
      <c r="AM39" s="42"/>
      <c r="AN39" s="39">
        <f>SUM(AN23:AN38)</f>
        <v>31.29</v>
      </c>
      <c r="AO39" s="40"/>
      <c r="AP39" s="43">
        <f t="shared" si="7"/>
        <v>3.7099999999999973</v>
      </c>
      <c r="AQ39" s="44">
        <f t="shared" si="8"/>
        <v>0.13451776649746183</v>
      </c>
    </row>
    <row r="40" spans="2:43" ht="38.25" x14ac:dyDescent="0.2">
      <c r="B40" s="178" t="s">
        <v>117</v>
      </c>
      <c r="C40" s="21"/>
      <c r="D40" s="22" t="s">
        <v>30</v>
      </c>
      <c r="E40" s="23"/>
      <c r="F40" s="24">
        <v>0</v>
      </c>
      <c r="G40" s="25">
        <f>$F$18</f>
        <v>100</v>
      </c>
      <c r="H40" s="26">
        <f>G40*F40</f>
        <v>0</v>
      </c>
      <c r="I40" s="27"/>
      <c r="J40" s="28">
        <f>+'Proposed Rates'!D38</f>
        <v>-5.7799999999999995E-4</v>
      </c>
      <c r="K40" s="25">
        <f>$F$18</f>
        <v>100</v>
      </c>
      <c r="L40" s="26">
        <f>K40*J40</f>
        <v>-5.7799999999999997E-2</v>
      </c>
      <c r="M40" s="27"/>
      <c r="N40" s="30">
        <f>L40-H40</f>
        <v>-5.7799999999999997E-2</v>
      </c>
      <c r="O40" s="31" t="str">
        <f>IF((H40)=0,"",(N40/H40))</f>
        <v/>
      </c>
      <c r="Q40" s="28"/>
      <c r="R40" s="25">
        <f>$F$18</f>
        <v>100</v>
      </c>
      <c r="S40" s="26">
        <f>R40*Q40</f>
        <v>0</v>
      </c>
      <c r="T40" s="27"/>
      <c r="U40" s="30">
        <f t="shared" si="1"/>
        <v>5.7799999999999997E-2</v>
      </c>
      <c r="V40" s="31">
        <f t="shared" si="2"/>
        <v>-1</v>
      </c>
      <c r="X40" s="28"/>
      <c r="Y40" s="25">
        <f>$F$18</f>
        <v>100</v>
      </c>
      <c r="Z40" s="26">
        <f>Y40*X40</f>
        <v>0</v>
      </c>
      <c r="AA40" s="27"/>
      <c r="AB40" s="30">
        <f t="shared" si="3"/>
        <v>0</v>
      </c>
      <c r="AC40" s="31" t="str">
        <f t="shared" si="4"/>
        <v/>
      </c>
      <c r="AE40" s="28"/>
      <c r="AF40" s="25">
        <f>$F$18</f>
        <v>100</v>
      </c>
      <c r="AG40" s="26">
        <f>AF40*AE40</f>
        <v>0</v>
      </c>
      <c r="AH40" s="27"/>
      <c r="AI40" s="30">
        <f t="shared" si="5"/>
        <v>0</v>
      </c>
      <c r="AJ40" s="31" t="str">
        <f t="shared" si="6"/>
        <v/>
      </c>
      <c r="AL40" s="28"/>
      <c r="AM40" s="25">
        <f>$F$18</f>
        <v>100</v>
      </c>
      <c r="AN40" s="26">
        <f>AM40*AL40</f>
        <v>0</v>
      </c>
      <c r="AO40" s="27"/>
      <c r="AP40" s="30">
        <f t="shared" si="7"/>
        <v>0</v>
      </c>
      <c r="AQ40" s="31" t="str">
        <f t="shared" si="8"/>
        <v/>
      </c>
    </row>
    <row r="41" spans="2:43" ht="38.25" x14ac:dyDescent="0.2">
      <c r="B41" s="178" t="s">
        <v>116</v>
      </c>
      <c r="C41" s="21"/>
      <c r="D41" s="22" t="s">
        <v>27</v>
      </c>
      <c r="E41" s="23"/>
      <c r="F41" s="24"/>
      <c r="G41" s="25">
        <f t="shared" ref="G41:G43" si="23">$F$18</f>
        <v>100</v>
      </c>
      <c r="H41" s="26">
        <f t="shared" ref="H41:H45" si="24">G41*F41</f>
        <v>0</v>
      </c>
      <c r="I41" s="47"/>
      <c r="J41" s="28">
        <f>+'Proposed Rates'!D52</f>
        <v>1.1599999999999999</v>
      </c>
      <c r="K41" s="25">
        <v>1</v>
      </c>
      <c r="L41" s="26">
        <f t="shared" ref="L41:L45" si="25">K41*J41</f>
        <v>1.1599999999999999</v>
      </c>
      <c r="M41" s="48"/>
      <c r="N41" s="30">
        <f t="shared" ref="N41:N45" si="26">L41-H41</f>
        <v>1.1599999999999999</v>
      </c>
      <c r="O41" s="31" t="str">
        <f t="shared" ref="O41:O65" si="27">IF((H41)=0,"",(N41/H41))</f>
        <v/>
      </c>
      <c r="Q41" s="28"/>
      <c r="R41" s="25">
        <f>+K41</f>
        <v>1</v>
      </c>
      <c r="S41" s="26">
        <f t="shared" ref="S41:S43" si="28">R41*Q41</f>
        <v>0</v>
      </c>
      <c r="T41" s="48"/>
      <c r="U41" s="30">
        <f t="shared" si="1"/>
        <v>-1.1599999999999999</v>
      </c>
      <c r="V41" s="31">
        <f t="shared" si="2"/>
        <v>-1</v>
      </c>
      <c r="X41" s="28"/>
      <c r="Y41" s="25">
        <f>+R41</f>
        <v>1</v>
      </c>
      <c r="Z41" s="26">
        <f t="shared" ref="Z41:Z43" si="29">Y41*X41</f>
        <v>0</v>
      </c>
      <c r="AA41" s="48"/>
      <c r="AB41" s="30">
        <f t="shared" si="3"/>
        <v>0</v>
      </c>
      <c r="AC41" s="31" t="str">
        <f t="shared" si="4"/>
        <v/>
      </c>
      <c r="AE41" s="28"/>
      <c r="AF41" s="25">
        <f>+Y41</f>
        <v>1</v>
      </c>
      <c r="AG41" s="26">
        <f t="shared" ref="AG41:AG43" si="30">AF41*AE41</f>
        <v>0</v>
      </c>
      <c r="AH41" s="48"/>
      <c r="AI41" s="30">
        <f t="shared" si="5"/>
        <v>0</v>
      </c>
      <c r="AJ41" s="31" t="str">
        <f t="shared" si="6"/>
        <v/>
      </c>
      <c r="AL41" s="28"/>
      <c r="AM41" s="25">
        <f>+AF41</f>
        <v>1</v>
      </c>
      <c r="AN41" s="26">
        <f t="shared" ref="AN41:AN43" si="31">AM41*AL41</f>
        <v>0</v>
      </c>
      <c r="AO41" s="48"/>
      <c r="AP41" s="30">
        <f t="shared" si="7"/>
        <v>0</v>
      </c>
      <c r="AQ41" s="31" t="str">
        <f t="shared" si="8"/>
        <v/>
      </c>
    </row>
    <row r="42" spans="2:43" x14ac:dyDescent="0.2">
      <c r="B42" s="46"/>
      <c r="C42" s="21"/>
      <c r="D42" s="22"/>
      <c r="E42" s="23"/>
      <c r="F42" s="24"/>
      <c r="G42" s="25">
        <f t="shared" si="23"/>
        <v>100</v>
      </c>
      <c r="H42" s="26">
        <f t="shared" si="24"/>
        <v>0</v>
      </c>
      <c r="I42" s="47"/>
      <c r="J42" s="28"/>
      <c r="K42" s="25">
        <f t="shared" ref="K42:K43" si="32">$F$18</f>
        <v>100</v>
      </c>
      <c r="L42" s="26">
        <f t="shared" si="25"/>
        <v>0</v>
      </c>
      <c r="M42" s="48"/>
      <c r="N42" s="30">
        <f t="shared" si="26"/>
        <v>0</v>
      </c>
      <c r="O42" s="31" t="str">
        <f t="shared" si="27"/>
        <v/>
      </c>
      <c r="Q42" s="28"/>
      <c r="R42" s="25">
        <f t="shared" ref="R42:R43" si="33">$F$18</f>
        <v>100</v>
      </c>
      <c r="S42" s="26">
        <f t="shared" si="28"/>
        <v>0</v>
      </c>
      <c r="T42" s="48"/>
      <c r="U42" s="30">
        <f t="shared" si="1"/>
        <v>0</v>
      </c>
      <c r="V42" s="31" t="str">
        <f t="shared" si="2"/>
        <v/>
      </c>
      <c r="X42" s="28"/>
      <c r="Y42" s="25">
        <f t="shared" ref="Y42:Y43" si="34">$F$18</f>
        <v>100</v>
      </c>
      <c r="Z42" s="26">
        <f t="shared" si="29"/>
        <v>0</v>
      </c>
      <c r="AA42" s="48"/>
      <c r="AB42" s="30">
        <f t="shared" si="3"/>
        <v>0</v>
      </c>
      <c r="AC42" s="31" t="str">
        <f t="shared" si="4"/>
        <v/>
      </c>
      <c r="AE42" s="28"/>
      <c r="AF42" s="25">
        <f t="shared" ref="AF42:AF43" si="35">$F$18</f>
        <v>100</v>
      </c>
      <c r="AG42" s="26">
        <f t="shared" si="30"/>
        <v>0</v>
      </c>
      <c r="AH42" s="48"/>
      <c r="AI42" s="30">
        <f t="shared" si="5"/>
        <v>0</v>
      </c>
      <c r="AJ42" s="31" t="str">
        <f t="shared" si="6"/>
        <v/>
      </c>
      <c r="AL42" s="28"/>
      <c r="AM42" s="25">
        <f t="shared" ref="AM42:AM43" si="36">$F$18</f>
        <v>100</v>
      </c>
      <c r="AN42" s="26">
        <f t="shared" si="31"/>
        <v>0</v>
      </c>
      <c r="AO42" s="48"/>
      <c r="AP42" s="30">
        <f t="shared" si="7"/>
        <v>0</v>
      </c>
      <c r="AQ42" s="31" t="str">
        <f t="shared" si="8"/>
        <v/>
      </c>
    </row>
    <row r="43" spans="2:43" x14ac:dyDescent="0.2">
      <c r="B43" s="46"/>
      <c r="C43" s="21"/>
      <c r="D43" s="22"/>
      <c r="E43" s="23"/>
      <c r="F43" s="24"/>
      <c r="G43" s="25">
        <f t="shared" si="23"/>
        <v>100</v>
      </c>
      <c r="H43" s="26">
        <f t="shared" si="24"/>
        <v>0</v>
      </c>
      <c r="I43" s="47"/>
      <c r="J43" s="28"/>
      <c r="K43" s="25">
        <f t="shared" si="32"/>
        <v>100</v>
      </c>
      <c r="L43" s="26">
        <f t="shared" si="25"/>
        <v>0</v>
      </c>
      <c r="M43" s="48"/>
      <c r="N43" s="30">
        <f t="shared" si="26"/>
        <v>0</v>
      </c>
      <c r="O43" s="31" t="str">
        <f t="shared" si="27"/>
        <v/>
      </c>
      <c r="Q43" s="28"/>
      <c r="R43" s="25">
        <f t="shared" si="33"/>
        <v>100</v>
      </c>
      <c r="S43" s="26">
        <f t="shared" si="28"/>
        <v>0</v>
      </c>
      <c r="T43" s="48"/>
      <c r="U43" s="30">
        <f t="shared" si="1"/>
        <v>0</v>
      </c>
      <c r="V43" s="31" t="str">
        <f t="shared" si="2"/>
        <v/>
      </c>
      <c r="X43" s="28"/>
      <c r="Y43" s="25">
        <f t="shared" si="34"/>
        <v>100</v>
      </c>
      <c r="Z43" s="26">
        <f t="shared" si="29"/>
        <v>0</v>
      </c>
      <c r="AA43" s="48"/>
      <c r="AB43" s="30">
        <f t="shared" si="3"/>
        <v>0</v>
      </c>
      <c r="AC43" s="31" t="str">
        <f t="shared" si="4"/>
        <v/>
      </c>
      <c r="AE43" s="28"/>
      <c r="AF43" s="25">
        <f t="shared" si="35"/>
        <v>100</v>
      </c>
      <c r="AG43" s="26">
        <f t="shared" si="30"/>
        <v>0</v>
      </c>
      <c r="AH43" s="48"/>
      <c r="AI43" s="30">
        <f t="shared" si="5"/>
        <v>0</v>
      </c>
      <c r="AJ43" s="31" t="str">
        <f t="shared" si="6"/>
        <v/>
      </c>
      <c r="AL43" s="28"/>
      <c r="AM43" s="25">
        <f t="shared" si="36"/>
        <v>100</v>
      </c>
      <c r="AN43" s="26">
        <f t="shared" si="31"/>
        <v>0</v>
      </c>
      <c r="AO43" s="48"/>
      <c r="AP43" s="30">
        <f t="shared" si="7"/>
        <v>0</v>
      </c>
      <c r="AQ43" s="31" t="str">
        <f t="shared" si="8"/>
        <v/>
      </c>
    </row>
    <row r="44" spans="2:43" x14ac:dyDescent="0.2">
      <c r="B44" s="49" t="s">
        <v>35</v>
      </c>
      <c r="C44" s="21"/>
      <c r="D44" s="22" t="s">
        <v>30</v>
      </c>
      <c r="E44" s="23"/>
      <c r="F44" s="50">
        <v>6.0000000000000002E-5</v>
      </c>
      <c r="G44" s="51">
        <f>$F$18*(1+F74)</f>
        <v>103.58000000000001</v>
      </c>
      <c r="H44" s="26">
        <f>G44*F44</f>
        <v>6.2148000000000012E-3</v>
      </c>
      <c r="I44" s="27"/>
      <c r="J44" s="52">
        <v>6.9999999999999994E-5</v>
      </c>
      <c r="K44" s="51">
        <f>$F$18*(1+J74)</f>
        <v>103.38000000000001</v>
      </c>
      <c r="L44" s="26">
        <f>K44*J44</f>
        <v>7.2366000000000002E-3</v>
      </c>
      <c r="M44" s="27"/>
      <c r="N44" s="30">
        <f>L44-H44</f>
        <v>1.0217999999999989E-3</v>
      </c>
      <c r="O44" s="31">
        <f>IF((H44)=0,"",(N44/H44))</f>
        <v>0.16441397953272813</v>
      </c>
      <c r="Q44" s="52">
        <f>+J44</f>
        <v>6.9999999999999994E-5</v>
      </c>
      <c r="R44" s="51">
        <f>$F$18*(1+Q74)</f>
        <v>103.38000000000001</v>
      </c>
      <c r="S44" s="26">
        <f>R44*Q44</f>
        <v>7.2366000000000002E-3</v>
      </c>
      <c r="T44" s="27"/>
      <c r="U44" s="30">
        <f t="shared" si="1"/>
        <v>0</v>
      </c>
      <c r="V44" s="31">
        <f t="shared" si="2"/>
        <v>0</v>
      </c>
      <c r="X44" s="52">
        <f>+Q44</f>
        <v>6.9999999999999994E-5</v>
      </c>
      <c r="Y44" s="51">
        <f>$F$18*(1+X74)</f>
        <v>103.38000000000001</v>
      </c>
      <c r="Z44" s="26">
        <f>Y44*X44</f>
        <v>7.2366000000000002E-3</v>
      </c>
      <c r="AA44" s="27"/>
      <c r="AB44" s="30">
        <f t="shared" si="3"/>
        <v>0</v>
      </c>
      <c r="AC44" s="31">
        <f t="shared" si="4"/>
        <v>0</v>
      </c>
      <c r="AE44" s="52">
        <f>+X44</f>
        <v>6.9999999999999994E-5</v>
      </c>
      <c r="AF44" s="51">
        <f>$F$18*(1+AE74)</f>
        <v>103.38000000000001</v>
      </c>
      <c r="AG44" s="26">
        <f>AF44*AE44</f>
        <v>7.2366000000000002E-3</v>
      </c>
      <c r="AH44" s="27"/>
      <c r="AI44" s="30">
        <f t="shared" si="5"/>
        <v>0</v>
      </c>
      <c r="AJ44" s="31">
        <f t="shared" si="6"/>
        <v>0</v>
      </c>
      <c r="AL44" s="52">
        <f>+AE44</f>
        <v>6.9999999999999994E-5</v>
      </c>
      <c r="AM44" s="51">
        <f>$F$18*(1+AL74)</f>
        <v>103.38000000000001</v>
      </c>
      <c r="AN44" s="26">
        <f>AM44*AL44</f>
        <v>7.2366000000000002E-3</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3.5800000000000125</v>
      </c>
      <c r="H45" s="26">
        <f t="shared" si="24"/>
        <v>0.3656612000000013</v>
      </c>
      <c r="I45" s="27"/>
      <c r="J45" s="55">
        <f>0.64*$J$55+0.18*$J$56+0.18*$J$57</f>
        <v>0.10214000000000001</v>
      </c>
      <c r="K45" s="54">
        <f>$F$18*(1+$J$74)-$F$18</f>
        <v>3.3800000000000097</v>
      </c>
      <c r="L45" s="26">
        <f t="shared" si="25"/>
        <v>0.34523320000000102</v>
      </c>
      <c r="M45" s="27"/>
      <c r="N45" s="30">
        <f t="shared" si="26"/>
        <v>-2.0428000000000279E-2</v>
      </c>
      <c r="O45" s="31">
        <f t="shared" si="27"/>
        <v>-5.5865921787710063E-2</v>
      </c>
      <c r="Q45" s="55">
        <f>0.64*$Q$55+0.18*$Q$56+0.18*$Q$57</f>
        <v>0.10214000000000001</v>
      </c>
      <c r="R45" s="54">
        <f>$F$18*(1+Q74)-$F$18</f>
        <v>3.3800000000000097</v>
      </c>
      <c r="S45" s="26">
        <f t="shared" ref="S45" si="37">R45*Q45</f>
        <v>0.34523320000000102</v>
      </c>
      <c r="T45" s="27"/>
      <c r="U45" s="30">
        <f t="shared" si="1"/>
        <v>0</v>
      </c>
      <c r="V45" s="31">
        <f t="shared" si="2"/>
        <v>0</v>
      </c>
      <c r="X45" s="55">
        <f>0.64*$X$55+0.18*$X$56+0.18*$X$57</f>
        <v>0.10214000000000001</v>
      </c>
      <c r="Y45" s="54">
        <f>$F$18*(1+X74)-$F$18</f>
        <v>3.3800000000000097</v>
      </c>
      <c r="Z45" s="26">
        <f t="shared" ref="Z45" si="38">Y45*X45</f>
        <v>0.34523320000000102</v>
      </c>
      <c r="AA45" s="27"/>
      <c r="AB45" s="30">
        <f t="shared" si="3"/>
        <v>0</v>
      </c>
      <c r="AC45" s="31">
        <f t="shared" si="4"/>
        <v>0</v>
      </c>
      <c r="AE45" s="55">
        <f>0.64*$AE$55+0.18*$AE$56+0.18*$AE$57</f>
        <v>0.10214000000000001</v>
      </c>
      <c r="AF45" s="54">
        <f>$F$18*(1+AE74)-$F$18</f>
        <v>3.3800000000000097</v>
      </c>
      <c r="AG45" s="26">
        <f t="shared" ref="AG45" si="39">AF45*AE45</f>
        <v>0.34523320000000102</v>
      </c>
      <c r="AH45" s="27"/>
      <c r="AI45" s="30">
        <f t="shared" si="5"/>
        <v>0</v>
      </c>
      <c r="AJ45" s="31">
        <f t="shared" si="6"/>
        <v>0</v>
      </c>
      <c r="AL45" s="55">
        <f>0.64*$AL$55+0.18*$AL$56+0.18*$AL$57</f>
        <v>0.10214000000000001</v>
      </c>
      <c r="AM45" s="54">
        <f>$F$18*(1+AL74)-$F$18</f>
        <v>3.3800000000000097</v>
      </c>
      <c r="AN45" s="26">
        <f t="shared" ref="AN45" si="40">AM45*AL45</f>
        <v>0.34523320000000102</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13.171876000000001</v>
      </c>
      <c r="I47" s="40"/>
      <c r="J47" s="59"/>
      <c r="K47" s="61"/>
      <c r="L47" s="60">
        <f>SUM(L40:L46)+L39</f>
        <v>18.192669800000001</v>
      </c>
      <c r="M47" s="40"/>
      <c r="N47" s="43">
        <f t="shared" ref="N47:N65" si="41">L47-H47</f>
        <v>5.0207937999999999</v>
      </c>
      <c r="O47" s="44">
        <f t="shared" si="27"/>
        <v>0.38117530107328673</v>
      </c>
      <c r="Q47" s="59"/>
      <c r="R47" s="61"/>
      <c r="S47" s="60">
        <f>SUM(S40:S46)+S39</f>
        <v>20.792469800000003</v>
      </c>
      <c r="T47" s="40"/>
      <c r="U47" s="43">
        <f t="shared" si="1"/>
        <v>2.5998000000000019</v>
      </c>
      <c r="V47" s="44">
        <f t="shared" si="2"/>
        <v>0.14290370949293005</v>
      </c>
      <c r="X47" s="59"/>
      <c r="Y47" s="61"/>
      <c r="Z47" s="60">
        <f>SUM(Z40:Z46)+Z39</f>
        <v>24.732469800000001</v>
      </c>
      <c r="AA47" s="40"/>
      <c r="AB47" s="43">
        <f t="shared" si="3"/>
        <v>3.9399999999999977</v>
      </c>
      <c r="AC47" s="44">
        <f t="shared" si="4"/>
        <v>0.18949167837675529</v>
      </c>
      <c r="AE47" s="59"/>
      <c r="AF47" s="61"/>
      <c r="AG47" s="60">
        <f>SUM(AG40:AG46)+AG39</f>
        <v>28.722469800000002</v>
      </c>
      <c r="AH47" s="40"/>
      <c r="AI47" s="43">
        <f t="shared" si="5"/>
        <v>3.990000000000002</v>
      </c>
      <c r="AJ47" s="44">
        <f t="shared" si="6"/>
        <v>0.16132638722558965</v>
      </c>
      <c r="AL47" s="59"/>
      <c r="AM47" s="61"/>
      <c r="AN47" s="60">
        <f>SUM(AN40:AN46)+AN39</f>
        <v>32.4324698</v>
      </c>
      <c r="AO47" s="40"/>
      <c r="AP47" s="43">
        <f t="shared" si="7"/>
        <v>3.7099999999999973</v>
      </c>
      <c r="AQ47" s="44">
        <f t="shared" si="8"/>
        <v>0.12916716514399457</v>
      </c>
    </row>
    <row r="48" spans="2:43" x14ac:dyDescent="0.2">
      <c r="B48" s="27" t="s">
        <v>39</v>
      </c>
      <c r="C48" s="27"/>
      <c r="D48" s="62" t="s">
        <v>30</v>
      </c>
      <c r="E48" s="63"/>
      <c r="F48" s="28">
        <v>7.7000000000000002E-3</v>
      </c>
      <c r="G48" s="64">
        <f>F18*(1+F74)</f>
        <v>103.58000000000001</v>
      </c>
      <c r="H48" s="26">
        <f>G48*F48</f>
        <v>0.79756600000000011</v>
      </c>
      <c r="I48" s="27"/>
      <c r="J48" s="28">
        <v>7.7000000000000002E-3</v>
      </c>
      <c r="K48" s="65">
        <f>F18*(1+J74)</f>
        <v>103.38000000000001</v>
      </c>
      <c r="L48" s="26">
        <f>K48*J48</f>
        <v>0.79602600000000012</v>
      </c>
      <c r="M48" s="27"/>
      <c r="N48" s="30">
        <f t="shared" si="41"/>
        <v>-1.5399999999999858E-3</v>
      </c>
      <c r="O48" s="31">
        <f t="shared" si="27"/>
        <v>-1.9308746862328455E-3</v>
      </c>
      <c r="Q48" s="28">
        <f>+J48</f>
        <v>7.7000000000000002E-3</v>
      </c>
      <c r="R48" s="65">
        <f>$F$18*(1+Q74)</f>
        <v>103.38000000000001</v>
      </c>
      <c r="S48" s="26">
        <f>R48*Q48</f>
        <v>0.79602600000000012</v>
      </c>
      <c r="T48" s="27"/>
      <c r="U48" s="30">
        <f t="shared" si="1"/>
        <v>0</v>
      </c>
      <c r="V48" s="31">
        <f t="shared" si="2"/>
        <v>0</v>
      </c>
      <c r="X48" s="28">
        <f>+Q48</f>
        <v>7.7000000000000002E-3</v>
      </c>
      <c r="Y48" s="65">
        <f>$F$18*(1+X74)</f>
        <v>103.38000000000001</v>
      </c>
      <c r="Z48" s="26">
        <f>Y48*X48</f>
        <v>0.79602600000000012</v>
      </c>
      <c r="AA48" s="27"/>
      <c r="AB48" s="30">
        <f t="shared" si="3"/>
        <v>0</v>
      </c>
      <c r="AC48" s="31">
        <f t="shared" si="4"/>
        <v>0</v>
      </c>
      <c r="AE48" s="28">
        <f>+X48</f>
        <v>7.7000000000000002E-3</v>
      </c>
      <c r="AF48" s="65">
        <f>$F$18*(1+AE74)</f>
        <v>103.38000000000001</v>
      </c>
      <c r="AG48" s="26">
        <f>AF48*AE48</f>
        <v>0.79602600000000012</v>
      </c>
      <c r="AH48" s="27"/>
      <c r="AI48" s="30">
        <f t="shared" si="5"/>
        <v>0</v>
      </c>
      <c r="AJ48" s="31">
        <f t="shared" si="6"/>
        <v>0</v>
      </c>
      <c r="AL48" s="28">
        <f>+AE48</f>
        <v>7.7000000000000002E-3</v>
      </c>
      <c r="AM48" s="65">
        <f>$F$18*(1+AL74)</f>
        <v>103.38000000000001</v>
      </c>
      <c r="AN48" s="26">
        <f>AM48*AL48</f>
        <v>0.79602600000000012</v>
      </c>
      <c r="AO48" s="27"/>
      <c r="AP48" s="30">
        <f t="shared" si="7"/>
        <v>0</v>
      </c>
      <c r="AQ48" s="31">
        <f t="shared" si="8"/>
        <v>0</v>
      </c>
    </row>
    <row r="49" spans="2:43" ht="25.5" x14ac:dyDescent="0.2">
      <c r="B49" s="66" t="s">
        <v>40</v>
      </c>
      <c r="C49" s="27"/>
      <c r="D49" s="62" t="s">
        <v>30</v>
      </c>
      <c r="E49" s="63"/>
      <c r="F49" s="28">
        <v>4.1999999999999997E-3</v>
      </c>
      <c r="G49" s="64">
        <f>G48</f>
        <v>103.58000000000001</v>
      </c>
      <c r="H49" s="26">
        <f>G49*F49</f>
        <v>0.43503600000000003</v>
      </c>
      <c r="I49" s="27"/>
      <c r="J49" s="28">
        <v>4.1999999999999997E-3</v>
      </c>
      <c r="K49" s="65">
        <f>K48</f>
        <v>103.38000000000001</v>
      </c>
      <c r="L49" s="26">
        <f>K49*J49</f>
        <v>0.43419600000000003</v>
      </c>
      <c r="M49" s="27"/>
      <c r="N49" s="30">
        <f t="shared" si="41"/>
        <v>-8.4000000000000741E-4</v>
      </c>
      <c r="O49" s="31">
        <f t="shared" si="27"/>
        <v>-1.9308746862328804E-3</v>
      </c>
      <c r="Q49" s="28">
        <f>+J49</f>
        <v>4.1999999999999997E-3</v>
      </c>
      <c r="R49" s="65">
        <f>R48</f>
        <v>103.38000000000001</v>
      </c>
      <c r="S49" s="26">
        <f>R49*Q49</f>
        <v>0.43419600000000003</v>
      </c>
      <c r="T49" s="27"/>
      <c r="U49" s="30">
        <f t="shared" si="1"/>
        <v>0</v>
      </c>
      <c r="V49" s="31">
        <f t="shared" si="2"/>
        <v>0</v>
      </c>
      <c r="X49" s="28">
        <f>+Q49</f>
        <v>4.1999999999999997E-3</v>
      </c>
      <c r="Y49" s="65">
        <f>Y48</f>
        <v>103.38000000000001</v>
      </c>
      <c r="Z49" s="26">
        <f>Y49*X49</f>
        <v>0.43419600000000003</v>
      </c>
      <c r="AA49" s="27"/>
      <c r="AB49" s="30">
        <f t="shared" si="3"/>
        <v>0</v>
      </c>
      <c r="AC49" s="31">
        <f t="shared" si="4"/>
        <v>0</v>
      </c>
      <c r="AE49" s="28">
        <f>+X49</f>
        <v>4.1999999999999997E-3</v>
      </c>
      <c r="AF49" s="65">
        <f>AF48</f>
        <v>103.38000000000001</v>
      </c>
      <c r="AG49" s="26">
        <f>AF49*AE49</f>
        <v>0.43419600000000003</v>
      </c>
      <c r="AH49" s="27"/>
      <c r="AI49" s="30">
        <f t="shared" si="5"/>
        <v>0</v>
      </c>
      <c r="AJ49" s="31">
        <f t="shared" si="6"/>
        <v>0</v>
      </c>
      <c r="AL49" s="28">
        <f>+AE49</f>
        <v>4.1999999999999997E-3</v>
      </c>
      <c r="AM49" s="65">
        <f>AM48</f>
        <v>103.38000000000001</v>
      </c>
      <c r="AN49" s="26">
        <f>AM49*AL49</f>
        <v>0.43419600000000003</v>
      </c>
      <c r="AO49" s="27"/>
      <c r="AP49" s="30">
        <f t="shared" si="7"/>
        <v>0</v>
      </c>
      <c r="AQ49" s="31">
        <f t="shared" si="8"/>
        <v>0</v>
      </c>
    </row>
    <row r="50" spans="2:43" ht="25.5" x14ac:dyDescent="0.2">
      <c r="B50" s="56" t="s">
        <v>41</v>
      </c>
      <c r="C50" s="35"/>
      <c r="D50" s="35"/>
      <c r="E50" s="35"/>
      <c r="F50" s="67"/>
      <c r="G50" s="59"/>
      <c r="H50" s="60">
        <f>SUM(H47:H49)</f>
        <v>14.404478000000001</v>
      </c>
      <c r="I50" s="68"/>
      <c r="J50" s="69"/>
      <c r="K50" s="70"/>
      <c r="L50" s="60">
        <f>SUM(L47:L49)</f>
        <v>19.422891800000002</v>
      </c>
      <c r="M50" s="68"/>
      <c r="N50" s="43">
        <f t="shared" si="41"/>
        <v>5.0184138000000011</v>
      </c>
      <c r="O50" s="44">
        <f t="shared" si="27"/>
        <v>0.34839261790673709</v>
      </c>
      <c r="Q50" s="69"/>
      <c r="R50" s="70"/>
      <c r="S50" s="60">
        <f>SUM(S47:S49)</f>
        <v>22.022691800000004</v>
      </c>
      <c r="T50" s="68"/>
      <c r="U50" s="43">
        <f t="shared" si="1"/>
        <v>2.5998000000000019</v>
      </c>
      <c r="V50" s="44">
        <f t="shared" si="2"/>
        <v>0.13385236486772797</v>
      </c>
      <c r="X50" s="69"/>
      <c r="Y50" s="70"/>
      <c r="Z50" s="60">
        <f>SUM(Z47:Z49)</f>
        <v>25.962691800000002</v>
      </c>
      <c r="AA50" s="68"/>
      <c r="AB50" s="43">
        <f t="shared" si="3"/>
        <v>3.9399999999999977</v>
      </c>
      <c r="AC50" s="44">
        <f t="shared" si="4"/>
        <v>0.17890637692164393</v>
      </c>
      <c r="AE50" s="69"/>
      <c r="AF50" s="70"/>
      <c r="AG50" s="60">
        <f>SUM(AG47:AG49)</f>
        <v>29.952691800000004</v>
      </c>
      <c r="AH50" s="68"/>
      <c r="AI50" s="43">
        <f t="shared" si="5"/>
        <v>3.990000000000002</v>
      </c>
      <c r="AJ50" s="44">
        <f t="shared" si="6"/>
        <v>0.15368206158037903</v>
      </c>
      <c r="AL50" s="69"/>
      <c r="AM50" s="70"/>
      <c r="AN50" s="60">
        <f>SUM(AN47:AN49)</f>
        <v>33.662691799999997</v>
      </c>
      <c r="AO50" s="68"/>
      <c r="AP50" s="43">
        <f t="shared" si="7"/>
        <v>3.7099999999999937</v>
      </c>
      <c r="AQ50" s="44">
        <f t="shared" si="8"/>
        <v>0.1238619895925345</v>
      </c>
    </row>
    <row r="51" spans="2:43" ht="25.5" x14ac:dyDescent="0.2">
      <c r="B51" s="71" t="s">
        <v>42</v>
      </c>
      <c r="C51" s="21"/>
      <c r="D51" s="22" t="s">
        <v>30</v>
      </c>
      <c r="E51" s="23"/>
      <c r="F51" s="72">
        <v>4.4000000000000003E-3</v>
      </c>
      <c r="G51" s="64">
        <f>G49</f>
        <v>103.58000000000001</v>
      </c>
      <c r="H51" s="73">
        <f t="shared" ref="H51:H57" si="42">G51*F51</f>
        <v>0.4557520000000001</v>
      </c>
      <c r="I51" s="27"/>
      <c r="J51" s="72">
        <v>4.4000000000000003E-3</v>
      </c>
      <c r="K51" s="65">
        <f>K49</f>
        <v>103.38000000000001</v>
      </c>
      <c r="L51" s="73">
        <f t="shared" ref="L51:L57" si="43">K51*J51</f>
        <v>0.45487200000000005</v>
      </c>
      <c r="M51" s="27"/>
      <c r="N51" s="30">
        <f t="shared" si="41"/>
        <v>-8.8000000000004741E-4</v>
      </c>
      <c r="O51" s="74">
        <f t="shared" si="27"/>
        <v>-1.9308746862329671E-3</v>
      </c>
      <c r="Q51" s="72">
        <f>+J51</f>
        <v>4.4000000000000003E-3</v>
      </c>
      <c r="R51" s="65">
        <f>R49</f>
        <v>103.38000000000001</v>
      </c>
      <c r="S51" s="73">
        <f t="shared" ref="S51:S57" si="44">R51*Q51</f>
        <v>0.45487200000000005</v>
      </c>
      <c r="T51" s="27"/>
      <c r="U51" s="30">
        <f t="shared" si="1"/>
        <v>0</v>
      </c>
      <c r="V51" s="74">
        <f t="shared" si="2"/>
        <v>0</v>
      </c>
      <c r="X51" s="72">
        <f>+Q51</f>
        <v>4.4000000000000003E-3</v>
      </c>
      <c r="Y51" s="65">
        <f>Y49</f>
        <v>103.38000000000001</v>
      </c>
      <c r="Z51" s="73">
        <f t="shared" ref="Z51:Z57" si="45">Y51*X51</f>
        <v>0.45487200000000005</v>
      </c>
      <c r="AA51" s="27"/>
      <c r="AB51" s="30">
        <f t="shared" si="3"/>
        <v>0</v>
      </c>
      <c r="AC51" s="74">
        <f t="shared" si="4"/>
        <v>0</v>
      </c>
      <c r="AE51" s="72">
        <f>+X51</f>
        <v>4.4000000000000003E-3</v>
      </c>
      <c r="AF51" s="65">
        <f>AF49</f>
        <v>103.38000000000001</v>
      </c>
      <c r="AG51" s="73">
        <f t="shared" ref="AG51:AG57" si="46">AF51*AE51</f>
        <v>0.45487200000000005</v>
      </c>
      <c r="AH51" s="27"/>
      <c r="AI51" s="30">
        <f t="shared" si="5"/>
        <v>0</v>
      </c>
      <c r="AJ51" s="74">
        <f t="shared" si="6"/>
        <v>0</v>
      </c>
      <c r="AL51" s="72">
        <f>+AE51</f>
        <v>4.4000000000000003E-3</v>
      </c>
      <c r="AM51" s="65">
        <f>AM49</f>
        <v>103.38000000000001</v>
      </c>
      <c r="AN51" s="73">
        <f t="shared" ref="AN51:AN57" si="47">AM51*AL51</f>
        <v>0.45487200000000005</v>
      </c>
      <c r="AO51" s="27"/>
      <c r="AP51" s="30">
        <f t="shared" si="7"/>
        <v>0</v>
      </c>
      <c r="AQ51" s="74">
        <f t="shared" si="8"/>
        <v>0</v>
      </c>
    </row>
    <row r="52" spans="2:43" ht="25.5" x14ac:dyDescent="0.2">
      <c r="B52" s="71" t="s">
        <v>43</v>
      </c>
      <c r="C52" s="21"/>
      <c r="D52" s="22" t="s">
        <v>30</v>
      </c>
      <c r="E52" s="23"/>
      <c r="F52" s="72">
        <v>1.2999999999999999E-3</v>
      </c>
      <c r="G52" s="64">
        <f>G49</f>
        <v>103.58000000000001</v>
      </c>
      <c r="H52" s="73">
        <f t="shared" si="42"/>
        <v>0.13465400000000002</v>
      </c>
      <c r="I52" s="27"/>
      <c r="J52" s="72">
        <v>1.2999999999999999E-3</v>
      </c>
      <c r="K52" s="65">
        <f>K49</f>
        <v>103.38000000000001</v>
      </c>
      <c r="L52" s="73">
        <f t="shared" si="43"/>
        <v>0.13439400000000001</v>
      </c>
      <c r="M52" s="27"/>
      <c r="N52" s="30">
        <f t="shared" si="41"/>
        <v>-2.6000000000001022E-4</v>
      </c>
      <c r="O52" s="74">
        <f t="shared" si="27"/>
        <v>-1.9308746862329391E-3</v>
      </c>
      <c r="Q52" s="72">
        <f>+J52</f>
        <v>1.2999999999999999E-3</v>
      </c>
      <c r="R52" s="65">
        <f>R49</f>
        <v>103.38000000000001</v>
      </c>
      <c r="S52" s="73">
        <f t="shared" si="44"/>
        <v>0.13439400000000001</v>
      </c>
      <c r="T52" s="27"/>
      <c r="U52" s="30">
        <f t="shared" si="1"/>
        <v>0</v>
      </c>
      <c r="V52" s="74">
        <f t="shared" si="2"/>
        <v>0</v>
      </c>
      <c r="X52" s="72">
        <f>+Q52</f>
        <v>1.2999999999999999E-3</v>
      </c>
      <c r="Y52" s="65">
        <f>Y49</f>
        <v>103.38000000000001</v>
      </c>
      <c r="Z52" s="73">
        <f t="shared" si="45"/>
        <v>0.13439400000000001</v>
      </c>
      <c r="AA52" s="27"/>
      <c r="AB52" s="30">
        <f t="shared" si="3"/>
        <v>0</v>
      </c>
      <c r="AC52" s="74">
        <f t="shared" si="4"/>
        <v>0</v>
      </c>
      <c r="AE52" s="72">
        <f>+X52</f>
        <v>1.2999999999999999E-3</v>
      </c>
      <c r="AF52" s="65">
        <f>AF49</f>
        <v>103.38000000000001</v>
      </c>
      <c r="AG52" s="73">
        <f t="shared" si="46"/>
        <v>0.13439400000000001</v>
      </c>
      <c r="AH52" s="27"/>
      <c r="AI52" s="30">
        <f t="shared" si="5"/>
        <v>0</v>
      </c>
      <c r="AJ52" s="74">
        <f t="shared" si="6"/>
        <v>0</v>
      </c>
      <c r="AL52" s="72">
        <f>+AE52</f>
        <v>1.2999999999999999E-3</v>
      </c>
      <c r="AM52" s="65">
        <f>AM49</f>
        <v>103.38000000000001</v>
      </c>
      <c r="AN52" s="73">
        <f t="shared" si="47"/>
        <v>0.13439400000000001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v>
      </c>
      <c r="H54" s="73">
        <f t="shared" si="42"/>
        <v>0.69399999999999995</v>
      </c>
      <c r="I54" s="27"/>
      <c r="J54" s="72">
        <f>+F54</f>
        <v>6.94E-3</v>
      </c>
      <c r="K54" s="76">
        <f>$F$18</f>
        <v>100</v>
      </c>
      <c r="L54" s="73">
        <f t="shared" si="43"/>
        <v>0.69399999999999995</v>
      </c>
      <c r="M54" s="27"/>
      <c r="N54" s="30">
        <f t="shared" si="41"/>
        <v>0</v>
      </c>
      <c r="O54" s="74">
        <f t="shared" si="27"/>
        <v>0</v>
      </c>
      <c r="Q54" s="72">
        <f>+J54</f>
        <v>6.94E-3</v>
      </c>
      <c r="R54" s="76">
        <f>$F$18</f>
        <v>100</v>
      </c>
      <c r="S54" s="73">
        <f t="shared" si="44"/>
        <v>0.69399999999999995</v>
      </c>
      <c r="T54" s="27"/>
      <c r="U54" s="30">
        <f t="shared" si="1"/>
        <v>0</v>
      </c>
      <c r="V54" s="74">
        <f t="shared" si="2"/>
        <v>0</v>
      </c>
      <c r="X54" s="72">
        <f>+Q54</f>
        <v>6.94E-3</v>
      </c>
      <c r="Y54" s="76">
        <f>$F$18</f>
        <v>100</v>
      </c>
      <c r="Z54" s="73">
        <f t="shared" si="45"/>
        <v>0.69399999999999995</v>
      </c>
      <c r="AA54" s="27"/>
      <c r="AB54" s="30">
        <f t="shared" si="3"/>
        <v>0</v>
      </c>
      <c r="AC54" s="74">
        <f t="shared" si="4"/>
        <v>0</v>
      </c>
      <c r="AE54" s="72">
        <f>+X54</f>
        <v>6.94E-3</v>
      </c>
      <c r="AF54" s="76">
        <f>$F$18</f>
        <v>100</v>
      </c>
      <c r="AG54" s="73">
        <f t="shared" si="46"/>
        <v>0.69399999999999995</v>
      </c>
      <c r="AH54" s="27"/>
      <c r="AI54" s="30">
        <f t="shared" si="5"/>
        <v>0</v>
      </c>
      <c r="AJ54" s="74">
        <f t="shared" si="6"/>
        <v>0</v>
      </c>
      <c r="AL54" s="72">
        <f>+AE54</f>
        <v>6.94E-3</v>
      </c>
      <c r="AM54" s="76">
        <f>$F$18</f>
        <v>100</v>
      </c>
      <c r="AN54" s="73">
        <f t="shared" si="47"/>
        <v>0.69399999999999995</v>
      </c>
      <c r="AO54" s="27"/>
      <c r="AP54" s="30">
        <f t="shared" si="7"/>
        <v>0</v>
      </c>
      <c r="AQ54" s="74">
        <f t="shared" si="8"/>
        <v>0</v>
      </c>
    </row>
    <row r="55" spans="2:43" x14ac:dyDescent="0.2">
      <c r="B55" s="49" t="s">
        <v>46</v>
      </c>
      <c r="C55" s="21"/>
      <c r="D55" s="22"/>
      <c r="E55" s="23"/>
      <c r="F55" s="72">
        <v>0.08</v>
      </c>
      <c r="G55" s="77">
        <f>0.64*$F$18</f>
        <v>64</v>
      </c>
      <c r="H55" s="73">
        <f t="shared" si="42"/>
        <v>5.12</v>
      </c>
      <c r="I55" s="27"/>
      <c r="J55" s="72">
        <v>0.08</v>
      </c>
      <c r="K55" s="77">
        <f>$G$55</f>
        <v>64</v>
      </c>
      <c r="L55" s="73">
        <f t="shared" si="43"/>
        <v>5.12</v>
      </c>
      <c r="M55" s="27"/>
      <c r="N55" s="30">
        <f t="shared" si="41"/>
        <v>0</v>
      </c>
      <c r="O55" s="74">
        <f t="shared" si="27"/>
        <v>0</v>
      </c>
      <c r="Q55" s="72">
        <v>0.08</v>
      </c>
      <c r="R55" s="77">
        <f>$G$55</f>
        <v>64</v>
      </c>
      <c r="S55" s="73">
        <f t="shared" si="44"/>
        <v>5.12</v>
      </c>
      <c r="T55" s="27"/>
      <c r="U55" s="30">
        <f t="shared" si="1"/>
        <v>0</v>
      </c>
      <c r="V55" s="74">
        <f t="shared" si="2"/>
        <v>0</v>
      </c>
      <c r="X55" s="72">
        <v>0.08</v>
      </c>
      <c r="Y55" s="77">
        <f>$G$55</f>
        <v>64</v>
      </c>
      <c r="Z55" s="73">
        <f t="shared" si="45"/>
        <v>5.12</v>
      </c>
      <c r="AA55" s="27"/>
      <c r="AB55" s="30">
        <f t="shared" si="3"/>
        <v>0</v>
      </c>
      <c r="AC55" s="74">
        <f t="shared" si="4"/>
        <v>0</v>
      </c>
      <c r="AE55" s="72">
        <v>0.08</v>
      </c>
      <c r="AF55" s="77">
        <f>$G$55</f>
        <v>64</v>
      </c>
      <c r="AG55" s="73">
        <f t="shared" si="46"/>
        <v>5.12</v>
      </c>
      <c r="AH55" s="27"/>
      <c r="AI55" s="30">
        <f t="shared" si="5"/>
        <v>0</v>
      </c>
      <c r="AJ55" s="74">
        <f t="shared" si="6"/>
        <v>0</v>
      </c>
      <c r="AL55" s="72">
        <v>0.08</v>
      </c>
      <c r="AM55" s="77">
        <f>$G$55</f>
        <v>64</v>
      </c>
      <c r="AN55" s="73">
        <f t="shared" si="47"/>
        <v>5.12</v>
      </c>
      <c r="AO55" s="27"/>
      <c r="AP55" s="30">
        <f t="shared" si="7"/>
        <v>0</v>
      </c>
      <c r="AQ55" s="74">
        <f t="shared" si="8"/>
        <v>0</v>
      </c>
    </row>
    <row r="56" spans="2:43" x14ac:dyDescent="0.2">
      <c r="B56" s="49" t="s">
        <v>47</v>
      </c>
      <c r="C56" s="21"/>
      <c r="D56" s="22"/>
      <c r="E56" s="23"/>
      <c r="F56" s="72">
        <v>0.122</v>
      </c>
      <c r="G56" s="77">
        <f>0.18*$F$18</f>
        <v>18</v>
      </c>
      <c r="H56" s="73">
        <f t="shared" si="42"/>
        <v>2.1959999999999997</v>
      </c>
      <c r="I56" s="27"/>
      <c r="J56" s="72">
        <v>0.122</v>
      </c>
      <c r="K56" s="77">
        <f>$G$56</f>
        <v>18</v>
      </c>
      <c r="L56" s="73">
        <f t="shared" si="43"/>
        <v>2.1959999999999997</v>
      </c>
      <c r="M56" s="27"/>
      <c r="N56" s="30">
        <f t="shared" si="41"/>
        <v>0</v>
      </c>
      <c r="O56" s="74">
        <f t="shared" si="27"/>
        <v>0</v>
      </c>
      <c r="Q56" s="72">
        <v>0.122</v>
      </c>
      <c r="R56" s="77">
        <f>$G$56</f>
        <v>18</v>
      </c>
      <c r="S56" s="73">
        <f t="shared" si="44"/>
        <v>2.1959999999999997</v>
      </c>
      <c r="T56" s="27"/>
      <c r="U56" s="30">
        <f t="shared" si="1"/>
        <v>0</v>
      </c>
      <c r="V56" s="74">
        <f t="shared" si="2"/>
        <v>0</v>
      </c>
      <c r="X56" s="72">
        <v>0.122</v>
      </c>
      <c r="Y56" s="77">
        <f>$G$56</f>
        <v>18</v>
      </c>
      <c r="Z56" s="73">
        <f t="shared" si="45"/>
        <v>2.1959999999999997</v>
      </c>
      <c r="AA56" s="27"/>
      <c r="AB56" s="30">
        <f t="shared" si="3"/>
        <v>0</v>
      </c>
      <c r="AC56" s="74">
        <f t="shared" si="4"/>
        <v>0</v>
      </c>
      <c r="AE56" s="72">
        <v>0.122</v>
      </c>
      <c r="AF56" s="77">
        <f>$G$56</f>
        <v>18</v>
      </c>
      <c r="AG56" s="73">
        <f t="shared" si="46"/>
        <v>2.1959999999999997</v>
      </c>
      <c r="AH56" s="27"/>
      <c r="AI56" s="30">
        <f t="shared" si="5"/>
        <v>0</v>
      </c>
      <c r="AJ56" s="74">
        <f t="shared" si="6"/>
        <v>0</v>
      </c>
      <c r="AL56" s="72">
        <v>0.122</v>
      </c>
      <c r="AM56" s="77">
        <f>$G$56</f>
        <v>18</v>
      </c>
      <c r="AN56" s="73">
        <f t="shared" si="47"/>
        <v>2.1959999999999997</v>
      </c>
      <c r="AO56" s="27"/>
      <c r="AP56" s="30">
        <f t="shared" si="7"/>
        <v>0</v>
      </c>
      <c r="AQ56" s="74">
        <f t="shared" si="8"/>
        <v>0</v>
      </c>
    </row>
    <row r="57" spans="2:43" x14ac:dyDescent="0.2">
      <c r="B57" s="11" t="s">
        <v>48</v>
      </c>
      <c r="C57" s="21"/>
      <c r="D57" s="22"/>
      <c r="E57" s="23"/>
      <c r="F57" s="72">
        <v>0.161</v>
      </c>
      <c r="G57" s="77">
        <f>0.18*$F$18</f>
        <v>18</v>
      </c>
      <c r="H57" s="73">
        <f t="shared" si="42"/>
        <v>2.8980000000000001</v>
      </c>
      <c r="I57" s="27"/>
      <c r="J57" s="72">
        <v>0.161</v>
      </c>
      <c r="K57" s="77">
        <f>$G$57</f>
        <v>18</v>
      </c>
      <c r="L57" s="73">
        <f t="shared" si="43"/>
        <v>2.8980000000000001</v>
      </c>
      <c r="M57" s="27"/>
      <c r="N57" s="30">
        <f t="shared" si="41"/>
        <v>0</v>
      </c>
      <c r="O57" s="74">
        <f t="shared" si="27"/>
        <v>0</v>
      </c>
      <c r="Q57" s="72">
        <v>0.161</v>
      </c>
      <c r="R57" s="77">
        <f>$G$57</f>
        <v>18</v>
      </c>
      <c r="S57" s="73">
        <f t="shared" si="44"/>
        <v>2.8980000000000001</v>
      </c>
      <c r="T57" s="27"/>
      <c r="U57" s="30">
        <f t="shared" si="1"/>
        <v>0</v>
      </c>
      <c r="V57" s="74">
        <f t="shared" si="2"/>
        <v>0</v>
      </c>
      <c r="X57" s="72">
        <v>0.161</v>
      </c>
      <c r="Y57" s="77">
        <f>$G$57</f>
        <v>18</v>
      </c>
      <c r="Z57" s="73">
        <f t="shared" si="45"/>
        <v>2.8980000000000001</v>
      </c>
      <c r="AA57" s="27"/>
      <c r="AB57" s="30">
        <f t="shared" si="3"/>
        <v>0</v>
      </c>
      <c r="AC57" s="74">
        <f t="shared" si="4"/>
        <v>0</v>
      </c>
      <c r="AE57" s="72">
        <v>0.161</v>
      </c>
      <c r="AF57" s="77">
        <f>$G$57</f>
        <v>18</v>
      </c>
      <c r="AG57" s="73">
        <f t="shared" si="46"/>
        <v>2.8980000000000001</v>
      </c>
      <c r="AH57" s="27"/>
      <c r="AI57" s="30">
        <f t="shared" si="5"/>
        <v>0</v>
      </c>
      <c r="AJ57" s="74">
        <f t="shared" si="6"/>
        <v>0</v>
      </c>
      <c r="AL57" s="72">
        <v>0.161</v>
      </c>
      <c r="AM57" s="77">
        <f>$G$57</f>
        <v>18</v>
      </c>
      <c r="AN57" s="73">
        <f t="shared" si="47"/>
        <v>2.8980000000000001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100</v>
      </c>
      <c r="H58" s="73">
        <f>G58*F58</f>
        <v>9.4</v>
      </c>
      <c r="I58" s="83"/>
      <c r="J58" s="72">
        <v>9.4E-2</v>
      </c>
      <c r="K58" s="82">
        <f>$G$58</f>
        <v>100</v>
      </c>
      <c r="L58" s="73">
        <f>K58*J58</f>
        <v>9.4</v>
      </c>
      <c r="M58" s="83"/>
      <c r="N58" s="84">
        <f t="shared" si="41"/>
        <v>0</v>
      </c>
      <c r="O58" s="74">
        <f t="shared" si="27"/>
        <v>0</v>
      </c>
      <c r="Q58" s="72">
        <v>9.4E-2</v>
      </c>
      <c r="R58" s="82">
        <f>$G$58</f>
        <v>100</v>
      </c>
      <c r="S58" s="73">
        <f>R58*Q58</f>
        <v>9.4</v>
      </c>
      <c r="T58" s="83"/>
      <c r="U58" s="84">
        <f t="shared" si="1"/>
        <v>0</v>
      </c>
      <c r="V58" s="74">
        <f t="shared" si="2"/>
        <v>0</v>
      </c>
      <c r="X58" s="72">
        <v>9.4E-2</v>
      </c>
      <c r="Y58" s="82">
        <f>$G$58</f>
        <v>100</v>
      </c>
      <c r="Z58" s="73">
        <f>Y58*X58</f>
        <v>9.4</v>
      </c>
      <c r="AA58" s="83"/>
      <c r="AB58" s="84">
        <f t="shared" si="3"/>
        <v>0</v>
      </c>
      <c r="AC58" s="74">
        <f t="shared" si="4"/>
        <v>0</v>
      </c>
      <c r="AE58" s="72">
        <v>9.4E-2</v>
      </c>
      <c r="AF58" s="82">
        <f>$G$58</f>
        <v>100</v>
      </c>
      <c r="AG58" s="73">
        <f>AF58*AE58</f>
        <v>9.4</v>
      </c>
      <c r="AH58" s="83"/>
      <c r="AI58" s="84">
        <f t="shared" si="5"/>
        <v>0</v>
      </c>
      <c r="AJ58" s="74">
        <f t="shared" si="6"/>
        <v>0</v>
      </c>
      <c r="AL58" s="72">
        <v>9.4E-2</v>
      </c>
      <c r="AM58" s="82">
        <f>$G$58</f>
        <v>100</v>
      </c>
      <c r="AN58" s="73">
        <f>AM58*AL58</f>
        <v>9.4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26.152884</v>
      </c>
      <c r="I61" s="100"/>
      <c r="J61" s="101"/>
      <c r="K61" s="101"/>
      <c r="L61" s="99">
        <f>SUM(L51:L57,L50)</f>
        <v>31.170157800000002</v>
      </c>
      <c r="M61" s="102"/>
      <c r="N61" s="103">
        <f t="shared" ref="N61" si="48">L61-H61</f>
        <v>5.0172738000000017</v>
      </c>
      <c r="O61" s="104">
        <f t="shared" ref="O61" si="49">IF((H61)=0,"",(N61/H61))</f>
        <v>0.19184399701386667</v>
      </c>
      <c r="Q61" s="101"/>
      <c r="R61" s="101"/>
      <c r="S61" s="103">
        <f>SUM(S51:S57,S50)</f>
        <v>33.7699578</v>
      </c>
      <c r="T61" s="102"/>
      <c r="U61" s="103">
        <f t="shared" si="1"/>
        <v>2.5997999999999983</v>
      </c>
      <c r="V61" s="104">
        <f>IF((L61)=0,"",(U61/L61))</f>
        <v>8.3406699981480301E-2</v>
      </c>
      <c r="X61" s="101"/>
      <c r="Y61" s="101"/>
      <c r="Z61" s="103">
        <f>SUM(Z51:Z57,Z50)</f>
        <v>37.709957799999998</v>
      </c>
      <c r="AA61" s="102"/>
      <c r="AB61" s="103">
        <f t="shared" si="3"/>
        <v>3.9399999999999977</v>
      </c>
      <c r="AC61" s="104">
        <f>IF((S61)=0,"",(AB61/S61))</f>
        <v>0.11667174781012009</v>
      </c>
      <c r="AE61" s="101"/>
      <c r="AF61" s="101"/>
      <c r="AG61" s="103">
        <f>SUM(AG51:AG57,AG50)</f>
        <v>41.699957800000007</v>
      </c>
      <c r="AH61" s="102"/>
      <c r="AI61" s="103">
        <f t="shared" ref="AI61:AI65" si="50">AG61-Z61</f>
        <v>3.9900000000000091</v>
      </c>
      <c r="AJ61" s="104">
        <f>IF((Z61)=0,"",(AI61/Z61))</f>
        <v>0.1058075965282573</v>
      </c>
      <c r="AL61" s="101"/>
      <c r="AM61" s="101"/>
      <c r="AN61" s="103">
        <f>SUM(AN51:AN57,AN50)</f>
        <v>45.409957800000001</v>
      </c>
      <c r="AO61" s="102"/>
      <c r="AP61" s="103">
        <f t="shared" ref="AP61:AP65" si="51">AN61-AG61</f>
        <v>3.7099999999999937</v>
      </c>
      <c r="AQ61" s="104">
        <f>IF((AG61)=0,"",(AP61/AG61))</f>
        <v>8.8968914975736335E-2</v>
      </c>
    </row>
    <row r="62" spans="2:43" x14ac:dyDescent="0.2">
      <c r="B62" s="105" t="s">
        <v>52</v>
      </c>
      <c r="C62" s="21"/>
      <c r="D62" s="21"/>
      <c r="E62" s="21"/>
      <c r="F62" s="106">
        <v>0.13</v>
      </c>
      <c r="G62" s="107"/>
      <c r="H62" s="108">
        <f>H61*F62</f>
        <v>3.3998749200000002</v>
      </c>
      <c r="I62" s="109"/>
      <c r="J62" s="110">
        <v>0.13</v>
      </c>
      <c r="K62" s="109"/>
      <c r="L62" s="111">
        <f>L61*J62</f>
        <v>4.0521205140000003</v>
      </c>
      <c r="M62" s="112"/>
      <c r="N62" s="113">
        <f t="shared" si="41"/>
        <v>0.65224559400000004</v>
      </c>
      <c r="O62" s="114">
        <f t="shared" si="27"/>
        <v>0.19184399701386662</v>
      </c>
      <c r="Q62" s="110">
        <v>0.13</v>
      </c>
      <c r="R62" s="109"/>
      <c r="S62" s="111">
        <f>S61*Q62</f>
        <v>4.3900945140000003</v>
      </c>
      <c r="T62" s="112"/>
      <c r="U62" s="113">
        <f t="shared" si="1"/>
        <v>0.337974</v>
      </c>
      <c r="V62" s="114">
        <f t="shared" ref="V62:V71" si="52">IF((L62)=0,"",(U62/L62))</f>
        <v>8.3406699981480356E-2</v>
      </c>
      <c r="X62" s="110">
        <v>0.13</v>
      </c>
      <c r="Y62" s="109"/>
      <c r="Z62" s="111">
        <f>Z61*X62</f>
        <v>4.9022945140000003</v>
      </c>
      <c r="AA62" s="112"/>
      <c r="AB62" s="113">
        <f t="shared" si="3"/>
        <v>0.51219999999999999</v>
      </c>
      <c r="AC62" s="114">
        <f t="shared" ref="AC62:AC71" si="53">IF((S62)=0,"",(AB62/S62))</f>
        <v>0.11667174781012014</v>
      </c>
      <c r="AE62" s="110">
        <v>0.13</v>
      </c>
      <c r="AF62" s="109"/>
      <c r="AG62" s="111">
        <f>AG61*AE62</f>
        <v>5.4209945140000011</v>
      </c>
      <c r="AH62" s="112"/>
      <c r="AI62" s="113">
        <f t="shared" si="50"/>
        <v>0.51870000000000083</v>
      </c>
      <c r="AJ62" s="114">
        <f t="shared" ref="AJ62:AJ71" si="54">IF((Z62)=0,"",(AI62/Z62))</f>
        <v>0.10580759652825722</v>
      </c>
      <c r="AL62" s="110">
        <v>0.13</v>
      </c>
      <c r="AM62" s="109"/>
      <c r="AN62" s="111">
        <f>AN61*AL62</f>
        <v>5.9032945140000006</v>
      </c>
      <c r="AO62" s="112"/>
      <c r="AP62" s="113">
        <f t="shared" si="51"/>
        <v>0.48229999999999951</v>
      </c>
      <c r="AQ62" s="114">
        <f t="shared" ref="AQ62:AQ71" si="55">IF((AG62)=0,"",(AP62/AG62))</f>
        <v>8.8968914975736391E-2</v>
      </c>
    </row>
    <row r="63" spans="2:43" x14ac:dyDescent="0.2">
      <c r="B63" s="115" t="s">
        <v>53</v>
      </c>
      <c r="C63" s="21"/>
      <c r="D63" s="21"/>
      <c r="E63" s="21"/>
      <c r="F63" s="116"/>
      <c r="G63" s="107"/>
      <c r="H63" s="108">
        <f>H61+H62</f>
        <v>29.552758920000002</v>
      </c>
      <c r="I63" s="109"/>
      <c r="J63" s="109"/>
      <c r="K63" s="109"/>
      <c r="L63" s="111">
        <f>L61+L62</f>
        <v>35.222278314</v>
      </c>
      <c r="M63" s="112"/>
      <c r="N63" s="113">
        <f t="shared" si="41"/>
        <v>5.6695193939999982</v>
      </c>
      <c r="O63" s="114">
        <f t="shared" si="27"/>
        <v>0.19184399701386654</v>
      </c>
      <c r="Q63" s="109"/>
      <c r="R63" s="109"/>
      <c r="S63" s="111">
        <f>S61+S62</f>
        <v>38.160052313999998</v>
      </c>
      <c r="T63" s="112"/>
      <c r="U63" s="113">
        <f t="shared" si="1"/>
        <v>2.9377739999999974</v>
      </c>
      <c r="V63" s="114">
        <f t="shared" si="52"/>
        <v>8.3406699981480287E-2</v>
      </c>
      <c r="X63" s="109"/>
      <c r="Y63" s="109"/>
      <c r="Z63" s="111">
        <f>Z61+Z62</f>
        <v>42.612252313999996</v>
      </c>
      <c r="AA63" s="112"/>
      <c r="AB63" s="113">
        <f t="shared" si="3"/>
        <v>4.4521999999999977</v>
      </c>
      <c r="AC63" s="114">
        <f t="shared" si="53"/>
        <v>0.1166717478101201</v>
      </c>
      <c r="AE63" s="109"/>
      <c r="AF63" s="109"/>
      <c r="AG63" s="111">
        <f>AG61+AG62</f>
        <v>47.120952314000007</v>
      </c>
      <c r="AH63" s="112"/>
      <c r="AI63" s="113">
        <f t="shared" si="50"/>
        <v>4.5087000000000117</v>
      </c>
      <c r="AJ63" s="114">
        <f t="shared" si="54"/>
        <v>0.10580759652825734</v>
      </c>
      <c r="AL63" s="109"/>
      <c r="AM63" s="109"/>
      <c r="AN63" s="111">
        <f>AN61+AN62</f>
        <v>51.313252314000003</v>
      </c>
      <c r="AO63" s="112"/>
      <c r="AP63" s="113">
        <f t="shared" si="51"/>
        <v>4.1922999999999959</v>
      </c>
      <c r="AQ63" s="114">
        <f t="shared" si="55"/>
        <v>8.8968914975736405E-2</v>
      </c>
    </row>
    <row r="64" spans="2:43" ht="15.75" customHeight="1" x14ac:dyDescent="0.2">
      <c r="B64" s="259" t="s">
        <v>54</v>
      </c>
      <c r="C64" s="259"/>
      <c r="D64" s="259"/>
      <c r="E64" s="21"/>
      <c r="F64" s="116"/>
      <c r="G64" s="107"/>
      <c r="H64" s="117">
        <f>ROUND(-H63*10%,2)</f>
        <v>-2.96</v>
      </c>
      <c r="I64" s="109"/>
      <c r="J64" s="109"/>
      <c r="K64" s="109"/>
      <c r="L64" s="118">
        <f>ROUND(-L63*10%,2)</f>
        <v>-3.52</v>
      </c>
      <c r="M64" s="112"/>
      <c r="N64" s="118">
        <f t="shared" si="41"/>
        <v>-0.56000000000000005</v>
      </c>
      <c r="O64" s="119">
        <f t="shared" si="27"/>
        <v>0.1891891891891892</v>
      </c>
      <c r="Q64" s="109"/>
      <c r="R64" s="109"/>
      <c r="S64" s="118">
        <f>ROUND(-S63*10%,2)</f>
        <v>-3.82</v>
      </c>
      <c r="T64" s="112"/>
      <c r="U64" s="118">
        <f t="shared" si="1"/>
        <v>-0.29999999999999982</v>
      </c>
      <c r="V64" s="119">
        <f t="shared" si="52"/>
        <v>8.5227272727272679E-2</v>
      </c>
      <c r="X64" s="109"/>
      <c r="Y64" s="109"/>
      <c r="Z64" s="118">
        <f>ROUND(-Z63*10%,2)</f>
        <v>-4.26</v>
      </c>
      <c r="AA64" s="112"/>
      <c r="AB64" s="118">
        <f t="shared" si="3"/>
        <v>-0.43999999999999995</v>
      </c>
      <c r="AC64" s="119">
        <f t="shared" si="53"/>
        <v>0.11518324607329843</v>
      </c>
      <c r="AE64" s="109"/>
      <c r="AF64" s="109"/>
      <c r="AG64" s="118">
        <f>ROUND(-AG63*10%,2)</f>
        <v>-4.71</v>
      </c>
      <c r="AH64" s="112"/>
      <c r="AI64" s="118">
        <f t="shared" si="50"/>
        <v>-0.45000000000000018</v>
      </c>
      <c r="AJ64" s="119">
        <f t="shared" si="54"/>
        <v>0.10563380281690146</v>
      </c>
      <c r="AL64" s="109"/>
      <c r="AM64" s="109"/>
      <c r="AN64" s="118">
        <f>ROUND(-AN63*10%,2)</f>
        <v>-5.13</v>
      </c>
      <c r="AO64" s="112"/>
      <c r="AP64" s="118">
        <f t="shared" si="51"/>
        <v>-0.41999999999999993</v>
      </c>
      <c r="AQ64" s="119">
        <f t="shared" si="55"/>
        <v>8.9171974522292974E-2</v>
      </c>
    </row>
    <row r="65" spans="1:43" ht="13.5" thickBot="1" x14ac:dyDescent="0.25">
      <c r="B65" s="260" t="s">
        <v>55</v>
      </c>
      <c r="C65" s="260"/>
      <c r="D65" s="260"/>
      <c r="E65" s="120"/>
      <c r="F65" s="121"/>
      <c r="G65" s="122"/>
      <c r="H65" s="123">
        <f>H63+H64</f>
        <v>26.592758920000001</v>
      </c>
      <c r="I65" s="124"/>
      <c r="J65" s="124"/>
      <c r="K65" s="124"/>
      <c r="L65" s="125">
        <f>L63+L64</f>
        <v>31.702278314000001</v>
      </c>
      <c r="M65" s="126"/>
      <c r="N65" s="127">
        <f t="shared" si="41"/>
        <v>5.1095193939999994</v>
      </c>
      <c r="O65" s="128">
        <f t="shared" si="27"/>
        <v>0.19213949968001287</v>
      </c>
      <c r="Q65" s="124"/>
      <c r="R65" s="124"/>
      <c r="S65" s="125">
        <f>S63+S64</f>
        <v>34.340052313999998</v>
      </c>
      <c r="T65" s="126"/>
      <c r="U65" s="127">
        <f t="shared" si="1"/>
        <v>2.6377739999999967</v>
      </c>
      <c r="V65" s="128">
        <f t="shared" si="52"/>
        <v>8.3204556274276753E-2</v>
      </c>
      <c r="X65" s="124"/>
      <c r="Y65" s="124"/>
      <c r="Z65" s="125">
        <f>Z63+Z64</f>
        <v>38.352252313999998</v>
      </c>
      <c r="AA65" s="126"/>
      <c r="AB65" s="127">
        <f t="shared" si="3"/>
        <v>4.0122</v>
      </c>
      <c r="AC65" s="128">
        <f t="shared" si="53"/>
        <v>0.1168373292886417</v>
      </c>
      <c r="AE65" s="124"/>
      <c r="AF65" s="124"/>
      <c r="AG65" s="125">
        <f>AG63+AG64</f>
        <v>42.410952314000006</v>
      </c>
      <c r="AH65" s="126"/>
      <c r="AI65" s="127">
        <f t="shared" si="50"/>
        <v>4.0587000000000089</v>
      </c>
      <c r="AJ65" s="128">
        <f t="shared" si="54"/>
        <v>0.105826900771573</v>
      </c>
      <c r="AL65" s="124"/>
      <c r="AM65" s="124"/>
      <c r="AN65" s="125">
        <f>AN63+AN64</f>
        <v>46.183252314000001</v>
      </c>
      <c r="AO65" s="126"/>
      <c r="AP65" s="127">
        <f t="shared" si="51"/>
        <v>3.7722999999999942</v>
      </c>
      <c r="AQ65" s="128">
        <f t="shared" si="55"/>
        <v>8.8946363950303101E-2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25.338884000000004</v>
      </c>
      <c r="I67" s="140"/>
      <c r="J67" s="141"/>
      <c r="K67" s="141"/>
      <c r="L67" s="139">
        <f>SUM(L58:L59,L50,L51:L54)</f>
        <v>30.356157800000002</v>
      </c>
      <c r="M67" s="142"/>
      <c r="N67" s="143">
        <f t="shared" ref="N67:N71" si="56">L67-H67</f>
        <v>5.0172737999999981</v>
      </c>
      <c r="O67" s="104">
        <f t="shared" ref="O67:O71" si="57">IF((H67)=0,"",(N67/H67))</f>
        <v>0.19800689722562356</v>
      </c>
      <c r="Q67" s="141"/>
      <c r="R67" s="141"/>
      <c r="S67" s="143">
        <f>SUM(S58:S59,S50,S51:S54)</f>
        <v>32.955957800000007</v>
      </c>
      <c r="T67" s="142"/>
      <c r="U67" s="143">
        <f t="shared" si="1"/>
        <v>2.5998000000000054</v>
      </c>
      <c r="V67" s="104">
        <f t="shared" si="52"/>
        <v>8.5643249621004586E-2</v>
      </c>
      <c r="X67" s="141"/>
      <c r="Y67" s="141"/>
      <c r="Z67" s="143">
        <f>SUM(Z58:Z59,Z50,Z51:Z54)</f>
        <v>36.895957800000005</v>
      </c>
      <c r="AA67" s="142"/>
      <c r="AB67" s="143">
        <f t="shared" si="3"/>
        <v>3.9399999999999977</v>
      </c>
      <c r="AC67" s="104">
        <f t="shared" si="53"/>
        <v>0.11955349694008884</v>
      </c>
      <c r="AE67" s="141"/>
      <c r="AF67" s="141"/>
      <c r="AG67" s="143">
        <f>SUM(AG58:AG59,AG50,AG51:AG54)</f>
        <v>40.885957800000007</v>
      </c>
      <c r="AH67" s="142"/>
      <c r="AI67" s="143">
        <f t="shared" ref="AI67:AI71" si="58">AG67-Z67</f>
        <v>3.990000000000002</v>
      </c>
      <c r="AJ67" s="104">
        <f t="shared" si="54"/>
        <v>0.10814192767750838</v>
      </c>
      <c r="AL67" s="141"/>
      <c r="AM67" s="141"/>
      <c r="AN67" s="143">
        <f>SUM(AN58:AN59,AN50,AN51:AN54)</f>
        <v>44.595957800000001</v>
      </c>
      <c r="AO67" s="142"/>
      <c r="AP67" s="143">
        <f t="shared" ref="AP67:AP71" si="59">AN67-AG67</f>
        <v>3.7099999999999937</v>
      </c>
      <c r="AQ67" s="104">
        <f t="shared" si="55"/>
        <v>9.0740200294390394E-2</v>
      </c>
    </row>
    <row r="68" spans="1:43" s="85" customFormat="1" x14ac:dyDescent="0.2">
      <c r="B68" s="144" t="s">
        <v>52</v>
      </c>
      <c r="C68" s="79"/>
      <c r="D68" s="79"/>
      <c r="E68" s="79"/>
      <c r="F68" s="145">
        <v>0.13</v>
      </c>
      <c r="G68" s="138"/>
      <c r="H68" s="146">
        <f>H67*F68</f>
        <v>3.2940549200000007</v>
      </c>
      <c r="I68" s="147"/>
      <c r="J68" s="148">
        <v>0.13</v>
      </c>
      <c r="K68" s="149"/>
      <c r="L68" s="150">
        <f>L67*J68</f>
        <v>3.9463005140000003</v>
      </c>
      <c r="M68" s="151"/>
      <c r="N68" s="152">
        <f t="shared" si="56"/>
        <v>0.6522455939999996</v>
      </c>
      <c r="O68" s="114">
        <f t="shared" si="57"/>
        <v>0.19800689722562351</v>
      </c>
      <c r="Q68" s="148">
        <v>0.13</v>
      </c>
      <c r="R68" s="149"/>
      <c r="S68" s="150">
        <f>S67*Q68</f>
        <v>4.2842745140000007</v>
      </c>
      <c r="T68" s="151"/>
      <c r="U68" s="152">
        <f t="shared" si="1"/>
        <v>0.33797400000000044</v>
      </c>
      <c r="V68" s="114">
        <f t="shared" si="52"/>
        <v>8.5643249621004516E-2</v>
      </c>
      <c r="X68" s="148">
        <v>0.13</v>
      </c>
      <c r="Y68" s="149"/>
      <c r="Z68" s="150">
        <f>Z67*X68</f>
        <v>4.7964745140000007</v>
      </c>
      <c r="AA68" s="151"/>
      <c r="AB68" s="152">
        <f t="shared" si="3"/>
        <v>0.51219999999999999</v>
      </c>
      <c r="AC68" s="114">
        <f t="shared" si="53"/>
        <v>0.1195534969400889</v>
      </c>
      <c r="AE68" s="148">
        <v>0.13</v>
      </c>
      <c r="AF68" s="149"/>
      <c r="AG68" s="150">
        <f>AG67*AE68</f>
        <v>5.3151745140000015</v>
      </c>
      <c r="AH68" s="151"/>
      <c r="AI68" s="152">
        <f t="shared" si="58"/>
        <v>0.51870000000000083</v>
      </c>
      <c r="AJ68" s="114">
        <f t="shared" si="54"/>
        <v>0.10814192767750851</v>
      </c>
      <c r="AL68" s="148">
        <v>0.13</v>
      </c>
      <c r="AM68" s="149"/>
      <c r="AN68" s="150">
        <f>AN67*AL68</f>
        <v>5.7974745140000001</v>
      </c>
      <c r="AO68" s="151"/>
      <c r="AP68" s="152">
        <f t="shared" si="59"/>
        <v>0.48229999999999862</v>
      </c>
      <c r="AQ68" s="114">
        <f t="shared" si="55"/>
        <v>9.0740200294390269E-2</v>
      </c>
    </row>
    <row r="69" spans="1:43" s="85" customFormat="1" x14ac:dyDescent="0.2">
      <c r="B69" s="153" t="s">
        <v>53</v>
      </c>
      <c r="C69" s="79"/>
      <c r="D69" s="79"/>
      <c r="E69" s="79"/>
      <c r="F69" s="154"/>
      <c r="G69" s="155"/>
      <c r="H69" s="146">
        <f>H67+H68</f>
        <v>28.632938920000004</v>
      </c>
      <c r="I69" s="147"/>
      <c r="J69" s="147"/>
      <c r="K69" s="147"/>
      <c r="L69" s="150">
        <f>L67+L68</f>
        <v>34.302458313999999</v>
      </c>
      <c r="M69" s="151"/>
      <c r="N69" s="152">
        <f t="shared" si="56"/>
        <v>5.6695193939999946</v>
      </c>
      <c r="O69" s="114">
        <f t="shared" si="57"/>
        <v>0.19800689722562345</v>
      </c>
      <c r="Q69" s="147"/>
      <c r="R69" s="147"/>
      <c r="S69" s="150">
        <f>S67+S68</f>
        <v>37.240232314000011</v>
      </c>
      <c r="T69" s="151"/>
      <c r="U69" s="152">
        <f t="shared" si="1"/>
        <v>2.9377740000000117</v>
      </c>
      <c r="V69" s="114">
        <f t="shared" si="52"/>
        <v>8.5643249621004752E-2</v>
      </c>
      <c r="X69" s="147"/>
      <c r="Y69" s="147"/>
      <c r="Z69" s="150">
        <f>Z67+Z68</f>
        <v>41.692432314000008</v>
      </c>
      <c r="AA69" s="151"/>
      <c r="AB69" s="152">
        <f t="shared" si="3"/>
        <v>4.4521999999999977</v>
      </c>
      <c r="AC69" s="114">
        <f t="shared" si="53"/>
        <v>0.11955349694008884</v>
      </c>
      <c r="AE69" s="147"/>
      <c r="AF69" s="147"/>
      <c r="AG69" s="150">
        <f>AG67+AG68</f>
        <v>46.201132314000006</v>
      </c>
      <c r="AH69" s="151"/>
      <c r="AI69" s="152">
        <f t="shared" si="58"/>
        <v>4.5086999999999975</v>
      </c>
      <c r="AJ69" s="114">
        <f t="shared" si="54"/>
        <v>0.10814192767750827</v>
      </c>
      <c r="AL69" s="147"/>
      <c r="AM69" s="147"/>
      <c r="AN69" s="150">
        <f>AN67+AN68</f>
        <v>50.393432314000002</v>
      </c>
      <c r="AO69" s="151"/>
      <c r="AP69" s="152">
        <f t="shared" si="59"/>
        <v>4.1922999999999959</v>
      </c>
      <c r="AQ69" s="114">
        <f t="shared" si="55"/>
        <v>9.0740200294390463E-2</v>
      </c>
    </row>
    <row r="70" spans="1:43" s="85" customFormat="1" ht="15.75" customHeight="1" x14ac:dyDescent="0.2">
      <c r="B70" s="261" t="s">
        <v>54</v>
      </c>
      <c r="C70" s="261"/>
      <c r="D70" s="261"/>
      <c r="E70" s="79"/>
      <c r="F70" s="154"/>
      <c r="G70" s="155"/>
      <c r="H70" s="156">
        <f>ROUND(-H69*10%,2)</f>
        <v>-2.86</v>
      </c>
      <c r="I70" s="147"/>
      <c r="J70" s="147"/>
      <c r="K70" s="147"/>
      <c r="L70" s="118">
        <f>ROUND(-L69*10%,2)</f>
        <v>-3.43</v>
      </c>
      <c r="M70" s="151"/>
      <c r="N70" s="157">
        <f t="shared" si="56"/>
        <v>-0.57000000000000028</v>
      </c>
      <c r="O70" s="119">
        <f t="shared" si="57"/>
        <v>0.19930069930069941</v>
      </c>
      <c r="Q70" s="147"/>
      <c r="R70" s="147"/>
      <c r="S70" s="118">
        <f>ROUND(-S69*10%,2)</f>
        <v>-3.72</v>
      </c>
      <c r="T70" s="151"/>
      <c r="U70" s="157">
        <f t="shared" si="1"/>
        <v>-0.29000000000000004</v>
      </c>
      <c r="V70" s="119">
        <f t="shared" si="52"/>
        <v>8.454810495626823E-2</v>
      </c>
      <c r="X70" s="147"/>
      <c r="Y70" s="147"/>
      <c r="Z70" s="118">
        <f>ROUND(-Z69*10%,2)</f>
        <v>-4.17</v>
      </c>
      <c r="AA70" s="151"/>
      <c r="AB70" s="157">
        <f t="shared" si="3"/>
        <v>-0.44999999999999973</v>
      </c>
      <c r="AC70" s="119">
        <f t="shared" si="53"/>
        <v>0.12096774193548379</v>
      </c>
      <c r="AE70" s="147"/>
      <c r="AF70" s="147"/>
      <c r="AG70" s="118">
        <f>ROUND(-AG69*10%,2)</f>
        <v>-4.62</v>
      </c>
      <c r="AH70" s="151"/>
      <c r="AI70" s="157">
        <f t="shared" si="58"/>
        <v>-0.45000000000000018</v>
      </c>
      <c r="AJ70" s="119">
        <f t="shared" si="54"/>
        <v>0.10791366906474825</v>
      </c>
      <c r="AL70" s="147"/>
      <c r="AM70" s="147"/>
      <c r="AN70" s="118">
        <f>ROUND(-AN69*10%,2)</f>
        <v>-5.04</v>
      </c>
      <c r="AO70" s="151"/>
      <c r="AP70" s="157">
        <f t="shared" si="59"/>
        <v>-0.41999999999999993</v>
      </c>
      <c r="AQ70" s="119">
        <f t="shared" si="55"/>
        <v>9.0909090909090898E-2</v>
      </c>
    </row>
    <row r="71" spans="1:43" s="85" customFormat="1" ht="13.5" thickBot="1" x14ac:dyDescent="0.25">
      <c r="B71" s="254" t="s">
        <v>57</v>
      </c>
      <c r="C71" s="254"/>
      <c r="D71" s="254"/>
      <c r="E71" s="158"/>
      <c r="F71" s="159"/>
      <c r="G71" s="160"/>
      <c r="H71" s="161">
        <f>SUM(H69:H70)</f>
        <v>25.772938920000005</v>
      </c>
      <c r="I71" s="162"/>
      <c r="J71" s="162"/>
      <c r="K71" s="162"/>
      <c r="L71" s="163">
        <f>SUM(L69:L70)</f>
        <v>30.872458313999999</v>
      </c>
      <c r="M71" s="164"/>
      <c r="N71" s="165">
        <f t="shared" si="56"/>
        <v>5.0995193939999943</v>
      </c>
      <c r="O71" s="166">
        <f t="shared" si="57"/>
        <v>0.19786332516555677</v>
      </c>
      <c r="Q71" s="162"/>
      <c r="R71" s="162"/>
      <c r="S71" s="163">
        <f>SUM(S69:S70)</f>
        <v>33.520232314000012</v>
      </c>
      <c r="T71" s="164"/>
      <c r="U71" s="165">
        <f t="shared" si="1"/>
        <v>2.6477740000000125</v>
      </c>
      <c r="V71" s="166">
        <f t="shared" si="52"/>
        <v>8.5764922672170354E-2</v>
      </c>
      <c r="X71" s="162"/>
      <c r="Y71" s="162"/>
      <c r="Z71" s="163">
        <f>SUM(Z69:Z70)</f>
        <v>37.522432314000007</v>
      </c>
      <c r="AA71" s="164"/>
      <c r="AB71" s="165">
        <f t="shared" si="3"/>
        <v>4.0021999999999949</v>
      </c>
      <c r="AC71" s="166">
        <f t="shared" si="53"/>
        <v>0.11939654721093451</v>
      </c>
      <c r="AE71" s="162"/>
      <c r="AF71" s="162"/>
      <c r="AG71" s="163">
        <f>SUM(AG69:AG70)</f>
        <v>41.581132314000008</v>
      </c>
      <c r="AH71" s="164"/>
      <c r="AI71" s="165">
        <f t="shared" si="58"/>
        <v>4.0587000000000018</v>
      </c>
      <c r="AJ71" s="166">
        <f t="shared" si="54"/>
        <v>0.10816729486072413</v>
      </c>
      <c r="AL71" s="162"/>
      <c r="AM71" s="162"/>
      <c r="AN71" s="163">
        <f>SUM(AN69:AN70)</f>
        <v>45.353432314000003</v>
      </c>
      <c r="AO71" s="164"/>
      <c r="AP71" s="165">
        <f t="shared" si="59"/>
        <v>3.7722999999999942</v>
      </c>
      <c r="AQ71" s="166">
        <f t="shared" si="55"/>
        <v>9.0721435181549723E-2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476250</xdr:colOff>
                    <xdr:row>16</xdr:row>
                    <xdr:rowOff>171450</xdr:rowOff>
                  </from>
                  <to>
                    <xdr:col>9</xdr:col>
                    <xdr:colOff>628650</xdr:colOff>
                    <xdr:row>18</xdr:row>
                    <xdr:rowOff>28575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361950</xdr:colOff>
                    <xdr:row>16</xdr:row>
                    <xdr:rowOff>114300</xdr:rowOff>
                  </from>
                  <to>
                    <xdr:col>16</xdr:col>
                    <xdr:colOff>47625</xdr:colOff>
                    <xdr:row>18</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2"/>
  <sheetViews>
    <sheetView showGridLines="0" view="pageBreakPreview" topLeftCell="A10" zoomScale="60" zoomScaleNormal="85" workbookViewId="0">
      <selection activeCell="U18" sqref="U18"/>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28515625" style="6" bestFit="1" customWidth="1"/>
    <col min="9" max="9" width="2.85546875" style="6" customWidth="1"/>
    <col min="10" max="10" width="12.140625" style="6" customWidth="1"/>
    <col min="11" max="11" width="10.42578125" style="6" customWidth="1"/>
    <col min="12" max="12" width="11.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285156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9.85546875" style="6" bestFit="1"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3</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232</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+'Res (100)'!F23</f>
        <v>9.67</v>
      </c>
      <c r="G23" s="25">
        <v>1</v>
      </c>
      <c r="H23" s="26">
        <f>G23*F23</f>
        <v>9.67</v>
      </c>
      <c r="I23" s="27"/>
      <c r="J23" s="28">
        <f>+'Res (100)'!J23</f>
        <v>13.88</v>
      </c>
      <c r="K23" s="29">
        <v>1</v>
      </c>
      <c r="L23" s="26">
        <f>K23*J23</f>
        <v>13.88</v>
      </c>
      <c r="M23" s="27"/>
      <c r="N23" s="30">
        <f>L23-H23</f>
        <v>4.2100000000000009</v>
      </c>
      <c r="O23" s="31">
        <f>IF((H23)=0,"",(N23/H23))</f>
        <v>0.43536711478800422</v>
      </c>
      <c r="Q23" s="24">
        <f>+'Res (100)'!Q23</f>
        <v>18.010000000000002</v>
      </c>
      <c r="R23" s="29">
        <v>1</v>
      </c>
      <c r="S23" s="26">
        <f>R23*Q23</f>
        <v>18.010000000000002</v>
      </c>
      <c r="T23" s="27"/>
      <c r="U23" s="30">
        <f>S23-L23</f>
        <v>4.1300000000000008</v>
      </c>
      <c r="V23" s="31">
        <f>IF((L23)=0,"",(U23/L23))</f>
        <v>0.29755043227665712</v>
      </c>
      <c r="X23" s="24">
        <f>+'Res (100)'!X23</f>
        <v>22.44</v>
      </c>
      <c r="Y23" s="29">
        <v>1</v>
      </c>
      <c r="Z23" s="26">
        <f>Y23*X23</f>
        <v>22.44</v>
      </c>
      <c r="AA23" s="27"/>
      <c r="AB23" s="30">
        <f>Z23-S23</f>
        <v>4.43</v>
      </c>
      <c r="AC23" s="31">
        <f>IF((S23)=0,"",(AB23/S23))</f>
        <v>0.24597445863409215</v>
      </c>
      <c r="AE23" s="24">
        <f>+'Res (100)'!AE23</f>
        <v>26.98</v>
      </c>
      <c r="AF23" s="29">
        <v>1</v>
      </c>
      <c r="AG23" s="26">
        <f>AF23*AE23</f>
        <v>26.98</v>
      </c>
      <c r="AH23" s="27"/>
      <c r="AI23" s="30">
        <f>AG23-Z23</f>
        <v>4.5399999999999991</v>
      </c>
      <c r="AJ23" s="31">
        <f>IF((Z23)=0,"",(AI23/Z23))</f>
        <v>0.20231729055258463</v>
      </c>
      <c r="AL23" s="24">
        <f>+'Res (100)'!AL23</f>
        <v>31.29</v>
      </c>
      <c r="AM23" s="29">
        <v>1</v>
      </c>
      <c r="AN23" s="26">
        <f>AM23*AL23</f>
        <v>31.29</v>
      </c>
      <c r="AO23" s="27"/>
      <c r="AP23" s="30">
        <f>AN23-AG23</f>
        <v>4.3099999999999987</v>
      </c>
      <c r="AQ23" s="31">
        <f>IF((AG23)=0,"",(AP23/AG23))</f>
        <v>0.15974796145292805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232</v>
      </c>
      <c r="H29" s="26">
        <f t="shared" si="0"/>
        <v>5.4287999999999998</v>
      </c>
      <c r="I29" s="27"/>
      <c r="J29" s="28">
        <f>+'Res (100)'!J29</f>
        <v>2.07E-2</v>
      </c>
      <c r="K29" s="25">
        <f>$F$18</f>
        <v>232</v>
      </c>
      <c r="L29" s="26">
        <f t="shared" si="9"/>
        <v>4.8023999999999996</v>
      </c>
      <c r="M29" s="27"/>
      <c r="N29" s="30">
        <f t="shared" si="10"/>
        <v>-0.62640000000000029</v>
      </c>
      <c r="O29" s="31">
        <f t="shared" si="11"/>
        <v>-0.11538461538461545</v>
      </c>
      <c r="Q29" s="24">
        <f>+'Res (100)'!Q29</f>
        <v>1.6400000000000001E-2</v>
      </c>
      <c r="R29" s="25">
        <f>$F$18</f>
        <v>232</v>
      </c>
      <c r="S29" s="26">
        <f t="shared" si="12"/>
        <v>3.8048000000000002</v>
      </c>
      <c r="T29" s="27"/>
      <c r="U29" s="30">
        <f t="shared" si="1"/>
        <v>-0.99759999999999938</v>
      </c>
      <c r="V29" s="31">
        <f t="shared" si="2"/>
        <v>-0.20772946859903371</v>
      </c>
      <c r="X29" s="24">
        <f>+'Res (100)'!X29</f>
        <v>1.15E-2</v>
      </c>
      <c r="Y29" s="25">
        <f>$F$18</f>
        <v>232</v>
      </c>
      <c r="Z29" s="26">
        <f t="shared" si="13"/>
        <v>2.6680000000000001</v>
      </c>
      <c r="AA29" s="27"/>
      <c r="AB29" s="30">
        <f t="shared" si="3"/>
        <v>-1.1368</v>
      </c>
      <c r="AC29" s="31">
        <f t="shared" si="4"/>
        <v>-0.29878048780487804</v>
      </c>
      <c r="AE29" s="50">
        <f>+'Res (100)'!AE29</f>
        <v>6.0000000000000001E-3</v>
      </c>
      <c r="AF29" s="25">
        <f>$F$18</f>
        <v>232</v>
      </c>
      <c r="AG29" s="26">
        <f t="shared" si="14"/>
        <v>1.3920000000000001</v>
      </c>
      <c r="AH29" s="27"/>
      <c r="AI29" s="30">
        <f t="shared" si="5"/>
        <v>-1.276</v>
      </c>
      <c r="AJ29" s="31">
        <f t="shared" si="6"/>
        <v>-0.47826086956521735</v>
      </c>
      <c r="AL29" s="24">
        <f>+'Res (100)'!AL29</f>
        <v>0</v>
      </c>
      <c r="AM29" s="25">
        <f>$F$18</f>
        <v>232</v>
      </c>
      <c r="AN29" s="26">
        <f t="shared" si="15"/>
        <v>0</v>
      </c>
      <c r="AO29" s="27"/>
      <c r="AP29" s="30">
        <f t="shared" si="7"/>
        <v>-1.3920000000000001</v>
      </c>
      <c r="AQ29" s="31">
        <f t="shared" si="8"/>
        <v>-1</v>
      </c>
    </row>
    <row r="30" spans="2:43" x14ac:dyDescent="0.2">
      <c r="B30" s="21" t="s">
        <v>31</v>
      </c>
      <c r="C30" s="21"/>
      <c r="D30" s="22"/>
      <c r="E30" s="23"/>
      <c r="F30" s="24"/>
      <c r="G30" s="25">
        <f t="shared" ref="G30" si="16">$F$18</f>
        <v>232</v>
      </c>
      <c r="H30" s="26">
        <f t="shared" si="0"/>
        <v>0</v>
      </c>
      <c r="I30" s="27"/>
      <c r="J30" s="28"/>
      <c r="K30" s="25">
        <f t="shared" ref="K30:K38" si="17">$F$18</f>
        <v>232</v>
      </c>
      <c r="L30" s="26">
        <f t="shared" si="9"/>
        <v>0</v>
      </c>
      <c r="M30" s="27"/>
      <c r="N30" s="30">
        <f t="shared" si="10"/>
        <v>0</v>
      </c>
      <c r="O30" s="31" t="str">
        <f t="shared" si="11"/>
        <v/>
      </c>
      <c r="Q30" s="24"/>
      <c r="R30" s="25">
        <f t="shared" ref="R30:R38" si="18">$F$18</f>
        <v>232</v>
      </c>
      <c r="S30" s="26">
        <f t="shared" si="12"/>
        <v>0</v>
      </c>
      <c r="T30" s="27"/>
      <c r="U30" s="30">
        <f t="shared" si="1"/>
        <v>0</v>
      </c>
      <c r="V30" s="31" t="str">
        <f t="shared" si="2"/>
        <v/>
      </c>
      <c r="X30" s="24"/>
      <c r="Y30" s="25">
        <f t="shared" ref="Y30:Y38" si="19">$F$18</f>
        <v>232</v>
      </c>
      <c r="Z30" s="26">
        <f t="shared" si="13"/>
        <v>0</v>
      </c>
      <c r="AA30" s="27"/>
      <c r="AB30" s="30">
        <f t="shared" si="3"/>
        <v>0</v>
      </c>
      <c r="AC30" s="31" t="str">
        <f t="shared" si="4"/>
        <v/>
      </c>
      <c r="AE30" s="24"/>
      <c r="AF30" s="25">
        <f t="shared" ref="AF30:AF38" si="20">$F$18</f>
        <v>232</v>
      </c>
      <c r="AG30" s="26">
        <f t="shared" si="14"/>
        <v>0</v>
      </c>
      <c r="AH30" s="27"/>
      <c r="AI30" s="30">
        <f t="shared" si="5"/>
        <v>0</v>
      </c>
      <c r="AJ30" s="31" t="str">
        <f t="shared" si="6"/>
        <v/>
      </c>
      <c r="AL30" s="24"/>
      <c r="AM30" s="25">
        <f t="shared" ref="AM30:AM38" si="21">$F$18</f>
        <v>232</v>
      </c>
      <c r="AN30" s="26">
        <f t="shared" si="15"/>
        <v>0</v>
      </c>
      <c r="AO30" s="27"/>
      <c r="AP30" s="30">
        <f t="shared" si="7"/>
        <v>0</v>
      </c>
      <c r="AQ30" s="31" t="str">
        <f t="shared" si="8"/>
        <v/>
      </c>
    </row>
    <row r="31" spans="2:43" x14ac:dyDescent="0.2">
      <c r="B31" s="21" t="s">
        <v>32</v>
      </c>
      <c r="C31" s="21"/>
      <c r="D31" s="22" t="s">
        <v>30</v>
      </c>
      <c r="E31" s="23"/>
      <c r="F31" s="24">
        <f>+'Res (100)'!F31</f>
        <v>0</v>
      </c>
      <c r="G31" s="25">
        <f>$F$18</f>
        <v>232</v>
      </c>
      <c r="H31" s="26">
        <f t="shared" si="0"/>
        <v>0</v>
      </c>
      <c r="I31" s="27"/>
      <c r="J31" s="52">
        <f>+'Res (100)'!J31</f>
        <v>-2.0000000000000002E-5</v>
      </c>
      <c r="K31" s="25">
        <f t="shared" si="17"/>
        <v>232</v>
      </c>
      <c r="L31" s="26">
        <f t="shared" si="9"/>
        <v>-4.64E-3</v>
      </c>
      <c r="M31" s="27"/>
      <c r="N31" s="30">
        <f t="shared" si="10"/>
        <v>-4.64E-3</v>
      </c>
      <c r="O31" s="31" t="str">
        <f t="shared" si="11"/>
        <v/>
      </c>
      <c r="Q31" s="24">
        <f>+'Res (100)'!Q31</f>
        <v>0</v>
      </c>
      <c r="R31" s="25">
        <f t="shared" si="18"/>
        <v>232</v>
      </c>
      <c r="S31" s="26">
        <f t="shared" si="12"/>
        <v>0</v>
      </c>
      <c r="T31" s="27"/>
      <c r="U31" s="30">
        <f t="shared" si="1"/>
        <v>4.64E-3</v>
      </c>
      <c r="V31" s="31">
        <f t="shared" si="2"/>
        <v>-1</v>
      </c>
      <c r="X31" s="24">
        <f>+'Res (100)'!X31</f>
        <v>0</v>
      </c>
      <c r="Y31" s="25">
        <f t="shared" si="19"/>
        <v>232</v>
      </c>
      <c r="Z31" s="26">
        <f t="shared" si="13"/>
        <v>0</v>
      </c>
      <c r="AA31" s="27"/>
      <c r="AB31" s="30">
        <f t="shared" si="3"/>
        <v>0</v>
      </c>
      <c r="AC31" s="31" t="str">
        <f t="shared" si="4"/>
        <v/>
      </c>
      <c r="AE31" s="24">
        <f>+'Res (100)'!AE31</f>
        <v>0</v>
      </c>
      <c r="AF31" s="25">
        <f t="shared" si="20"/>
        <v>232</v>
      </c>
      <c r="AG31" s="26">
        <f t="shared" si="14"/>
        <v>0</v>
      </c>
      <c r="AH31" s="27"/>
      <c r="AI31" s="30">
        <f t="shared" si="5"/>
        <v>0</v>
      </c>
      <c r="AJ31" s="31" t="str">
        <f t="shared" si="6"/>
        <v/>
      </c>
      <c r="AL31" s="24">
        <f>+'Res (100)'!AL31</f>
        <v>0</v>
      </c>
      <c r="AM31" s="25">
        <f t="shared" si="21"/>
        <v>232</v>
      </c>
      <c r="AN31" s="26">
        <f t="shared" si="15"/>
        <v>0</v>
      </c>
      <c r="AO31" s="27"/>
      <c r="AP31" s="30">
        <f t="shared" si="7"/>
        <v>0</v>
      </c>
      <c r="AQ31" s="31" t="str">
        <f t="shared" si="8"/>
        <v/>
      </c>
    </row>
    <row r="32" spans="2:43" x14ac:dyDescent="0.2">
      <c r="B32" s="33"/>
      <c r="C32" s="21"/>
      <c r="D32" s="22"/>
      <c r="E32" s="23"/>
      <c r="F32" s="24"/>
      <c r="G32" s="25">
        <f t="shared" ref="G32:G38" si="22">$F$18</f>
        <v>232</v>
      </c>
      <c r="H32" s="26">
        <f t="shared" si="0"/>
        <v>0</v>
      </c>
      <c r="I32" s="27"/>
      <c r="J32" s="28"/>
      <c r="K32" s="25">
        <f t="shared" si="17"/>
        <v>232</v>
      </c>
      <c r="L32" s="26">
        <f t="shared" si="9"/>
        <v>0</v>
      </c>
      <c r="M32" s="27"/>
      <c r="N32" s="30">
        <f t="shared" si="10"/>
        <v>0</v>
      </c>
      <c r="O32" s="31" t="str">
        <f t="shared" si="11"/>
        <v/>
      </c>
      <c r="Q32" s="28"/>
      <c r="R32" s="25">
        <f t="shared" si="18"/>
        <v>232</v>
      </c>
      <c r="S32" s="26">
        <f t="shared" si="12"/>
        <v>0</v>
      </c>
      <c r="T32" s="27"/>
      <c r="U32" s="30">
        <f t="shared" si="1"/>
        <v>0</v>
      </c>
      <c r="V32" s="31" t="str">
        <f t="shared" si="2"/>
        <v/>
      </c>
      <c r="X32" s="28"/>
      <c r="Y32" s="25">
        <f t="shared" si="19"/>
        <v>232</v>
      </c>
      <c r="Z32" s="26">
        <f t="shared" si="13"/>
        <v>0</v>
      </c>
      <c r="AA32" s="27"/>
      <c r="AB32" s="30">
        <f t="shared" si="3"/>
        <v>0</v>
      </c>
      <c r="AC32" s="31" t="str">
        <f t="shared" si="4"/>
        <v/>
      </c>
      <c r="AE32" s="28"/>
      <c r="AF32" s="25">
        <f t="shared" si="20"/>
        <v>232</v>
      </c>
      <c r="AG32" s="26">
        <f t="shared" si="14"/>
        <v>0</v>
      </c>
      <c r="AH32" s="27"/>
      <c r="AI32" s="30">
        <f t="shared" si="5"/>
        <v>0</v>
      </c>
      <c r="AJ32" s="31" t="str">
        <f t="shared" si="6"/>
        <v/>
      </c>
      <c r="AL32" s="28"/>
      <c r="AM32" s="25">
        <f t="shared" si="21"/>
        <v>232</v>
      </c>
      <c r="AN32" s="26">
        <f t="shared" si="15"/>
        <v>0</v>
      </c>
      <c r="AO32" s="27"/>
      <c r="AP32" s="30">
        <f t="shared" si="7"/>
        <v>0</v>
      </c>
      <c r="AQ32" s="31" t="str">
        <f t="shared" si="8"/>
        <v/>
      </c>
    </row>
    <row r="33" spans="2:43" x14ac:dyDescent="0.2">
      <c r="B33" s="33"/>
      <c r="C33" s="21"/>
      <c r="D33" s="22"/>
      <c r="E33" s="23"/>
      <c r="F33" s="24"/>
      <c r="G33" s="25">
        <f t="shared" si="22"/>
        <v>232</v>
      </c>
      <c r="H33" s="26">
        <f t="shared" si="0"/>
        <v>0</v>
      </c>
      <c r="I33" s="27"/>
      <c r="J33" s="28"/>
      <c r="K33" s="25">
        <f t="shared" si="17"/>
        <v>232</v>
      </c>
      <c r="L33" s="26">
        <f t="shared" si="9"/>
        <v>0</v>
      </c>
      <c r="M33" s="27"/>
      <c r="N33" s="30">
        <f t="shared" si="10"/>
        <v>0</v>
      </c>
      <c r="O33" s="31" t="str">
        <f t="shared" si="11"/>
        <v/>
      </c>
      <c r="Q33" s="28"/>
      <c r="R33" s="25">
        <f t="shared" si="18"/>
        <v>232</v>
      </c>
      <c r="S33" s="26">
        <f t="shared" si="12"/>
        <v>0</v>
      </c>
      <c r="T33" s="27"/>
      <c r="U33" s="30">
        <f t="shared" si="1"/>
        <v>0</v>
      </c>
      <c r="V33" s="31" t="str">
        <f t="shared" si="2"/>
        <v/>
      </c>
      <c r="X33" s="28"/>
      <c r="Y33" s="25">
        <f t="shared" si="19"/>
        <v>232</v>
      </c>
      <c r="Z33" s="26">
        <f t="shared" si="13"/>
        <v>0</v>
      </c>
      <c r="AA33" s="27"/>
      <c r="AB33" s="30">
        <f t="shared" si="3"/>
        <v>0</v>
      </c>
      <c r="AC33" s="31" t="str">
        <f t="shared" si="4"/>
        <v/>
      </c>
      <c r="AE33" s="28"/>
      <c r="AF33" s="25">
        <f t="shared" si="20"/>
        <v>232</v>
      </c>
      <c r="AG33" s="26">
        <f t="shared" si="14"/>
        <v>0</v>
      </c>
      <c r="AH33" s="27"/>
      <c r="AI33" s="30">
        <f t="shared" si="5"/>
        <v>0</v>
      </c>
      <c r="AJ33" s="31" t="str">
        <f t="shared" si="6"/>
        <v/>
      </c>
      <c r="AL33" s="28"/>
      <c r="AM33" s="25">
        <f t="shared" si="21"/>
        <v>232</v>
      </c>
      <c r="AN33" s="26">
        <f t="shared" si="15"/>
        <v>0</v>
      </c>
      <c r="AO33" s="27"/>
      <c r="AP33" s="30">
        <f t="shared" si="7"/>
        <v>0</v>
      </c>
      <c r="AQ33" s="31" t="str">
        <f t="shared" si="8"/>
        <v/>
      </c>
    </row>
    <row r="34" spans="2:43" x14ac:dyDescent="0.2">
      <c r="B34" s="33"/>
      <c r="C34" s="21"/>
      <c r="D34" s="22"/>
      <c r="E34" s="23"/>
      <c r="F34" s="24"/>
      <c r="G34" s="25">
        <f t="shared" si="22"/>
        <v>232</v>
      </c>
      <c r="H34" s="26">
        <f t="shared" si="0"/>
        <v>0</v>
      </c>
      <c r="I34" s="27"/>
      <c r="J34" s="28"/>
      <c r="K34" s="25">
        <f t="shared" si="17"/>
        <v>232</v>
      </c>
      <c r="L34" s="26">
        <f t="shared" si="9"/>
        <v>0</v>
      </c>
      <c r="M34" s="27"/>
      <c r="N34" s="30">
        <f t="shared" si="10"/>
        <v>0</v>
      </c>
      <c r="O34" s="31" t="str">
        <f t="shared" si="11"/>
        <v/>
      </c>
      <c r="Q34" s="28"/>
      <c r="R34" s="25">
        <f t="shared" si="18"/>
        <v>232</v>
      </c>
      <c r="S34" s="26">
        <f t="shared" si="12"/>
        <v>0</v>
      </c>
      <c r="T34" s="27"/>
      <c r="U34" s="30">
        <f t="shared" si="1"/>
        <v>0</v>
      </c>
      <c r="V34" s="31" t="str">
        <f t="shared" si="2"/>
        <v/>
      </c>
      <c r="X34" s="28"/>
      <c r="Y34" s="25">
        <f t="shared" si="19"/>
        <v>232</v>
      </c>
      <c r="Z34" s="26">
        <f t="shared" si="13"/>
        <v>0</v>
      </c>
      <c r="AA34" s="27"/>
      <c r="AB34" s="30">
        <f t="shared" si="3"/>
        <v>0</v>
      </c>
      <c r="AC34" s="31" t="str">
        <f t="shared" si="4"/>
        <v/>
      </c>
      <c r="AE34" s="28"/>
      <c r="AF34" s="25">
        <f t="shared" si="20"/>
        <v>232</v>
      </c>
      <c r="AG34" s="26">
        <f t="shared" si="14"/>
        <v>0</v>
      </c>
      <c r="AH34" s="27"/>
      <c r="AI34" s="30">
        <f t="shared" si="5"/>
        <v>0</v>
      </c>
      <c r="AJ34" s="31" t="str">
        <f t="shared" si="6"/>
        <v/>
      </c>
      <c r="AL34" s="28"/>
      <c r="AM34" s="25">
        <f t="shared" si="21"/>
        <v>232</v>
      </c>
      <c r="AN34" s="26">
        <f t="shared" si="15"/>
        <v>0</v>
      </c>
      <c r="AO34" s="27"/>
      <c r="AP34" s="30">
        <f t="shared" si="7"/>
        <v>0</v>
      </c>
      <c r="AQ34" s="31" t="str">
        <f t="shared" si="8"/>
        <v/>
      </c>
    </row>
    <row r="35" spans="2:43" x14ac:dyDescent="0.2">
      <c r="B35" s="33"/>
      <c r="C35" s="21"/>
      <c r="D35" s="22"/>
      <c r="E35" s="23"/>
      <c r="F35" s="24"/>
      <c r="G35" s="25">
        <f t="shared" si="22"/>
        <v>232</v>
      </c>
      <c r="H35" s="26">
        <f t="shared" si="0"/>
        <v>0</v>
      </c>
      <c r="I35" s="27"/>
      <c r="J35" s="28"/>
      <c r="K35" s="25">
        <f t="shared" si="17"/>
        <v>232</v>
      </c>
      <c r="L35" s="26">
        <f t="shared" si="9"/>
        <v>0</v>
      </c>
      <c r="M35" s="27"/>
      <c r="N35" s="30">
        <f t="shared" si="10"/>
        <v>0</v>
      </c>
      <c r="O35" s="31" t="str">
        <f t="shared" si="11"/>
        <v/>
      </c>
      <c r="Q35" s="28"/>
      <c r="R35" s="25">
        <f t="shared" si="18"/>
        <v>232</v>
      </c>
      <c r="S35" s="26">
        <f t="shared" si="12"/>
        <v>0</v>
      </c>
      <c r="T35" s="27"/>
      <c r="U35" s="30">
        <f t="shared" si="1"/>
        <v>0</v>
      </c>
      <c r="V35" s="31" t="str">
        <f t="shared" si="2"/>
        <v/>
      </c>
      <c r="X35" s="28"/>
      <c r="Y35" s="25">
        <f t="shared" si="19"/>
        <v>232</v>
      </c>
      <c r="Z35" s="26">
        <f t="shared" si="13"/>
        <v>0</v>
      </c>
      <c r="AA35" s="27"/>
      <c r="AB35" s="30">
        <f t="shared" si="3"/>
        <v>0</v>
      </c>
      <c r="AC35" s="31" t="str">
        <f t="shared" si="4"/>
        <v/>
      </c>
      <c r="AE35" s="28"/>
      <c r="AF35" s="25">
        <f t="shared" si="20"/>
        <v>232</v>
      </c>
      <c r="AG35" s="26">
        <f t="shared" si="14"/>
        <v>0</v>
      </c>
      <c r="AH35" s="27"/>
      <c r="AI35" s="30">
        <f t="shared" si="5"/>
        <v>0</v>
      </c>
      <c r="AJ35" s="31" t="str">
        <f t="shared" si="6"/>
        <v/>
      </c>
      <c r="AL35" s="28"/>
      <c r="AM35" s="25">
        <f t="shared" si="21"/>
        <v>232</v>
      </c>
      <c r="AN35" s="26">
        <f t="shared" si="15"/>
        <v>0</v>
      </c>
      <c r="AO35" s="27"/>
      <c r="AP35" s="30">
        <f t="shared" si="7"/>
        <v>0</v>
      </c>
      <c r="AQ35" s="31" t="str">
        <f t="shared" si="8"/>
        <v/>
      </c>
    </row>
    <row r="36" spans="2:43" x14ac:dyDescent="0.2">
      <c r="B36" s="33"/>
      <c r="C36" s="21"/>
      <c r="D36" s="22"/>
      <c r="E36" s="23"/>
      <c r="F36" s="24"/>
      <c r="G36" s="25">
        <f t="shared" si="22"/>
        <v>232</v>
      </c>
      <c r="H36" s="26">
        <f t="shared" si="0"/>
        <v>0</v>
      </c>
      <c r="I36" s="27"/>
      <c r="J36" s="28"/>
      <c r="K36" s="25">
        <f t="shared" si="17"/>
        <v>232</v>
      </c>
      <c r="L36" s="26">
        <f t="shared" si="9"/>
        <v>0</v>
      </c>
      <c r="M36" s="27"/>
      <c r="N36" s="30">
        <f t="shared" si="10"/>
        <v>0</v>
      </c>
      <c r="O36" s="31" t="str">
        <f t="shared" si="11"/>
        <v/>
      </c>
      <c r="Q36" s="28"/>
      <c r="R36" s="25">
        <f t="shared" si="18"/>
        <v>232</v>
      </c>
      <c r="S36" s="26">
        <f t="shared" si="12"/>
        <v>0</v>
      </c>
      <c r="T36" s="27"/>
      <c r="U36" s="30">
        <f t="shared" si="1"/>
        <v>0</v>
      </c>
      <c r="V36" s="31" t="str">
        <f t="shared" si="2"/>
        <v/>
      </c>
      <c r="X36" s="28"/>
      <c r="Y36" s="25">
        <f t="shared" si="19"/>
        <v>232</v>
      </c>
      <c r="Z36" s="26">
        <f t="shared" si="13"/>
        <v>0</v>
      </c>
      <c r="AA36" s="27"/>
      <c r="AB36" s="30">
        <f t="shared" si="3"/>
        <v>0</v>
      </c>
      <c r="AC36" s="31" t="str">
        <f t="shared" si="4"/>
        <v/>
      </c>
      <c r="AE36" s="28"/>
      <c r="AF36" s="25">
        <f t="shared" si="20"/>
        <v>232</v>
      </c>
      <c r="AG36" s="26">
        <f t="shared" si="14"/>
        <v>0</v>
      </c>
      <c r="AH36" s="27"/>
      <c r="AI36" s="30">
        <f t="shared" si="5"/>
        <v>0</v>
      </c>
      <c r="AJ36" s="31" t="str">
        <f t="shared" si="6"/>
        <v/>
      </c>
      <c r="AL36" s="28"/>
      <c r="AM36" s="25">
        <f t="shared" si="21"/>
        <v>232</v>
      </c>
      <c r="AN36" s="26">
        <f t="shared" si="15"/>
        <v>0</v>
      </c>
      <c r="AO36" s="27"/>
      <c r="AP36" s="30">
        <f t="shared" si="7"/>
        <v>0</v>
      </c>
      <c r="AQ36" s="31" t="str">
        <f t="shared" si="8"/>
        <v/>
      </c>
    </row>
    <row r="37" spans="2:43" x14ac:dyDescent="0.2">
      <c r="B37" s="33"/>
      <c r="C37" s="21"/>
      <c r="D37" s="22"/>
      <c r="E37" s="23"/>
      <c r="F37" s="24"/>
      <c r="G37" s="25">
        <f t="shared" si="22"/>
        <v>232</v>
      </c>
      <c r="H37" s="26">
        <f t="shared" si="0"/>
        <v>0</v>
      </c>
      <c r="I37" s="27"/>
      <c r="J37" s="28"/>
      <c r="K37" s="25">
        <f t="shared" si="17"/>
        <v>232</v>
      </c>
      <c r="L37" s="26">
        <f t="shared" si="9"/>
        <v>0</v>
      </c>
      <c r="M37" s="27"/>
      <c r="N37" s="30">
        <f t="shared" si="10"/>
        <v>0</v>
      </c>
      <c r="O37" s="31" t="str">
        <f t="shared" si="11"/>
        <v/>
      </c>
      <c r="Q37" s="28"/>
      <c r="R37" s="25">
        <f t="shared" si="18"/>
        <v>232</v>
      </c>
      <c r="S37" s="26">
        <f t="shared" si="12"/>
        <v>0</v>
      </c>
      <c r="T37" s="27"/>
      <c r="U37" s="30">
        <f t="shared" si="1"/>
        <v>0</v>
      </c>
      <c r="V37" s="31" t="str">
        <f t="shared" si="2"/>
        <v/>
      </c>
      <c r="X37" s="28"/>
      <c r="Y37" s="25">
        <f t="shared" si="19"/>
        <v>232</v>
      </c>
      <c r="Z37" s="26">
        <f t="shared" si="13"/>
        <v>0</v>
      </c>
      <c r="AA37" s="27"/>
      <c r="AB37" s="30">
        <f t="shared" si="3"/>
        <v>0</v>
      </c>
      <c r="AC37" s="31" t="str">
        <f t="shared" si="4"/>
        <v/>
      </c>
      <c r="AE37" s="28"/>
      <c r="AF37" s="25">
        <f t="shared" si="20"/>
        <v>232</v>
      </c>
      <c r="AG37" s="26">
        <f t="shared" si="14"/>
        <v>0</v>
      </c>
      <c r="AH37" s="27"/>
      <c r="AI37" s="30">
        <f t="shared" si="5"/>
        <v>0</v>
      </c>
      <c r="AJ37" s="31" t="str">
        <f t="shared" si="6"/>
        <v/>
      </c>
      <c r="AL37" s="28"/>
      <c r="AM37" s="25">
        <f t="shared" si="21"/>
        <v>232</v>
      </c>
      <c r="AN37" s="26">
        <f t="shared" si="15"/>
        <v>0</v>
      </c>
      <c r="AO37" s="27"/>
      <c r="AP37" s="30">
        <f t="shared" si="7"/>
        <v>0</v>
      </c>
      <c r="AQ37" s="31" t="str">
        <f t="shared" si="8"/>
        <v/>
      </c>
    </row>
    <row r="38" spans="2:43" x14ac:dyDescent="0.2">
      <c r="B38" s="33"/>
      <c r="C38" s="21"/>
      <c r="D38" s="22"/>
      <c r="E38" s="23"/>
      <c r="F38" s="24"/>
      <c r="G38" s="25">
        <f t="shared" si="22"/>
        <v>232</v>
      </c>
      <c r="H38" s="26">
        <f t="shared" si="0"/>
        <v>0</v>
      </c>
      <c r="I38" s="27"/>
      <c r="J38" s="28"/>
      <c r="K38" s="25">
        <f t="shared" si="17"/>
        <v>232</v>
      </c>
      <c r="L38" s="26">
        <f t="shared" si="9"/>
        <v>0</v>
      </c>
      <c r="M38" s="27"/>
      <c r="N38" s="30">
        <f t="shared" si="10"/>
        <v>0</v>
      </c>
      <c r="O38" s="31" t="str">
        <f t="shared" si="11"/>
        <v/>
      </c>
      <c r="Q38" s="28"/>
      <c r="R38" s="25">
        <f t="shared" si="18"/>
        <v>232</v>
      </c>
      <c r="S38" s="26">
        <f t="shared" si="12"/>
        <v>0</v>
      </c>
      <c r="T38" s="27"/>
      <c r="U38" s="30">
        <f t="shared" si="1"/>
        <v>0</v>
      </c>
      <c r="V38" s="31" t="str">
        <f t="shared" si="2"/>
        <v/>
      </c>
      <c r="X38" s="28"/>
      <c r="Y38" s="25">
        <f t="shared" si="19"/>
        <v>232</v>
      </c>
      <c r="Z38" s="26">
        <f t="shared" si="13"/>
        <v>0</v>
      </c>
      <c r="AA38" s="27"/>
      <c r="AB38" s="30">
        <f t="shared" si="3"/>
        <v>0</v>
      </c>
      <c r="AC38" s="31" t="str">
        <f t="shared" si="4"/>
        <v/>
      </c>
      <c r="AE38" s="28"/>
      <c r="AF38" s="25">
        <f t="shared" si="20"/>
        <v>232</v>
      </c>
      <c r="AG38" s="26">
        <f t="shared" si="14"/>
        <v>0</v>
      </c>
      <c r="AH38" s="27"/>
      <c r="AI38" s="30">
        <f t="shared" si="5"/>
        <v>0</v>
      </c>
      <c r="AJ38" s="31" t="str">
        <f t="shared" si="6"/>
        <v/>
      </c>
      <c r="AL38" s="28"/>
      <c r="AM38" s="25">
        <f t="shared" si="21"/>
        <v>232</v>
      </c>
      <c r="AN38" s="26">
        <f t="shared" si="15"/>
        <v>0</v>
      </c>
      <c r="AO38" s="27"/>
      <c r="AP38" s="30">
        <f t="shared" si="7"/>
        <v>0</v>
      </c>
      <c r="AQ38" s="31" t="str">
        <f t="shared" si="8"/>
        <v/>
      </c>
    </row>
    <row r="39" spans="2:43" s="45" customFormat="1" x14ac:dyDescent="0.2">
      <c r="B39" s="34" t="s">
        <v>33</v>
      </c>
      <c r="C39" s="35"/>
      <c r="D39" s="36"/>
      <c r="E39" s="35"/>
      <c r="F39" s="37"/>
      <c r="G39" s="38"/>
      <c r="H39" s="39">
        <f>SUM(H23:H38)</f>
        <v>15.098800000000001</v>
      </c>
      <c r="I39" s="40"/>
      <c r="J39" s="41"/>
      <c r="K39" s="42"/>
      <c r="L39" s="39">
        <f>SUM(L23:L38)</f>
        <v>18.677760000000003</v>
      </c>
      <c r="M39" s="40"/>
      <c r="N39" s="43">
        <f t="shared" si="10"/>
        <v>3.5789600000000021</v>
      </c>
      <c r="O39" s="44">
        <f t="shared" si="11"/>
        <v>0.23703605584549778</v>
      </c>
      <c r="Q39" s="41"/>
      <c r="R39" s="42"/>
      <c r="S39" s="39">
        <f>SUM(S23:S38)</f>
        <v>21.814800000000002</v>
      </c>
      <c r="T39" s="40"/>
      <c r="U39" s="43">
        <f t="shared" si="1"/>
        <v>3.1370399999999989</v>
      </c>
      <c r="V39" s="44">
        <f t="shared" si="2"/>
        <v>0.16795590049342096</v>
      </c>
      <c r="X39" s="41"/>
      <c r="Y39" s="42"/>
      <c r="Z39" s="39">
        <f>SUM(Z23:Z38)</f>
        <v>25.108000000000001</v>
      </c>
      <c r="AA39" s="40"/>
      <c r="AB39" s="43">
        <f t="shared" si="3"/>
        <v>3.2931999999999988</v>
      </c>
      <c r="AC39" s="44">
        <f t="shared" si="4"/>
        <v>0.15096173240185556</v>
      </c>
      <c r="AE39" s="41"/>
      <c r="AF39" s="42"/>
      <c r="AG39" s="39">
        <f>SUM(AG23:AG38)</f>
        <v>28.372</v>
      </c>
      <c r="AH39" s="40"/>
      <c r="AI39" s="43">
        <f t="shared" si="5"/>
        <v>3.2639999999999993</v>
      </c>
      <c r="AJ39" s="44">
        <f t="shared" si="6"/>
        <v>0.12999840688226857</v>
      </c>
      <c r="AL39" s="41"/>
      <c r="AM39" s="42"/>
      <c r="AN39" s="39">
        <f>SUM(AN23:AN38)</f>
        <v>31.29</v>
      </c>
      <c r="AO39" s="40"/>
      <c r="AP39" s="43">
        <f t="shared" si="7"/>
        <v>2.9179999999999993</v>
      </c>
      <c r="AQ39" s="44">
        <f t="shared" si="8"/>
        <v>0.10284787818976453</v>
      </c>
    </row>
    <row r="40" spans="2:43" ht="38.25" x14ac:dyDescent="0.2">
      <c r="B40" s="46" t="str">
        <f>+'Res (100)'!B40</f>
        <v>Deferral/Variance Account Disposition Rate Rider Group 1</v>
      </c>
      <c r="C40" s="21"/>
      <c r="D40" s="22"/>
      <c r="E40" s="23"/>
      <c r="F40" s="24">
        <v>0</v>
      </c>
      <c r="G40" s="25">
        <f>$F$18</f>
        <v>232</v>
      </c>
      <c r="H40" s="26">
        <f>G40*F40</f>
        <v>0</v>
      </c>
      <c r="I40" s="27"/>
      <c r="J40" s="28">
        <f>+'Res (100)'!J40</f>
        <v>-5.7799999999999995E-4</v>
      </c>
      <c r="K40" s="25">
        <f>$F$18</f>
        <v>232</v>
      </c>
      <c r="L40" s="26">
        <f>K40*J40</f>
        <v>-0.13409599999999999</v>
      </c>
      <c r="M40" s="27"/>
      <c r="N40" s="30">
        <f>L40-H40</f>
        <v>-0.13409599999999999</v>
      </c>
      <c r="O40" s="31" t="str">
        <f>IF((H40)=0,"",(N40/H40))</f>
        <v/>
      </c>
      <c r="Q40" s="28"/>
      <c r="R40" s="25">
        <f>$F$18</f>
        <v>232</v>
      </c>
      <c r="S40" s="26">
        <f>R40*Q40</f>
        <v>0</v>
      </c>
      <c r="T40" s="27"/>
      <c r="U40" s="30">
        <f t="shared" si="1"/>
        <v>0.13409599999999999</v>
      </c>
      <c r="V40" s="31">
        <f t="shared" si="2"/>
        <v>-1</v>
      </c>
      <c r="X40" s="28"/>
      <c r="Y40" s="25">
        <f>$F$18</f>
        <v>232</v>
      </c>
      <c r="Z40" s="26">
        <f>Y40*X40</f>
        <v>0</v>
      </c>
      <c r="AA40" s="27"/>
      <c r="AB40" s="30">
        <f t="shared" si="3"/>
        <v>0</v>
      </c>
      <c r="AC40" s="31" t="str">
        <f t="shared" si="4"/>
        <v/>
      </c>
      <c r="AE40" s="28"/>
      <c r="AF40" s="25">
        <f>$F$18</f>
        <v>232</v>
      </c>
      <c r="AG40" s="26">
        <f>AF40*AE40</f>
        <v>0</v>
      </c>
      <c r="AH40" s="27"/>
      <c r="AI40" s="30">
        <f t="shared" si="5"/>
        <v>0</v>
      </c>
      <c r="AJ40" s="31" t="str">
        <f t="shared" si="6"/>
        <v/>
      </c>
      <c r="AL40" s="28"/>
      <c r="AM40" s="25">
        <f>$F$18</f>
        <v>232</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232</v>
      </c>
      <c r="H41" s="26">
        <f t="shared" ref="H41:H45" si="24">G41*F41</f>
        <v>0</v>
      </c>
      <c r="I41" s="47"/>
      <c r="J41" s="28">
        <f>+'Res (100)'!J41</f>
        <v>1.1599999999999999</v>
      </c>
      <c r="K41" s="25">
        <v>1</v>
      </c>
      <c r="L41" s="26">
        <f t="shared" ref="L41:L45" si="25">K41*J41</f>
        <v>1.1599999999999999</v>
      </c>
      <c r="M41" s="48"/>
      <c r="N41" s="30">
        <f t="shared" ref="N41:N45" si="26">L41-H41</f>
        <v>1.1599999999999999</v>
      </c>
      <c r="O41" s="31" t="str">
        <f t="shared" ref="O41:O65" si="27">IF((H41)=0,"",(N41/H41))</f>
        <v/>
      </c>
      <c r="Q41" s="28"/>
      <c r="R41" s="25">
        <f t="shared" ref="R41:R43" si="28">$F$18</f>
        <v>232</v>
      </c>
      <c r="S41" s="26">
        <f t="shared" ref="S41:S43" si="29">R41*Q41</f>
        <v>0</v>
      </c>
      <c r="T41" s="48"/>
      <c r="U41" s="30">
        <f t="shared" si="1"/>
        <v>-1.1599999999999999</v>
      </c>
      <c r="V41" s="31">
        <f t="shared" si="2"/>
        <v>-1</v>
      </c>
      <c r="X41" s="28"/>
      <c r="Y41" s="25">
        <f t="shared" ref="Y41:Y43" si="30">$F$18</f>
        <v>232</v>
      </c>
      <c r="Z41" s="26">
        <f t="shared" ref="Z41:Z43" si="31">Y41*X41</f>
        <v>0</v>
      </c>
      <c r="AA41" s="48"/>
      <c r="AB41" s="30">
        <f t="shared" si="3"/>
        <v>0</v>
      </c>
      <c r="AC41" s="31" t="str">
        <f t="shared" si="4"/>
        <v/>
      </c>
      <c r="AE41" s="28"/>
      <c r="AF41" s="25">
        <f t="shared" ref="AF41:AF43" si="32">$F$18</f>
        <v>232</v>
      </c>
      <c r="AG41" s="26">
        <f t="shared" ref="AG41:AG43" si="33">AF41*AE41</f>
        <v>0</v>
      </c>
      <c r="AH41" s="48"/>
      <c r="AI41" s="30">
        <f t="shared" si="5"/>
        <v>0</v>
      </c>
      <c r="AJ41" s="31" t="str">
        <f t="shared" si="6"/>
        <v/>
      </c>
      <c r="AL41" s="28"/>
      <c r="AM41" s="25">
        <f t="shared" ref="AM41:AM43" si="34">$F$18</f>
        <v>232</v>
      </c>
      <c r="AN41" s="26">
        <f t="shared" ref="AN41:AN43" si="35">AM41*AL41</f>
        <v>0</v>
      </c>
      <c r="AO41" s="48"/>
      <c r="AP41" s="30">
        <f t="shared" si="7"/>
        <v>0</v>
      </c>
      <c r="AQ41" s="31" t="str">
        <f t="shared" si="8"/>
        <v/>
      </c>
    </row>
    <row r="42" spans="2:43" x14ac:dyDescent="0.2">
      <c r="B42" s="46"/>
      <c r="C42" s="21"/>
      <c r="D42" s="22"/>
      <c r="E42" s="23"/>
      <c r="F42" s="24"/>
      <c r="G42" s="25">
        <f t="shared" si="23"/>
        <v>232</v>
      </c>
      <c r="H42" s="26">
        <f t="shared" si="24"/>
        <v>0</v>
      </c>
      <c r="I42" s="47"/>
      <c r="J42" s="28"/>
      <c r="K42" s="25">
        <f t="shared" ref="K42:K43" si="36">$F$18</f>
        <v>232</v>
      </c>
      <c r="L42" s="26">
        <f t="shared" si="25"/>
        <v>0</v>
      </c>
      <c r="M42" s="48"/>
      <c r="N42" s="30">
        <f t="shared" si="26"/>
        <v>0</v>
      </c>
      <c r="O42" s="31" t="str">
        <f t="shared" si="27"/>
        <v/>
      </c>
      <c r="Q42" s="28"/>
      <c r="R42" s="25">
        <f t="shared" si="28"/>
        <v>232</v>
      </c>
      <c r="S42" s="26">
        <f t="shared" si="29"/>
        <v>0</v>
      </c>
      <c r="T42" s="48"/>
      <c r="U42" s="30">
        <f t="shared" si="1"/>
        <v>0</v>
      </c>
      <c r="V42" s="31" t="str">
        <f t="shared" si="2"/>
        <v/>
      </c>
      <c r="X42" s="28"/>
      <c r="Y42" s="25">
        <f t="shared" si="30"/>
        <v>232</v>
      </c>
      <c r="Z42" s="26">
        <f t="shared" si="31"/>
        <v>0</v>
      </c>
      <c r="AA42" s="48"/>
      <c r="AB42" s="30">
        <f t="shared" si="3"/>
        <v>0</v>
      </c>
      <c r="AC42" s="31" t="str">
        <f t="shared" si="4"/>
        <v/>
      </c>
      <c r="AE42" s="28"/>
      <c r="AF42" s="25">
        <f t="shared" si="32"/>
        <v>232</v>
      </c>
      <c r="AG42" s="26">
        <f t="shared" si="33"/>
        <v>0</v>
      </c>
      <c r="AH42" s="48"/>
      <c r="AI42" s="30">
        <f t="shared" si="5"/>
        <v>0</v>
      </c>
      <c r="AJ42" s="31" t="str">
        <f t="shared" si="6"/>
        <v/>
      </c>
      <c r="AL42" s="28"/>
      <c r="AM42" s="25">
        <f t="shared" si="34"/>
        <v>232</v>
      </c>
      <c r="AN42" s="26">
        <f t="shared" si="35"/>
        <v>0</v>
      </c>
      <c r="AO42" s="48"/>
      <c r="AP42" s="30">
        <f t="shared" si="7"/>
        <v>0</v>
      </c>
      <c r="AQ42" s="31" t="str">
        <f t="shared" si="8"/>
        <v/>
      </c>
    </row>
    <row r="43" spans="2:43" x14ac:dyDescent="0.2">
      <c r="B43" s="46"/>
      <c r="C43" s="21"/>
      <c r="D43" s="22"/>
      <c r="E43" s="23"/>
      <c r="F43" s="24"/>
      <c r="G43" s="25">
        <f t="shared" si="23"/>
        <v>232</v>
      </c>
      <c r="H43" s="26">
        <f t="shared" si="24"/>
        <v>0</v>
      </c>
      <c r="I43" s="47"/>
      <c r="J43" s="28"/>
      <c r="K43" s="25">
        <f t="shared" si="36"/>
        <v>232</v>
      </c>
      <c r="L43" s="26">
        <f t="shared" si="25"/>
        <v>0</v>
      </c>
      <c r="M43" s="48"/>
      <c r="N43" s="30">
        <f t="shared" si="26"/>
        <v>0</v>
      </c>
      <c r="O43" s="31" t="str">
        <f t="shared" si="27"/>
        <v/>
      </c>
      <c r="Q43" s="28"/>
      <c r="R43" s="25">
        <f t="shared" si="28"/>
        <v>232</v>
      </c>
      <c r="S43" s="26">
        <f t="shared" si="29"/>
        <v>0</v>
      </c>
      <c r="T43" s="48"/>
      <c r="U43" s="30">
        <f t="shared" si="1"/>
        <v>0</v>
      </c>
      <c r="V43" s="31" t="str">
        <f t="shared" si="2"/>
        <v/>
      </c>
      <c r="X43" s="28"/>
      <c r="Y43" s="25">
        <f t="shared" si="30"/>
        <v>232</v>
      </c>
      <c r="Z43" s="26">
        <f t="shared" si="31"/>
        <v>0</v>
      </c>
      <c r="AA43" s="48"/>
      <c r="AB43" s="30">
        <f t="shared" si="3"/>
        <v>0</v>
      </c>
      <c r="AC43" s="31" t="str">
        <f t="shared" si="4"/>
        <v/>
      </c>
      <c r="AE43" s="28"/>
      <c r="AF43" s="25">
        <f t="shared" si="32"/>
        <v>232</v>
      </c>
      <c r="AG43" s="26">
        <f t="shared" si="33"/>
        <v>0</v>
      </c>
      <c r="AH43" s="48"/>
      <c r="AI43" s="30">
        <f t="shared" si="5"/>
        <v>0</v>
      </c>
      <c r="AJ43" s="31" t="str">
        <f t="shared" si="6"/>
        <v/>
      </c>
      <c r="AL43" s="28"/>
      <c r="AM43" s="25">
        <f t="shared" si="34"/>
        <v>232</v>
      </c>
      <c r="AN43" s="26">
        <f t="shared" si="35"/>
        <v>0</v>
      </c>
      <c r="AO43" s="48"/>
      <c r="AP43" s="30">
        <f t="shared" si="7"/>
        <v>0</v>
      </c>
      <c r="AQ43" s="31" t="str">
        <f t="shared" si="8"/>
        <v/>
      </c>
    </row>
    <row r="44" spans="2:43" x14ac:dyDescent="0.2">
      <c r="B44" s="49" t="s">
        <v>35</v>
      </c>
      <c r="C44" s="21"/>
      <c r="D44" s="22" t="s">
        <v>30</v>
      </c>
      <c r="E44" s="23"/>
      <c r="F44" s="50">
        <v>6.0000000000000002E-5</v>
      </c>
      <c r="G44" s="51">
        <f>$F$18*(1+F74)</f>
        <v>240.30560000000003</v>
      </c>
      <c r="H44" s="26">
        <f>G44*F44</f>
        <v>1.4418336000000002E-2</v>
      </c>
      <c r="I44" s="27"/>
      <c r="J44" s="52">
        <v>6.9999999999999994E-5</v>
      </c>
      <c r="K44" s="51">
        <f>$F$18*(1+J74)</f>
        <v>239.8416</v>
      </c>
      <c r="L44" s="26">
        <f>K44*J44</f>
        <v>1.6788912E-2</v>
      </c>
      <c r="M44" s="27"/>
      <c r="N44" s="30">
        <f>L44-H44</f>
        <v>2.3705759999999975E-3</v>
      </c>
      <c r="O44" s="31">
        <f>IF((H44)=0,"",(N44/H44))</f>
        <v>0.16441397953272813</v>
      </c>
      <c r="Q44" s="52">
        <f>+J44</f>
        <v>6.9999999999999994E-5</v>
      </c>
      <c r="R44" s="51">
        <f>$F$18*(1+Q74)</f>
        <v>239.8416</v>
      </c>
      <c r="S44" s="26">
        <f>R44*Q44</f>
        <v>1.6788912E-2</v>
      </c>
      <c r="T44" s="27"/>
      <c r="U44" s="30">
        <f t="shared" si="1"/>
        <v>0</v>
      </c>
      <c r="V44" s="31">
        <f t="shared" si="2"/>
        <v>0</v>
      </c>
      <c r="X44" s="52">
        <f>+Q44</f>
        <v>6.9999999999999994E-5</v>
      </c>
      <c r="Y44" s="51">
        <f>$F$18*(1+X74)</f>
        <v>239.8416</v>
      </c>
      <c r="Z44" s="26">
        <f>Y44*X44</f>
        <v>1.6788912E-2</v>
      </c>
      <c r="AA44" s="27"/>
      <c r="AB44" s="30">
        <f t="shared" si="3"/>
        <v>0</v>
      </c>
      <c r="AC44" s="31">
        <f t="shared" si="4"/>
        <v>0</v>
      </c>
      <c r="AE44" s="52">
        <f>+X44</f>
        <v>6.9999999999999994E-5</v>
      </c>
      <c r="AF44" s="51">
        <f>$F$18*(1+AE74)</f>
        <v>239.8416</v>
      </c>
      <c r="AG44" s="26">
        <f>AF44*AE44</f>
        <v>1.6788912E-2</v>
      </c>
      <c r="AH44" s="27"/>
      <c r="AI44" s="30">
        <f t="shared" si="5"/>
        <v>0</v>
      </c>
      <c r="AJ44" s="31">
        <f t="shared" si="6"/>
        <v>0</v>
      </c>
      <c r="AL44" s="52">
        <f>+AE44</f>
        <v>6.9999999999999994E-5</v>
      </c>
      <c r="AM44" s="51">
        <f>$F$18*(1+AL74)</f>
        <v>239.8416</v>
      </c>
      <c r="AN44" s="26">
        <f>AM44*AL44</f>
        <v>1.6788912E-2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8.3056000000000267</v>
      </c>
      <c r="H45" s="26">
        <f t="shared" si="24"/>
        <v>0.84833398400000282</v>
      </c>
      <c r="I45" s="27"/>
      <c r="J45" s="55">
        <f>0.64*$J$55+0.18*$J$56+0.18*$J$57</f>
        <v>0.10214000000000001</v>
      </c>
      <c r="K45" s="54">
        <f>$F$18*(1+$J$74)-$F$18</f>
        <v>7.8415999999999997</v>
      </c>
      <c r="L45" s="26">
        <f t="shared" si="25"/>
        <v>0.800941024</v>
      </c>
      <c r="M45" s="27"/>
      <c r="N45" s="30">
        <f t="shared" si="26"/>
        <v>-4.7392960000002815E-2</v>
      </c>
      <c r="O45" s="31">
        <f t="shared" si="27"/>
        <v>-5.586592178771263E-2</v>
      </c>
      <c r="Q45" s="55">
        <f>0.64*$Q$55+0.18*$Q$56+0.18*$Q$57</f>
        <v>0.10214000000000001</v>
      </c>
      <c r="R45" s="54">
        <f>$F$18*(1+Q74)-$F$18</f>
        <v>7.8415999999999997</v>
      </c>
      <c r="S45" s="26">
        <f t="shared" ref="S45" si="37">R45*Q45</f>
        <v>0.800941024</v>
      </c>
      <c r="T45" s="27"/>
      <c r="U45" s="30">
        <f t="shared" si="1"/>
        <v>0</v>
      </c>
      <c r="V45" s="31">
        <f t="shared" si="2"/>
        <v>0</v>
      </c>
      <c r="X45" s="55">
        <f>0.64*$X$55+0.18*$X$56+0.18*$X$57</f>
        <v>0.10214000000000001</v>
      </c>
      <c r="Y45" s="54">
        <f>$F$18*(1+X74)-$F$18</f>
        <v>7.8415999999999997</v>
      </c>
      <c r="Z45" s="26">
        <f t="shared" ref="Z45" si="38">Y45*X45</f>
        <v>0.800941024</v>
      </c>
      <c r="AA45" s="27"/>
      <c r="AB45" s="30">
        <f t="shared" si="3"/>
        <v>0</v>
      </c>
      <c r="AC45" s="31">
        <f t="shared" si="4"/>
        <v>0</v>
      </c>
      <c r="AE45" s="55">
        <f>0.64*$AE$55+0.18*$AE$56+0.18*$AE$57</f>
        <v>0.10214000000000001</v>
      </c>
      <c r="AF45" s="54">
        <f>$F$18*(1+AE74)-$F$18</f>
        <v>7.8415999999999997</v>
      </c>
      <c r="AG45" s="26">
        <f t="shared" ref="AG45" si="39">AF45*AE45</f>
        <v>0.800941024</v>
      </c>
      <c r="AH45" s="27"/>
      <c r="AI45" s="30">
        <f t="shared" si="5"/>
        <v>0</v>
      </c>
      <c r="AJ45" s="31">
        <f t="shared" si="6"/>
        <v>0</v>
      </c>
      <c r="AL45" s="55">
        <f>0.64*$AL$55+0.18*$AL$56+0.18*$AL$57</f>
        <v>0.10214000000000001</v>
      </c>
      <c r="AM45" s="54">
        <f>$F$18*(1+AL74)-$F$18</f>
        <v>7.8415999999999997</v>
      </c>
      <c r="AN45" s="26">
        <f t="shared" ref="AN45" si="40">AM45*AL45</f>
        <v>0.800941024</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16.751552320000002</v>
      </c>
      <c r="I47" s="40"/>
      <c r="J47" s="59"/>
      <c r="K47" s="61"/>
      <c r="L47" s="60">
        <f>SUM(L40:L46)+L39</f>
        <v>21.311393936000002</v>
      </c>
      <c r="M47" s="40"/>
      <c r="N47" s="43">
        <f t="shared" ref="N47:N65" si="41">L47-H47</f>
        <v>4.5598416159999999</v>
      </c>
      <c r="O47" s="44">
        <f t="shared" si="27"/>
        <v>0.27220412346836159</v>
      </c>
      <c r="Q47" s="59"/>
      <c r="R47" s="61"/>
      <c r="S47" s="60">
        <f>SUM(S40:S46)+S39</f>
        <v>23.422529936000004</v>
      </c>
      <c r="T47" s="40"/>
      <c r="U47" s="43">
        <f t="shared" si="1"/>
        <v>2.1111360000000019</v>
      </c>
      <c r="V47" s="44">
        <f t="shared" si="2"/>
        <v>9.9061375635020862E-2</v>
      </c>
      <c r="X47" s="59"/>
      <c r="Y47" s="61"/>
      <c r="Z47" s="60">
        <f>SUM(Z40:Z46)+Z39</f>
        <v>26.715729936000002</v>
      </c>
      <c r="AA47" s="40"/>
      <c r="AB47" s="43">
        <f t="shared" si="3"/>
        <v>3.2931999999999988</v>
      </c>
      <c r="AC47" s="44">
        <f t="shared" si="4"/>
        <v>0.14059967087237704</v>
      </c>
      <c r="AE47" s="59"/>
      <c r="AF47" s="61"/>
      <c r="AG47" s="60">
        <f>SUM(AG40:AG46)+AG39</f>
        <v>29.979729935999998</v>
      </c>
      <c r="AH47" s="40"/>
      <c r="AI47" s="43">
        <f t="shared" si="5"/>
        <v>3.2639999999999958</v>
      </c>
      <c r="AJ47" s="44">
        <f t="shared" si="6"/>
        <v>0.12217521317288388</v>
      </c>
      <c r="AL47" s="59"/>
      <c r="AM47" s="61"/>
      <c r="AN47" s="60">
        <f>SUM(AN40:AN46)+AN39</f>
        <v>32.897729935999998</v>
      </c>
      <c r="AO47" s="40"/>
      <c r="AP47" s="43">
        <f t="shared" si="7"/>
        <v>2.9179999999999993</v>
      </c>
      <c r="AQ47" s="44">
        <f t="shared" si="8"/>
        <v>9.7332431153625304E-2</v>
      </c>
    </row>
    <row r="48" spans="2:43" x14ac:dyDescent="0.2">
      <c r="B48" s="27" t="s">
        <v>39</v>
      </c>
      <c r="C48" s="27"/>
      <c r="D48" s="62" t="s">
        <v>30</v>
      </c>
      <c r="E48" s="63"/>
      <c r="F48" s="28">
        <v>7.7000000000000002E-3</v>
      </c>
      <c r="G48" s="64">
        <f>F18*(1+F74)</f>
        <v>240.30560000000003</v>
      </c>
      <c r="H48" s="26">
        <f>G48*F48</f>
        <v>1.8503531200000003</v>
      </c>
      <c r="I48" s="27"/>
      <c r="J48" s="28">
        <v>7.7000000000000002E-3</v>
      </c>
      <c r="K48" s="65">
        <f>F18*(1+J74)</f>
        <v>239.8416</v>
      </c>
      <c r="L48" s="26">
        <f>K48*J48</f>
        <v>1.8467803200000001</v>
      </c>
      <c r="M48" s="27"/>
      <c r="N48" s="30">
        <f t="shared" si="41"/>
        <v>-3.5728000000001536E-3</v>
      </c>
      <c r="O48" s="31">
        <f t="shared" si="27"/>
        <v>-1.9308746862329463E-3</v>
      </c>
      <c r="Q48" s="28">
        <f>+J48</f>
        <v>7.7000000000000002E-3</v>
      </c>
      <c r="R48" s="65">
        <f>$F$18*(1+Q74)</f>
        <v>239.8416</v>
      </c>
      <c r="S48" s="26">
        <f>R48*Q48</f>
        <v>1.8467803200000001</v>
      </c>
      <c r="T48" s="27"/>
      <c r="U48" s="30">
        <f t="shared" si="1"/>
        <v>0</v>
      </c>
      <c r="V48" s="31">
        <f t="shared" si="2"/>
        <v>0</v>
      </c>
      <c r="X48" s="28">
        <f>+Q48</f>
        <v>7.7000000000000002E-3</v>
      </c>
      <c r="Y48" s="65">
        <f>$F$18*(1+X74)</f>
        <v>239.8416</v>
      </c>
      <c r="Z48" s="26">
        <f>Y48*X48</f>
        <v>1.8467803200000001</v>
      </c>
      <c r="AA48" s="27"/>
      <c r="AB48" s="30">
        <f t="shared" si="3"/>
        <v>0</v>
      </c>
      <c r="AC48" s="31">
        <f t="shared" si="4"/>
        <v>0</v>
      </c>
      <c r="AE48" s="28">
        <f>+X48</f>
        <v>7.7000000000000002E-3</v>
      </c>
      <c r="AF48" s="65">
        <f>$F$18*(1+AE74)</f>
        <v>239.8416</v>
      </c>
      <c r="AG48" s="26">
        <f>AF48*AE48</f>
        <v>1.8467803200000001</v>
      </c>
      <c r="AH48" s="27"/>
      <c r="AI48" s="30">
        <f t="shared" si="5"/>
        <v>0</v>
      </c>
      <c r="AJ48" s="31">
        <f t="shared" si="6"/>
        <v>0</v>
      </c>
      <c r="AL48" s="28">
        <f>+AE48</f>
        <v>7.7000000000000002E-3</v>
      </c>
      <c r="AM48" s="65">
        <f>$F$18*(1+AL74)</f>
        <v>239.8416</v>
      </c>
      <c r="AN48" s="26">
        <f>AM48*AL48</f>
        <v>1.8467803200000001</v>
      </c>
      <c r="AO48" s="27"/>
      <c r="AP48" s="30">
        <f t="shared" si="7"/>
        <v>0</v>
      </c>
      <c r="AQ48" s="31">
        <f t="shared" si="8"/>
        <v>0</v>
      </c>
    </row>
    <row r="49" spans="2:43" ht="25.5" x14ac:dyDescent="0.2">
      <c r="B49" s="66" t="s">
        <v>40</v>
      </c>
      <c r="C49" s="27"/>
      <c r="D49" s="62" t="s">
        <v>30</v>
      </c>
      <c r="E49" s="63"/>
      <c r="F49" s="28">
        <v>4.1999999999999997E-3</v>
      </c>
      <c r="G49" s="64">
        <f>G48</f>
        <v>240.30560000000003</v>
      </c>
      <c r="H49" s="26">
        <f>G49*F49</f>
        <v>1.0092835200000001</v>
      </c>
      <c r="I49" s="27"/>
      <c r="J49" s="28">
        <v>4.1999999999999997E-3</v>
      </c>
      <c r="K49" s="65">
        <f>K48</f>
        <v>239.8416</v>
      </c>
      <c r="L49" s="26">
        <f>K49*J49</f>
        <v>1.00733472</v>
      </c>
      <c r="M49" s="27"/>
      <c r="N49" s="30">
        <f t="shared" si="41"/>
        <v>-1.9488000000000838E-3</v>
      </c>
      <c r="O49" s="31">
        <f t="shared" si="27"/>
        <v>-1.9308746862329463E-3</v>
      </c>
      <c r="Q49" s="28">
        <f>+J49</f>
        <v>4.1999999999999997E-3</v>
      </c>
      <c r="R49" s="65">
        <f>R48</f>
        <v>239.8416</v>
      </c>
      <c r="S49" s="26">
        <f>R49*Q49</f>
        <v>1.00733472</v>
      </c>
      <c r="T49" s="27"/>
      <c r="U49" s="30">
        <f t="shared" si="1"/>
        <v>0</v>
      </c>
      <c r="V49" s="31">
        <f t="shared" si="2"/>
        <v>0</v>
      </c>
      <c r="X49" s="28">
        <f>+Q49</f>
        <v>4.1999999999999997E-3</v>
      </c>
      <c r="Y49" s="65">
        <f>Y48</f>
        <v>239.8416</v>
      </c>
      <c r="Z49" s="26">
        <f>Y49*X49</f>
        <v>1.00733472</v>
      </c>
      <c r="AA49" s="27"/>
      <c r="AB49" s="30">
        <f t="shared" si="3"/>
        <v>0</v>
      </c>
      <c r="AC49" s="31">
        <f t="shared" si="4"/>
        <v>0</v>
      </c>
      <c r="AE49" s="28">
        <f>+X49</f>
        <v>4.1999999999999997E-3</v>
      </c>
      <c r="AF49" s="65">
        <f>AF48</f>
        <v>239.8416</v>
      </c>
      <c r="AG49" s="26">
        <f>AF49*AE49</f>
        <v>1.00733472</v>
      </c>
      <c r="AH49" s="27"/>
      <c r="AI49" s="30">
        <f t="shared" si="5"/>
        <v>0</v>
      </c>
      <c r="AJ49" s="31">
        <f t="shared" si="6"/>
        <v>0</v>
      </c>
      <c r="AL49" s="28">
        <f>+AE49</f>
        <v>4.1999999999999997E-3</v>
      </c>
      <c r="AM49" s="65">
        <f>AM48</f>
        <v>239.8416</v>
      </c>
      <c r="AN49" s="26">
        <f>AM49*AL49</f>
        <v>1.00733472</v>
      </c>
      <c r="AO49" s="27"/>
      <c r="AP49" s="30">
        <f t="shared" si="7"/>
        <v>0</v>
      </c>
      <c r="AQ49" s="31">
        <f t="shared" si="8"/>
        <v>0</v>
      </c>
    </row>
    <row r="50" spans="2:43" ht="25.5" x14ac:dyDescent="0.2">
      <c r="B50" s="56" t="s">
        <v>41</v>
      </c>
      <c r="C50" s="35"/>
      <c r="D50" s="35"/>
      <c r="E50" s="35"/>
      <c r="F50" s="67"/>
      <c r="G50" s="59"/>
      <c r="H50" s="60">
        <f>SUM(H47:H49)</f>
        <v>19.611188960000003</v>
      </c>
      <c r="I50" s="68"/>
      <c r="J50" s="69"/>
      <c r="K50" s="70"/>
      <c r="L50" s="60">
        <f>SUM(L47:L49)</f>
        <v>24.165508976000002</v>
      </c>
      <c r="M50" s="68"/>
      <c r="N50" s="43">
        <f t="shared" si="41"/>
        <v>4.5543200159999984</v>
      </c>
      <c r="O50" s="44">
        <f t="shared" si="27"/>
        <v>0.23223069367641225</v>
      </c>
      <c r="Q50" s="69"/>
      <c r="R50" s="70"/>
      <c r="S50" s="60">
        <f>SUM(S47:S49)</f>
        <v>26.276644976000004</v>
      </c>
      <c r="T50" s="68"/>
      <c r="U50" s="43">
        <f t="shared" si="1"/>
        <v>2.1111360000000019</v>
      </c>
      <c r="V50" s="44">
        <f t="shared" si="2"/>
        <v>8.7361536729753081E-2</v>
      </c>
      <c r="X50" s="69"/>
      <c r="Y50" s="70"/>
      <c r="Z50" s="60">
        <f>SUM(Z47:Z49)</f>
        <v>29.569844976000002</v>
      </c>
      <c r="AA50" s="68"/>
      <c r="AB50" s="43">
        <f t="shared" si="3"/>
        <v>3.2931999999999988</v>
      </c>
      <c r="AC50" s="44">
        <f t="shared" si="4"/>
        <v>0.12532802429716089</v>
      </c>
      <c r="AE50" s="69"/>
      <c r="AF50" s="70"/>
      <c r="AG50" s="60">
        <f>SUM(AG47:AG49)</f>
        <v>32.833844976000002</v>
      </c>
      <c r="AH50" s="68"/>
      <c r="AI50" s="43">
        <f t="shared" si="5"/>
        <v>3.2639999999999993</v>
      </c>
      <c r="AJ50" s="44">
        <f t="shared" si="6"/>
        <v>0.11038272275858005</v>
      </c>
      <c r="AL50" s="69"/>
      <c r="AM50" s="70"/>
      <c r="AN50" s="60">
        <f>SUM(AN47:AN49)</f>
        <v>35.751844976000001</v>
      </c>
      <c r="AO50" s="68"/>
      <c r="AP50" s="43">
        <f t="shared" si="7"/>
        <v>2.9179999999999993</v>
      </c>
      <c r="AQ50" s="44">
        <f t="shared" si="8"/>
        <v>8.8871711556563662E-2</v>
      </c>
    </row>
    <row r="51" spans="2:43" ht="25.5" x14ac:dyDescent="0.2">
      <c r="B51" s="71" t="s">
        <v>42</v>
      </c>
      <c r="C51" s="21"/>
      <c r="D51" s="22" t="s">
        <v>30</v>
      </c>
      <c r="E51" s="23"/>
      <c r="F51" s="72">
        <v>4.4000000000000003E-3</v>
      </c>
      <c r="G51" s="64">
        <f>G49</f>
        <v>240.30560000000003</v>
      </c>
      <c r="H51" s="73">
        <f t="shared" ref="H51:H57" si="42">G51*F51</f>
        <v>1.0573446400000002</v>
      </c>
      <c r="I51" s="27"/>
      <c r="J51" s="72">
        <v>4.4000000000000003E-3</v>
      </c>
      <c r="K51" s="65">
        <f>K49</f>
        <v>239.8416</v>
      </c>
      <c r="L51" s="73">
        <f t="shared" ref="L51:L57" si="43">K51*J51</f>
        <v>1.0553030400000001</v>
      </c>
      <c r="M51" s="27"/>
      <c r="N51" s="30">
        <f t="shared" si="41"/>
        <v>-2.0416000000000878E-3</v>
      </c>
      <c r="O51" s="74">
        <f t="shared" si="27"/>
        <v>-1.9308746862329463E-3</v>
      </c>
      <c r="Q51" s="72">
        <f>+J51</f>
        <v>4.4000000000000003E-3</v>
      </c>
      <c r="R51" s="65">
        <f>R49</f>
        <v>239.8416</v>
      </c>
      <c r="S51" s="73">
        <f t="shared" ref="S51:S57" si="44">R51*Q51</f>
        <v>1.0553030400000001</v>
      </c>
      <c r="T51" s="27"/>
      <c r="U51" s="30">
        <f t="shared" si="1"/>
        <v>0</v>
      </c>
      <c r="V51" s="74">
        <f t="shared" si="2"/>
        <v>0</v>
      </c>
      <c r="X51" s="72">
        <f>+Q51</f>
        <v>4.4000000000000003E-3</v>
      </c>
      <c r="Y51" s="65">
        <f>Y49</f>
        <v>239.8416</v>
      </c>
      <c r="Z51" s="73">
        <f t="shared" ref="Z51:Z57" si="45">Y51*X51</f>
        <v>1.0553030400000001</v>
      </c>
      <c r="AA51" s="27"/>
      <c r="AB51" s="30">
        <f t="shared" si="3"/>
        <v>0</v>
      </c>
      <c r="AC51" s="74">
        <f t="shared" si="4"/>
        <v>0</v>
      </c>
      <c r="AE51" s="72">
        <f>+X51</f>
        <v>4.4000000000000003E-3</v>
      </c>
      <c r="AF51" s="65">
        <f>AF49</f>
        <v>239.8416</v>
      </c>
      <c r="AG51" s="73">
        <f t="shared" ref="AG51:AG57" si="46">AF51*AE51</f>
        <v>1.0553030400000001</v>
      </c>
      <c r="AH51" s="27"/>
      <c r="AI51" s="30">
        <f t="shared" si="5"/>
        <v>0</v>
      </c>
      <c r="AJ51" s="74">
        <f t="shared" si="6"/>
        <v>0</v>
      </c>
      <c r="AL51" s="72">
        <f>+AE51</f>
        <v>4.4000000000000003E-3</v>
      </c>
      <c r="AM51" s="65">
        <f>AM49</f>
        <v>239.8416</v>
      </c>
      <c r="AN51" s="73">
        <f t="shared" ref="AN51:AN57" si="47">AM51*AL51</f>
        <v>1.0553030400000001</v>
      </c>
      <c r="AO51" s="27"/>
      <c r="AP51" s="30">
        <f t="shared" si="7"/>
        <v>0</v>
      </c>
      <c r="AQ51" s="74">
        <f t="shared" si="8"/>
        <v>0</v>
      </c>
    </row>
    <row r="52" spans="2:43" ht="25.5" x14ac:dyDescent="0.2">
      <c r="B52" s="71" t="s">
        <v>43</v>
      </c>
      <c r="C52" s="21"/>
      <c r="D52" s="22" t="s">
        <v>30</v>
      </c>
      <c r="E52" s="23"/>
      <c r="F52" s="72">
        <v>1.2999999999999999E-3</v>
      </c>
      <c r="G52" s="64">
        <f>G49</f>
        <v>240.30560000000003</v>
      </c>
      <c r="H52" s="73">
        <f t="shared" si="42"/>
        <v>0.31239728</v>
      </c>
      <c r="I52" s="27"/>
      <c r="J52" s="72">
        <v>1.2999999999999999E-3</v>
      </c>
      <c r="K52" s="65">
        <f>K49</f>
        <v>239.8416</v>
      </c>
      <c r="L52" s="73">
        <f t="shared" si="43"/>
        <v>0.31179407999999997</v>
      </c>
      <c r="M52" s="27"/>
      <c r="N52" s="30">
        <f t="shared" si="41"/>
        <v>-6.0320000000002594E-4</v>
      </c>
      <c r="O52" s="74">
        <f t="shared" si="27"/>
        <v>-1.9308746862329465E-3</v>
      </c>
      <c r="Q52" s="72">
        <f>+J52</f>
        <v>1.2999999999999999E-3</v>
      </c>
      <c r="R52" s="65">
        <f>R49</f>
        <v>239.8416</v>
      </c>
      <c r="S52" s="73">
        <f t="shared" si="44"/>
        <v>0.31179407999999997</v>
      </c>
      <c r="T52" s="27"/>
      <c r="U52" s="30">
        <f t="shared" si="1"/>
        <v>0</v>
      </c>
      <c r="V52" s="74">
        <f t="shared" si="2"/>
        <v>0</v>
      </c>
      <c r="X52" s="72">
        <f>+Q52</f>
        <v>1.2999999999999999E-3</v>
      </c>
      <c r="Y52" s="65">
        <f>Y49</f>
        <v>239.8416</v>
      </c>
      <c r="Z52" s="73">
        <f t="shared" si="45"/>
        <v>0.31179407999999997</v>
      </c>
      <c r="AA52" s="27"/>
      <c r="AB52" s="30">
        <f t="shared" si="3"/>
        <v>0</v>
      </c>
      <c r="AC52" s="74">
        <f t="shared" si="4"/>
        <v>0</v>
      </c>
      <c r="AE52" s="72">
        <f>+X52</f>
        <v>1.2999999999999999E-3</v>
      </c>
      <c r="AF52" s="65">
        <f>AF49</f>
        <v>239.8416</v>
      </c>
      <c r="AG52" s="73">
        <f t="shared" si="46"/>
        <v>0.31179407999999997</v>
      </c>
      <c r="AH52" s="27"/>
      <c r="AI52" s="30">
        <f t="shared" si="5"/>
        <v>0</v>
      </c>
      <c r="AJ52" s="74">
        <f t="shared" si="6"/>
        <v>0</v>
      </c>
      <c r="AL52" s="72">
        <f>+AE52</f>
        <v>1.2999999999999999E-3</v>
      </c>
      <c r="AM52" s="65">
        <f>AM49</f>
        <v>239.8416</v>
      </c>
      <c r="AN52" s="73">
        <f t="shared" si="47"/>
        <v>0.31179407999999997</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232</v>
      </c>
      <c r="H54" s="73">
        <f t="shared" si="42"/>
        <v>1.61008</v>
      </c>
      <c r="I54" s="27"/>
      <c r="J54" s="72">
        <f>+F54</f>
        <v>6.94E-3</v>
      </c>
      <c r="K54" s="76">
        <f>$F$18</f>
        <v>232</v>
      </c>
      <c r="L54" s="73">
        <f t="shared" si="43"/>
        <v>1.61008</v>
      </c>
      <c r="M54" s="27"/>
      <c r="N54" s="30">
        <f t="shared" si="41"/>
        <v>0</v>
      </c>
      <c r="O54" s="74">
        <f t="shared" si="27"/>
        <v>0</v>
      </c>
      <c r="Q54" s="72">
        <f>+J54</f>
        <v>6.94E-3</v>
      </c>
      <c r="R54" s="76">
        <f>$F$18</f>
        <v>232</v>
      </c>
      <c r="S54" s="73">
        <f t="shared" si="44"/>
        <v>1.61008</v>
      </c>
      <c r="T54" s="27"/>
      <c r="U54" s="30">
        <f t="shared" si="1"/>
        <v>0</v>
      </c>
      <c r="V54" s="74">
        <f t="shared" si="2"/>
        <v>0</v>
      </c>
      <c r="X54" s="72">
        <f>+Q54</f>
        <v>6.94E-3</v>
      </c>
      <c r="Y54" s="76">
        <f>$F$18</f>
        <v>232</v>
      </c>
      <c r="Z54" s="73">
        <f t="shared" si="45"/>
        <v>1.61008</v>
      </c>
      <c r="AA54" s="27"/>
      <c r="AB54" s="30">
        <f t="shared" si="3"/>
        <v>0</v>
      </c>
      <c r="AC54" s="74">
        <f t="shared" si="4"/>
        <v>0</v>
      </c>
      <c r="AE54" s="72">
        <f>+X54</f>
        <v>6.94E-3</v>
      </c>
      <c r="AF54" s="76">
        <f>$F$18</f>
        <v>232</v>
      </c>
      <c r="AG54" s="73">
        <f t="shared" si="46"/>
        <v>1.61008</v>
      </c>
      <c r="AH54" s="27"/>
      <c r="AI54" s="30">
        <f t="shared" si="5"/>
        <v>0</v>
      </c>
      <c r="AJ54" s="74">
        <f t="shared" si="6"/>
        <v>0</v>
      </c>
      <c r="AL54" s="72">
        <f>+AE54</f>
        <v>6.94E-3</v>
      </c>
      <c r="AM54" s="76">
        <f>$F$18</f>
        <v>232</v>
      </c>
      <c r="AN54" s="73">
        <f t="shared" si="47"/>
        <v>1.61008</v>
      </c>
      <c r="AO54" s="27"/>
      <c r="AP54" s="30">
        <f t="shared" si="7"/>
        <v>0</v>
      </c>
      <c r="AQ54" s="74">
        <f t="shared" si="8"/>
        <v>0</v>
      </c>
    </row>
    <row r="55" spans="2:43" x14ac:dyDescent="0.2">
      <c r="B55" s="49" t="s">
        <v>46</v>
      </c>
      <c r="C55" s="21"/>
      <c r="D55" s="22"/>
      <c r="E55" s="23"/>
      <c r="F55" s="72">
        <v>0.08</v>
      </c>
      <c r="G55" s="77">
        <f>0.64*$F$18</f>
        <v>148.47999999999999</v>
      </c>
      <c r="H55" s="73">
        <f t="shared" si="42"/>
        <v>11.878399999999999</v>
      </c>
      <c r="I55" s="27"/>
      <c r="J55" s="72">
        <v>0.08</v>
      </c>
      <c r="K55" s="77">
        <f>$G$55</f>
        <v>148.47999999999999</v>
      </c>
      <c r="L55" s="73">
        <f t="shared" si="43"/>
        <v>11.878399999999999</v>
      </c>
      <c r="M55" s="27"/>
      <c r="N55" s="30">
        <f t="shared" si="41"/>
        <v>0</v>
      </c>
      <c r="O55" s="74">
        <f t="shared" si="27"/>
        <v>0</v>
      </c>
      <c r="Q55" s="72">
        <v>0.08</v>
      </c>
      <c r="R55" s="77">
        <f>$G$55</f>
        <v>148.47999999999999</v>
      </c>
      <c r="S55" s="73">
        <f t="shared" si="44"/>
        <v>11.878399999999999</v>
      </c>
      <c r="T55" s="27"/>
      <c r="U55" s="30">
        <f t="shared" si="1"/>
        <v>0</v>
      </c>
      <c r="V55" s="74">
        <f t="shared" si="2"/>
        <v>0</v>
      </c>
      <c r="X55" s="72">
        <v>0.08</v>
      </c>
      <c r="Y55" s="77">
        <f>$G$55</f>
        <v>148.47999999999999</v>
      </c>
      <c r="Z55" s="73">
        <f t="shared" si="45"/>
        <v>11.878399999999999</v>
      </c>
      <c r="AA55" s="27"/>
      <c r="AB55" s="30">
        <f t="shared" si="3"/>
        <v>0</v>
      </c>
      <c r="AC55" s="74">
        <f t="shared" si="4"/>
        <v>0</v>
      </c>
      <c r="AE55" s="72">
        <v>0.08</v>
      </c>
      <c r="AF55" s="77">
        <f>$G$55</f>
        <v>148.47999999999999</v>
      </c>
      <c r="AG55" s="73">
        <f t="shared" si="46"/>
        <v>11.878399999999999</v>
      </c>
      <c r="AH55" s="27"/>
      <c r="AI55" s="30">
        <f t="shared" si="5"/>
        <v>0</v>
      </c>
      <c r="AJ55" s="74">
        <f t="shared" si="6"/>
        <v>0</v>
      </c>
      <c r="AL55" s="72">
        <v>0.08</v>
      </c>
      <c r="AM55" s="77">
        <f>$G$55</f>
        <v>148.47999999999999</v>
      </c>
      <c r="AN55" s="73">
        <f t="shared" si="47"/>
        <v>11.878399999999999</v>
      </c>
      <c r="AO55" s="27"/>
      <c r="AP55" s="30">
        <f t="shared" si="7"/>
        <v>0</v>
      </c>
      <c r="AQ55" s="74">
        <f t="shared" si="8"/>
        <v>0</v>
      </c>
    </row>
    <row r="56" spans="2:43" x14ac:dyDescent="0.2">
      <c r="B56" s="49" t="s">
        <v>47</v>
      </c>
      <c r="C56" s="21"/>
      <c r="D56" s="22"/>
      <c r="E56" s="23"/>
      <c r="F56" s="72">
        <v>0.122</v>
      </c>
      <c r="G56" s="77">
        <f>0.18*$F$18</f>
        <v>41.76</v>
      </c>
      <c r="H56" s="73">
        <f t="shared" si="42"/>
        <v>5.0947199999999997</v>
      </c>
      <c r="I56" s="27"/>
      <c r="J56" s="72">
        <v>0.122</v>
      </c>
      <c r="K56" s="77">
        <f>$G$56</f>
        <v>41.76</v>
      </c>
      <c r="L56" s="73">
        <f t="shared" si="43"/>
        <v>5.0947199999999997</v>
      </c>
      <c r="M56" s="27"/>
      <c r="N56" s="30">
        <f t="shared" si="41"/>
        <v>0</v>
      </c>
      <c r="O56" s="74">
        <f t="shared" si="27"/>
        <v>0</v>
      </c>
      <c r="Q56" s="72">
        <v>0.122</v>
      </c>
      <c r="R56" s="77">
        <f>$G$56</f>
        <v>41.76</v>
      </c>
      <c r="S56" s="73">
        <f t="shared" si="44"/>
        <v>5.0947199999999997</v>
      </c>
      <c r="T56" s="27"/>
      <c r="U56" s="30">
        <f t="shared" si="1"/>
        <v>0</v>
      </c>
      <c r="V56" s="74">
        <f t="shared" si="2"/>
        <v>0</v>
      </c>
      <c r="X56" s="72">
        <v>0.122</v>
      </c>
      <c r="Y56" s="77">
        <f>$G$56</f>
        <v>41.76</v>
      </c>
      <c r="Z56" s="73">
        <f t="shared" si="45"/>
        <v>5.0947199999999997</v>
      </c>
      <c r="AA56" s="27"/>
      <c r="AB56" s="30">
        <f t="shared" si="3"/>
        <v>0</v>
      </c>
      <c r="AC56" s="74">
        <f t="shared" si="4"/>
        <v>0</v>
      </c>
      <c r="AE56" s="72">
        <v>0.122</v>
      </c>
      <c r="AF56" s="77">
        <f>$G$56</f>
        <v>41.76</v>
      </c>
      <c r="AG56" s="73">
        <f t="shared" si="46"/>
        <v>5.0947199999999997</v>
      </c>
      <c r="AH56" s="27"/>
      <c r="AI56" s="30">
        <f t="shared" si="5"/>
        <v>0</v>
      </c>
      <c r="AJ56" s="74">
        <f t="shared" si="6"/>
        <v>0</v>
      </c>
      <c r="AL56" s="72">
        <v>0.122</v>
      </c>
      <c r="AM56" s="77">
        <f>$G$56</f>
        <v>41.76</v>
      </c>
      <c r="AN56" s="73">
        <f t="shared" si="47"/>
        <v>5.0947199999999997</v>
      </c>
      <c r="AO56" s="27"/>
      <c r="AP56" s="30">
        <f t="shared" si="7"/>
        <v>0</v>
      </c>
      <c r="AQ56" s="74">
        <f t="shared" si="8"/>
        <v>0</v>
      </c>
    </row>
    <row r="57" spans="2:43" x14ac:dyDescent="0.2">
      <c r="B57" s="11" t="s">
        <v>48</v>
      </c>
      <c r="C57" s="21"/>
      <c r="D57" s="22"/>
      <c r="E57" s="23"/>
      <c r="F57" s="72">
        <v>0.161</v>
      </c>
      <c r="G57" s="77">
        <f>0.18*$F$18</f>
        <v>41.76</v>
      </c>
      <c r="H57" s="73">
        <f t="shared" si="42"/>
        <v>6.7233599999999996</v>
      </c>
      <c r="I57" s="27"/>
      <c r="J57" s="72">
        <v>0.161</v>
      </c>
      <c r="K57" s="77">
        <f>$G$57</f>
        <v>41.76</v>
      </c>
      <c r="L57" s="73">
        <f t="shared" si="43"/>
        <v>6.7233599999999996</v>
      </c>
      <c r="M57" s="27"/>
      <c r="N57" s="30">
        <f t="shared" si="41"/>
        <v>0</v>
      </c>
      <c r="O57" s="74">
        <f t="shared" si="27"/>
        <v>0</v>
      </c>
      <c r="Q57" s="72">
        <v>0.161</v>
      </c>
      <c r="R57" s="77">
        <f>$G$57</f>
        <v>41.76</v>
      </c>
      <c r="S57" s="73">
        <f t="shared" si="44"/>
        <v>6.7233599999999996</v>
      </c>
      <c r="T57" s="27"/>
      <c r="U57" s="30">
        <f t="shared" si="1"/>
        <v>0</v>
      </c>
      <c r="V57" s="74">
        <f t="shared" si="2"/>
        <v>0</v>
      </c>
      <c r="X57" s="72">
        <v>0.161</v>
      </c>
      <c r="Y57" s="77">
        <f>$G$57</f>
        <v>41.76</v>
      </c>
      <c r="Z57" s="73">
        <f t="shared" si="45"/>
        <v>6.7233599999999996</v>
      </c>
      <c r="AA57" s="27"/>
      <c r="AB57" s="30">
        <f t="shared" si="3"/>
        <v>0</v>
      </c>
      <c r="AC57" s="74">
        <f t="shared" si="4"/>
        <v>0</v>
      </c>
      <c r="AE57" s="72">
        <v>0.161</v>
      </c>
      <c r="AF57" s="77">
        <f>$G$57</f>
        <v>41.76</v>
      </c>
      <c r="AG57" s="73">
        <f t="shared" si="46"/>
        <v>6.7233599999999996</v>
      </c>
      <c r="AH57" s="27"/>
      <c r="AI57" s="30">
        <f t="shared" si="5"/>
        <v>0</v>
      </c>
      <c r="AJ57" s="74">
        <f t="shared" si="6"/>
        <v>0</v>
      </c>
      <c r="AL57" s="72">
        <v>0.161</v>
      </c>
      <c r="AM57" s="77">
        <f>$G$57</f>
        <v>41.76</v>
      </c>
      <c r="AN57" s="73">
        <f t="shared" si="47"/>
        <v>6.7233599999999996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232</v>
      </c>
      <c r="H58" s="73">
        <f>G58*F58</f>
        <v>21.808</v>
      </c>
      <c r="I58" s="83"/>
      <c r="J58" s="72">
        <v>9.4E-2</v>
      </c>
      <c r="K58" s="82">
        <f>$G$58</f>
        <v>232</v>
      </c>
      <c r="L58" s="73">
        <f>K58*J58</f>
        <v>21.808</v>
      </c>
      <c r="M58" s="83"/>
      <c r="N58" s="84">
        <f t="shared" si="41"/>
        <v>0</v>
      </c>
      <c r="O58" s="74">
        <f t="shared" si="27"/>
        <v>0</v>
      </c>
      <c r="Q58" s="72">
        <v>9.4E-2</v>
      </c>
      <c r="R58" s="82">
        <f>$G$58</f>
        <v>232</v>
      </c>
      <c r="S58" s="73">
        <f>R58*Q58</f>
        <v>21.808</v>
      </c>
      <c r="T58" s="83"/>
      <c r="U58" s="84">
        <f t="shared" si="1"/>
        <v>0</v>
      </c>
      <c r="V58" s="74">
        <f t="shared" si="2"/>
        <v>0</v>
      </c>
      <c r="X58" s="72">
        <v>9.4E-2</v>
      </c>
      <c r="Y58" s="82">
        <f>$G$58</f>
        <v>232</v>
      </c>
      <c r="Z58" s="73">
        <f>Y58*X58</f>
        <v>21.808</v>
      </c>
      <c r="AA58" s="83"/>
      <c r="AB58" s="84">
        <f t="shared" si="3"/>
        <v>0</v>
      </c>
      <c r="AC58" s="74">
        <f t="shared" si="4"/>
        <v>0</v>
      </c>
      <c r="AE58" s="72">
        <v>9.4E-2</v>
      </c>
      <c r="AF58" s="82">
        <f>$G$58</f>
        <v>232</v>
      </c>
      <c r="AG58" s="73">
        <f>AF58*AE58</f>
        <v>21.808</v>
      </c>
      <c r="AH58" s="83"/>
      <c r="AI58" s="84">
        <f t="shared" si="5"/>
        <v>0</v>
      </c>
      <c r="AJ58" s="74">
        <f t="shared" si="6"/>
        <v>0</v>
      </c>
      <c r="AL58" s="72">
        <v>9.4E-2</v>
      </c>
      <c r="AM58" s="82">
        <f>$G$58</f>
        <v>232</v>
      </c>
      <c r="AN58" s="73">
        <f>AM58*AL58</f>
        <v>21.808</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46.53749088</v>
      </c>
      <c r="I61" s="100"/>
      <c r="J61" s="101"/>
      <c r="K61" s="101"/>
      <c r="L61" s="99">
        <f>SUM(L51:L57,L50)</f>
        <v>51.089166096</v>
      </c>
      <c r="M61" s="102"/>
      <c r="N61" s="103">
        <f t="shared" ref="N61" si="48">L61-H61</f>
        <v>4.5516752159999996</v>
      </c>
      <c r="O61" s="104">
        <f t="shared" ref="O61" si="49">IF((H61)=0,"",(N61/H61))</f>
        <v>9.7806631383217352E-2</v>
      </c>
      <c r="Q61" s="101"/>
      <c r="R61" s="101"/>
      <c r="S61" s="103">
        <f>SUM(S51:S57,S50)</f>
        <v>53.200302096000001</v>
      </c>
      <c r="T61" s="102"/>
      <c r="U61" s="103">
        <f t="shared" si="1"/>
        <v>2.1111360000000019</v>
      </c>
      <c r="V61" s="104">
        <f>IF((L61)=0,"",(U61/L61))</f>
        <v>4.1322577002588658E-2</v>
      </c>
      <c r="X61" s="101"/>
      <c r="Y61" s="101"/>
      <c r="Z61" s="103">
        <f>SUM(Z51:Z57,Z50)</f>
        <v>56.493502096</v>
      </c>
      <c r="AA61" s="102"/>
      <c r="AB61" s="103">
        <f t="shared" si="3"/>
        <v>3.2931999999999988</v>
      </c>
      <c r="AC61" s="104">
        <f>IF((S61)=0,"",(AB61/S61))</f>
        <v>6.1901904129367837E-2</v>
      </c>
      <c r="AE61" s="101"/>
      <c r="AF61" s="101"/>
      <c r="AG61" s="103">
        <f>SUM(AG51:AG57,AG50)</f>
        <v>59.757502095999996</v>
      </c>
      <c r="AH61" s="102"/>
      <c r="AI61" s="103">
        <f t="shared" ref="AI61:AI65" si="50">AG61-Z61</f>
        <v>3.2639999999999958</v>
      </c>
      <c r="AJ61" s="104">
        <f>IF((Z61)=0,"",(AI61/Z61))</f>
        <v>5.7776556221518123E-2</v>
      </c>
      <c r="AL61" s="101"/>
      <c r="AM61" s="101"/>
      <c r="AN61" s="103">
        <f>SUM(AN51:AN57,AN50)</f>
        <v>62.675502096000002</v>
      </c>
      <c r="AO61" s="102"/>
      <c r="AP61" s="103">
        <f t="shared" ref="AP61:AP65" si="51">AN61-AG61</f>
        <v>2.9180000000000064</v>
      </c>
      <c r="AQ61" s="104">
        <f>IF((AG61)=0,"",(AP61/AG61))</f>
        <v>4.8830688995538343E-2</v>
      </c>
    </row>
    <row r="62" spans="2:43" x14ac:dyDescent="0.2">
      <c r="B62" s="105" t="s">
        <v>52</v>
      </c>
      <c r="C62" s="21"/>
      <c r="D62" s="21"/>
      <c r="E62" s="21"/>
      <c r="F62" s="106">
        <v>0.13</v>
      </c>
      <c r="G62" s="107"/>
      <c r="H62" s="108">
        <f>H61*F62</f>
        <v>6.0498738144000006</v>
      </c>
      <c r="I62" s="109"/>
      <c r="J62" s="110">
        <v>0.13</v>
      </c>
      <c r="K62" s="109"/>
      <c r="L62" s="111">
        <f>L61*J62</f>
        <v>6.6415915924800002</v>
      </c>
      <c r="M62" s="112"/>
      <c r="N62" s="113">
        <f t="shared" si="41"/>
        <v>0.59171777807999959</v>
      </c>
      <c r="O62" s="114">
        <f t="shared" si="27"/>
        <v>9.7806631383217296E-2</v>
      </c>
      <c r="Q62" s="110">
        <v>0.13</v>
      </c>
      <c r="R62" s="109"/>
      <c r="S62" s="111">
        <f>S61*Q62</f>
        <v>6.9160392724800008</v>
      </c>
      <c r="T62" s="112"/>
      <c r="U62" s="113">
        <f t="shared" si="1"/>
        <v>0.27444768000000064</v>
      </c>
      <c r="V62" s="114">
        <f t="shared" ref="V62:V71" si="52">IF((L62)=0,"",(U62/L62))</f>
        <v>4.132257700258872E-2</v>
      </c>
      <c r="X62" s="110">
        <v>0.13</v>
      </c>
      <c r="Y62" s="109"/>
      <c r="Z62" s="111">
        <f>Z61*X62</f>
        <v>7.3441552724800001</v>
      </c>
      <c r="AA62" s="112"/>
      <c r="AB62" s="113">
        <f t="shared" si="3"/>
        <v>0.42811599999999927</v>
      </c>
      <c r="AC62" s="114">
        <f t="shared" ref="AC62:AC71" si="53">IF((S62)=0,"",(AB62/S62))</f>
        <v>6.1901904129367746E-2</v>
      </c>
      <c r="AE62" s="110">
        <v>0.13</v>
      </c>
      <c r="AF62" s="109"/>
      <c r="AG62" s="111">
        <f>AG61*AE62</f>
        <v>7.7684752724799999</v>
      </c>
      <c r="AH62" s="112"/>
      <c r="AI62" s="113">
        <f t="shared" si="50"/>
        <v>0.42431999999999981</v>
      </c>
      <c r="AJ62" s="114">
        <f t="shared" ref="AJ62:AJ71" si="54">IF((Z62)=0,"",(AI62/Z62))</f>
        <v>5.7776556221518172E-2</v>
      </c>
      <c r="AL62" s="110">
        <v>0.13</v>
      </c>
      <c r="AM62" s="109"/>
      <c r="AN62" s="111">
        <f>AN61*AL62</f>
        <v>8.1478152724800008</v>
      </c>
      <c r="AO62" s="112"/>
      <c r="AP62" s="113">
        <f t="shared" si="51"/>
        <v>0.3793400000000009</v>
      </c>
      <c r="AQ62" s="114">
        <f t="shared" ref="AQ62:AQ71" si="55">IF((AG62)=0,"",(AP62/AG62))</f>
        <v>4.883068899553835E-2</v>
      </c>
    </row>
    <row r="63" spans="2:43" x14ac:dyDescent="0.2">
      <c r="B63" s="115" t="s">
        <v>53</v>
      </c>
      <c r="C63" s="21"/>
      <c r="D63" s="21"/>
      <c r="E63" s="21"/>
      <c r="F63" s="116"/>
      <c r="G63" s="107"/>
      <c r="H63" s="108">
        <f>H61+H62</f>
        <v>52.587364694400001</v>
      </c>
      <c r="I63" s="109"/>
      <c r="J63" s="109"/>
      <c r="K63" s="109"/>
      <c r="L63" s="111">
        <f>L61+L62</f>
        <v>57.730757688479997</v>
      </c>
      <c r="M63" s="112"/>
      <c r="N63" s="113">
        <f t="shared" si="41"/>
        <v>5.1433929940799956</v>
      </c>
      <c r="O63" s="114">
        <f t="shared" si="27"/>
        <v>9.7806631383217282E-2</v>
      </c>
      <c r="Q63" s="109"/>
      <c r="R63" s="109"/>
      <c r="S63" s="111">
        <f>S61+S62</f>
        <v>60.116341368480001</v>
      </c>
      <c r="T63" s="112"/>
      <c r="U63" s="113">
        <f t="shared" si="1"/>
        <v>2.3855836800000034</v>
      </c>
      <c r="V63" s="114">
        <f t="shared" si="52"/>
        <v>4.1322577002588685E-2</v>
      </c>
      <c r="X63" s="109"/>
      <c r="Y63" s="109"/>
      <c r="Z63" s="111">
        <f>Z61+Z62</f>
        <v>63.837657368480002</v>
      </c>
      <c r="AA63" s="112"/>
      <c r="AB63" s="113">
        <f t="shared" si="3"/>
        <v>3.7213160000000016</v>
      </c>
      <c r="AC63" s="114">
        <f t="shared" si="53"/>
        <v>6.1901904129367885E-2</v>
      </c>
      <c r="AE63" s="109"/>
      <c r="AF63" s="109"/>
      <c r="AG63" s="111">
        <f>AG61+AG62</f>
        <v>67.52597736848</v>
      </c>
      <c r="AH63" s="112"/>
      <c r="AI63" s="113">
        <f t="shared" si="50"/>
        <v>3.6883199999999974</v>
      </c>
      <c r="AJ63" s="114">
        <f t="shared" si="54"/>
        <v>5.7776556221518151E-2</v>
      </c>
      <c r="AL63" s="109"/>
      <c r="AM63" s="109"/>
      <c r="AN63" s="111">
        <f>AN61+AN62</f>
        <v>70.823317368480005</v>
      </c>
      <c r="AO63" s="112"/>
      <c r="AP63" s="113">
        <f t="shared" si="51"/>
        <v>3.2973400000000055</v>
      </c>
      <c r="AQ63" s="114">
        <f t="shared" si="55"/>
        <v>4.8830688995538316E-2</v>
      </c>
    </row>
    <row r="64" spans="2:43" ht="15.75" customHeight="1" x14ac:dyDescent="0.2">
      <c r="B64" s="259" t="s">
        <v>54</v>
      </c>
      <c r="C64" s="259"/>
      <c r="D64" s="259"/>
      <c r="E64" s="21"/>
      <c r="F64" s="116"/>
      <c r="G64" s="107"/>
      <c r="H64" s="117">
        <f>ROUND(-H63*10%,2)</f>
        <v>-5.26</v>
      </c>
      <c r="I64" s="109"/>
      <c r="J64" s="109"/>
      <c r="K64" s="109"/>
      <c r="L64" s="118">
        <f>ROUND(-L63*10%,2)</f>
        <v>-5.77</v>
      </c>
      <c r="M64" s="112"/>
      <c r="N64" s="118">
        <f t="shared" si="41"/>
        <v>-0.50999999999999979</v>
      </c>
      <c r="O64" s="119">
        <f t="shared" si="27"/>
        <v>9.6958174904942934E-2</v>
      </c>
      <c r="Q64" s="109"/>
      <c r="R64" s="109"/>
      <c r="S64" s="118">
        <f>ROUND(-S63*10%,2)</f>
        <v>-6.01</v>
      </c>
      <c r="T64" s="112"/>
      <c r="U64" s="118">
        <f t="shared" si="1"/>
        <v>-0.24000000000000021</v>
      </c>
      <c r="V64" s="119">
        <f t="shared" si="52"/>
        <v>4.1594454072790332E-2</v>
      </c>
      <c r="X64" s="109"/>
      <c r="Y64" s="109"/>
      <c r="Z64" s="118">
        <f>ROUND(-Z63*10%,2)</f>
        <v>-6.38</v>
      </c>
      <c r="AA64" s="112"/>
      <c r="AB64" s="118">
        <f t="shared" si="3"/>
        <v>-0.37000000000000011</v>
      </c>
      <c r="AC64" s="119">
        <f t="shared" si="53"/>
        <v>6.1564059900166411E-2</v>
      </c>
      <c r="AE64" s="109"/>
      <c r="AF64" s="109"/>
      <c r="AG64" s="118">
        <f>ROUND(-AG63*10%,2)</f>
        <v>-6.75</v>
      </c>
      <c r="AH64" s="112"/>
      <c r="AI64" s="118">
        <f t="shared" si="50"/>
        <v>-0.37000000000000011</v>
      </c>
      <c r="AJ64" s="119">
        <f t="shared" si="54"/>
        <v>5.7993730407523529E-2</v>
      </c>
      <c r="AL64" s="109"/>
      <c r="AM64" s="109"/>
      <c r="AN64" s="118">
        <f>ROUND(-AN63*10%,2)</f>
        <v>-7.08</v>
      </c>
      <c r="AO64" s="112"/>
      <c r="AP64" s="118">
        <f t="shared" si="51"/>
        <v>-0.33000000000000007</v>
      </c>
      <c r="AQ64" s="119">
        <f t="shared" si="55"/>
        <v>4.8888888888888898E-2</v>
      </c>
    </row>
    <row r="65" spans="1:43" ht="13.5" thickBot="1" x14ac:dyDescent="0.25">
      <c r="B65" s="260" t="s">
        <v>55</v>
      </c>
      <c r="C65" s="260"/>
      <c r="D65" s="260"/>
      <c r="E65" s="120"/>
      <c r="F65" s="121"/>
      <c r="G65" s="122"/>
      <c r="H65" s="123">
        <f>H63+H64</f>
        <v>47.327364694400003</v>
      </c>
      <c r="I65" s="124"/>
      <c r="J65" s="124"/>
      <c r="K65" s="124"/>
      <c r="L65" s="125">
        <f>L63+L64</f>
        <v>51.960757688480001</v>
      </c>
      <c r="M65" s="126"/>
      <c r="N65" s="127">
        <f t="shared" si="41"/>
        <v>4.6333929940799976</v>
      </c>
      <c r="O65" s="128">
        <f t="shared" si="27"/>
        <v>9.7900929493930658E-2</v>
      </c>
      <c r="Q65" s="124"/>
      <c r="R65" s="124"/>
      <c r="S65" s="125">
        <f>S63+S64</f>
        <v>54.106341368480003</v>
      </c>
      <c r="T65" s="126"/>
      <c r="U65" s="127">
        <f t="shared" si="1"/>
        <v>2.1455836800000014</v>
      </c>
      <c r="V65" s="128">
        <f t="shared" si="52"/>
        <v>4.1292386320911749E-2</v>
      </c>
      <c r="X65" s="124"/>
      <c r="Y65" s="124"/>
      <c r="Z65" s="125">
        <f>Z63+Z64</f>
        <v>57.45765736848</v>
      </c>
      <c r="AA65" s="126"/>
      <c r="AB65" s="127">
        <f t="shared" si="3"/>
        <v>3.3513159999999971</v>
      </c>
      <c r="AC65" s="128">
        <f t="shared" si="53"/>
        <v>6.1939431039636471E-2</v>
      </c>
      <c r="AE65" s="124"/>
      <c r="AF65" s="124"/>
      <c r="AG65" s="125">
        <f>AG63+AG64</f>
        <v>60.77597736848</v>
      </c>
      <c r="AH65" s="126"/>
      <c r="AI65" s="127">
        <f t="shared" si="50"/>
        <v>3.3183199999999999</v>
      </c>
      <c r="AJ65" s="128">
        <f t="shared" si="54"/>
        <v>5.7752441571353674E-2</v>
      </c>
      <c r="AL65" s="124"/>
      <c r="AM65" s="124"/>
      <c r="AN65" s="125">
        <f>AN63+AN64</f>
        <v>63.743317368480007</v>
      </c>
      <c r="AO65" s="126"/>
      <c r="AP65" s="127">
        <f t="shared" si="51"/>
        <v>2.9673400000000072</v>
      </c>
      <c r="AQ65" s="128">
        <f t="shared" si="55"/>
        <v>4.8824225104752435E-2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44.649010879999992</v>
      </c>
      <c r="I67" s="140"/>
      <c r="J67" s="141"/>
      <c r="K67" s="141"/>
      <c r="L67" s="139">
        <f>SUM(L58:L59,L50,L51:L54)</f>
        <v>49.200686095999998</v>
      </c>
      <c r="M67" s="142"/>
      <c r="N67" s="143">
        <f t="shared" ref="N67:N71" si="56">L67-H67</f>
        <v>4.5516752160000067</v>
      </c>
      <c r="O67" s="104">
        <f t="shared" ref="O67:O71" si="57">IF((H67)=0,"",(N67/H67))</f>
        <v>0.10194347257172671</v>
      </c>
      <c r="Q67" s="141"/>
      <c r="R67" s="141"/>
      <c r="S67" s="143">
        <f>SUM(S58:S59,S50,S51:S54)</f>
        <v>51.311822096</v>
      </c>
      <c r="T67" s="142"/>
      <c r="U67" s="143">
        <f t="shared" si="1"/>
        <v>2.1111360000000019</v>
      </c>
      <c r="V67" s="104">
        <f t="shared" si="52"/>
        <v>4.2908669929536541E-2</v>
      </c>
      <c r="X67" s="141"/>
      <c r="Y67" s="141"/>
      <c r="Z67" s="143">
        <f>SUM(Z58:Z59,Z50,Z51:Z54)</f>
        <v>54.605022095999999</v>
      </c>
      <c r="AA67" s="142"/>
      <c r="AB67" s="143">
        <f t="shared" si="3"/>
        <v>3.2931999999999988</v>
      </c>
      <c r="AC67" s="104">
        <f t="shared" si="53"/>
        <v>6.4180141446520941E-2</v>
      </c>
      <c r="AE67" s="141"/>
      <c r="AF67" s="141"/>
      <c r="AG67" s="143">
        <f>SUM(AG58:AG59,AG50,AG51:AG54)</f>
        <v>57.869022095999995</v>
      </c>
      <c r="AH67" s="142"/>
      <c r="AI67" s="143">
        <f t="shared" ref="AI67:AI71" si="58">AG67-Z67</f>
        <v>3.2639999999999958</v>
      </c>
      <c r="AJ67" s="104">
        <f t="shared" si="54"/>
        <v>5.9774721714453707E-2</v>
      </c>
      <c r="AL67" s="141"/>
      <c r="AM67" s="141"/>
      <c r="AN67" s="143">
        <f>SUM(AN58:AN59,AN50,AN51:AN54)</f>
        <v>60.787022096000001</v>
      </c>
      <c r="AO67" s="142"/>
      <c r="AP67" s="143">
        <f t="shared" ref="AP67:AP71" si="59">AN67-AG67</f>
        <v>2.9180000000000064</v>
      </c>
      <c r="AQ67" s="104">
        <f t="shared" si="55"/>
        <v>5.042421479248918E-2</v>
      </c>
    </row>
    <row r="68" spans="1:43" s="85" customFormat="1" x14ac:dyDescent="0.2">
      <c r="B68" s="144" t="s">
        <v>52</v>
      </c>
      <c r="C68" s="79"/>
      <c r="D68" s="79"/>
      <c r="E68" s="79"/>
      <c r="F68" s="145">
        <v>0.13</v>
      </c>
      <c r="G68" s="138"/>
      <c r="H68" s="146">
        <f>H67*F68</f>
        <v>5.8043714143999994</v>
      </c>
      <c r="I68" s="147"/>
      <c r="J68" s="148">
        <v>0.13</v>
      </c>
      <c r="K68" s="149"/>
      <c r="L68" s="150">
        <f>L67*J68</f>
        <v>6.3960891924799999</v>
      </c>
      <c r="M68" s="151"/>
      <c r="N68" s="152">
        <f t="shared" si="56"/>
        <v>0.59171777808000048</v>
      </c>
      <c r="O68" s="114">
        <f t="shared" si="57"/>
        <v>0.10194347257172663</v>
      </c>
      <c r="Q68" s="148">
        <v>0.13</v>
      </c>
      <c r="R68" s="149"/>
      <c r="S68" s="150">
        <f>S67*Q68</f>
        <v>6.6705368724800005</v>
      </c>
      <c r="T68" s="151"/>
      <c r="U68" s="152">
        <f t="shared" si="1"/>
        <v>0.27444768000000064</v>
      </c>
      <c r="V68" s="114">
        <f t="shared" si="52"/>
        <v>4.2908669929536604E-2</v>
      </c>
      <c r="X68" s="148">
        <v>0.13</v>
      </c>
      <c r="Y68" s="149"/>
      <c r="Z68" s="150">
        <f>Z67*X68</f>
        <v>7.0986528724799998</v>
      </c>
      <c r="AA68" s="151"/>
      <c r="AB68" s="152">
        <f t="shared" si="3"/>
        <v>0.42811599999999927</v>
      </c>
      <c r="AC68" s="114">
        <f t="shared" si="53"/>
        <v>6.4180141446520858E-2</v>
      </c>
      <c r="AE68" s="148">
        <v>0.13</v>
      </c>
      <c r="AF68" s="149"/>
      <c r="AG68" s="150">
        <f>AG67*AE68</f>
        <v>7.5229728724799996</v>
      </c>
      <c r="AH68" s="151"/>
      <c r="AI68" s="152">
        <f t="shared" si="58"/>
        <v>0.42431999999999981</v>
      </c>
      <c r="AJ68" s="114">
        <f t="shared" si="54"/>
        <v>5.9774721714453763E-2</v>
      </c>
      <c r="AL68" s="148">
        <v>0.13</v>
      </c>
      <c r="AM68" s="149"/>
      <c r="AN68" s="150">
        <f>AN67*AL68</f>
        <v>7.9023128724800005</v>
      </c>
      <c r="AO68" s="151"/>
      <c r="AP68" s="152">
        <f t="shared" si="59"/>
        <v>0.3793400000000009</v>
      </c>
      <c r="AQ68" s="114">
        <f t="shared" si="55"/>
        <v>5.0424214792489194E-2</v>
      </c>
    </row>
    <row r="69" spans="1:43" s="85" customFormat="1" x14ac:dyDescent="0.2">
      <c r="B69" s="153" t="s">
        <v>53</v>
      </c>
      <c r="C69" s="79"/>
      <c r="D69" s="79"/>
      <c r="E69" s="79"/>
      <c r="F69" s="154"/>
      <c r="G69" s="155"/>
      <c r="H69" s="146">
        <f>H67+H68</f>
        <v>50.453382294399994</v>
      </c>
      <c r="I69" s="147"/>
      <c r="J69" s="147"/>
      <c r="K69" s="147"/>
      <c r="L69" s="150">
        <f>L67+L68</f>
        <v>55.596775288479996</v>
      </c>
      <c r="M69" s="151"/>
      <c r="N69" s="152">
        <f t="shared" si="56"/>
        <v>5.1433929940800027</v>
      </c>
      <c r="O69" s="114">
        <f t="shared" si="57"/>
        <v>0.1019434725717266</v>
      </c>
      <c r="Q69" s="147"/>
      <c r="R69" s="147"/>
      <c r="S69" s="150">
        <f>S67+S68</f>
        <v>57.98235896848</v>
      </c>
      <c r="T69" s="151"/>
      <c r="U69" s="152">
        <f t="shared" si="1"/>
        <v>2.3855836800000034</v>
      </c>
      <c r="V69" s="114">
        <f t="shared" si="52"/>
        <v>4.2908669929536569E-2</v>
      </c>
      <c r="X69" s="147"/>
      <c r="Y69" s="147"/>
      <c r="Z69" s="150">
        <f>Z67+Z68</f>
        <v>61.703674968480001</v>
      </c>
      <c r="AA69" s="151"/>
      <c r="AB69" s="152">
        <f t="shared" si="3"/>
        <v>3.7213160000000016</v>
      </c>
      <c r="AC69" s="114">
        <f t="shared" si="53"/>
        <v>6.4180141446520997E-2</v>
      </c>
      <c r="AE69" s="147"/>
      <c r="AF69" s="147"/>
      <c r="AG69" s="150">
        <f>AG67+AG68</f>
        <v>65.391994968479992</v>
      </c>
      <c r="AH69" s="151"/>
      <c r="AI69" s="152">
        <f t="shared" si="58"/>
        <v>3.6883199999999903</v>
      </c>
      <c r="AJ69" s="114">
        <f t="shared" si="54"/>
        <v>5.9774721714453624E-2</v>
      </c>
      <c r="AL69" s="147"/>
      <c r="AM69" s="147"/>
      <c r="AN69" s="150">
        <f>AN67+AN68</f>
        <v>68.689334968479997</v>
      </c>
      <c r="AO69" s="151"/>
      <c r="AP69" s="152">
        <f t="shared" si="59"/>
        <v>3.2973400000000055</v>
      </c>
      <c r="AQ69" s="114">
        <f t="shared" si="55"/>
        <v>5.042421479248916E-2</v>
      </c>
    </row>
    <row r="70" spans="1:43" s="85" customFormat="1" ht="15.75" customHeight="1" x14ac:dyDescent="0.2">
      <c r="B70" s="261" t="s">
        <v>54</v>
      </c>
      <c r="C70" s="261"/>
      <c r="D70" s="261"/>
      <c r="E70" s="79"/>
      <c r="F70" s="154"/>
      <c r="G70" s="155"/>
      <c r="H70" s="156">
        <f>ROUND(-H69*10%,2)</f>
        <v>-5.05</v>
      </c>
      <c r="I70" s="147"/>
      <c r="J70" s="147"/>
      <c r="K70" s="147"/>
      <c r="L70" s="118">
        <f>ROUND(-L69*10%,2)</f>
        <v>-5.56</v>
      </c>
      <c r="M70" s="151"/>
      <c r="N70" s="157">
        <f t="shared" si="56"/>
        <v>-0.50999999999999979</v>
      </c>
      <c r="O70" s="119">
        <f t="shared" si="57"/>
        <v>0.10099009900990095</v>
      </c>
      <c r="Q70" s="147"/>
      <c r="R70" s="147"/>
      <c r="S70" s="118">
        <f>ROUND(-S69*10%,2)</f>
        <v>-5.8</v>
      </c>
      <c r="T70" s="151"/>
      <c r="U70" s="157">
        <f t="shared" si="1"/>
        <v>-0.24000000000000021</v>
      </c>
      <c r="V70" s="119">
        <f t="shared" si="52"/>
        <v>4.3165467625899324E-2</v>
      </c>
      <c r="X70" s="147"/>
      <c r="Y70" s="147"/>
      <c r="Z70" s="118">
        <f>ROUND(-Z69*10%,2)</f>
        <v>-6.17</v>
      </c>
      <c r="AA70" s="151"/>
      <c r="AB70" s="157">
        <f t="shared" si="3"/>
        <v>-0.37000000000000011</v>
      </c>
      <c r="AC70" s="119">
        <f t="shared" si="53"/>
        <v>6.3793103448275879E-2</v>
      </c>
      <c r="AE70" s="147"/>
      <c r="AF70" s="147"/>
      <c r="AG70" s="118">
        <f>ROUND(-AG69*10%,2)</f>
        <v>-6.54</v>
      </c>
      <c r="AH70" s="151"/>
      <c r="AI70" s="157">
        <f t="shared" si="58"/>
        <v>-0.37000000000000011</v>
      </c>
      <c r="AJ70" s="119">
        <f t="shared" si="54"/>
        <v>5.9967585089141025E-2</v>
      </c>
      <c r="AL70" s="147"/>
      <c r="AM70" s="147"/>
      <c r="AN70" s="118">
        <f>ROUND(-AN69*10%,2)</f>
        <v>-6.87</v>
      </c>
      <c r="AO70" s="151"/>
      <c r="AP70" s="157">
        <f t="shared" si="59"/>
        <v>-0.33000000000000007</v>
      </c>
      <c r="AQ70" s="119">
        <f t="shared" si="55"/>
        <v>5.0458715596330285E-2</v>
      </c>
    </row>
    <row r="71" spans="1:43" s="85" customFormat="1" ht="13.5" thickBot="1" x14ac:dyDescent="0.25">
      <c r="B71" s="254" t="s">
        <v>57</v>
      </c>
      <c r="C71" s="254"/>
      <c r="D71" s="254"/>
      <c r="E71" s="158"/>
      <c r="F71" s="159"/>
      <c r="G71" s="160"/>
      <c r="H71" s="161">
        <f>SUM(H69:H70)</f>
        <v>45.403382294399997</v>
      </c>
      <c r="I71" s="162"/>
      <c r="J71" s="162"/>
      <c r="K71" s="162"/>
      <c r="L71" s="163">
        <f>SUM(L69:L70)</f>
        <v>50.036775288479994</v>
      </c>
      <c r="M71" s="164"/>
      <c r="N71" s="165">
        <f t="shared" si="56"/>
        <v>4.6333929940799976</v>
      </c>
      <c r="O71" s="166">
        <f t="shared" si="57"/>
        <v>0.10204951173101205</v>
      </c>
      <c r="Q71" s="162"/>
      <c r="R71" s="162"/>
      <c r="S71" s="163">
        <f>SUM(S69:S70)</f>
        <v>52.182358968480003</v>
      </c>
      <c r="T71" s="164"/>
      <c r="U71" s="165">
        <f t="shared" si="1"/>
        <v>2.1455836800000085</v>
      </c>
      <c r="V71" s="166">
        <f t="shared" si="52"/>
        <v>4.2880135013296669E-2</v>
      </c>
      <c r="X71" s="162"/>
      <c r="Y71" s="162"/>
      <c r="Z71" s="163">
        <f>SUM(Z69:Z70)</f>
        <v>55.53367496848</v>
      </c>
      <c r="AA71" s="164"/>
      <c r="AB71" s="165">
        <f t="shared" si="3"/>
        <v>3.3513159999999971</v>
      </c>
      <c r="AC71" s="166">
        <f t="shared" si="53"/>
        <v>6.4223160206772392E-2</v>
      </c>
      <c r="AE71" s="162"/>
      <c r="AF71" s="162"/>
      <c r="AG71" s="163">
        <f>SUM(AG69:AG70)</f>
        <v>58.851994968479993</v>
      </c>
      <c r="AH71" s="164"/>
      <c r="AI71" s="165">
        <f t="shared" si="58"/>
        <v>3.3183199999999928</v>
      </c>
      <c r="AJ71" s="166">
        <f t="shared" si="54"/>
        <v>5.9753293868691687E-2</v>
      </c>
      <c r="AL71" s="162"/>
      <c r="AM71" s="162"/>
      <c r="AN71" s="163">
        <f>SUM(AN69:AN70)</f>
        <v>61.81933496848</v>
      </c>
      <c r="AO71" s="164"/>
      <c r="AP71" s="165">
        <f t="shared" si="59"/>
        <v>2.9673400000000072</v>
      </c>
      <c r="AQ71" s="166">
        <f t="shared" si="55"/>
        <v>5.042038084841912E-2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L20:AN20"/>
    <mergeCell ref="A3:K3"/>
    <mergeCell ref="D14:O14"/>
    <mergeCell ref="F20:H20"/>
    <mergeCell ref="J20:L20"/>
    <mergeCell ref="N20:O20"/>
    <mergeCell ref="Q20:S20"/>
    <mergeCell ref="B71:D71"/>
    <mergeCell ref="AP20:AQ20"/>
    <mergeCell ref="D21:D22"/>
    <mergeCell ref="N21:N22"/>
    <mergeCell ref="O21:O22"/>
    <mergeCell ref="U21:U22"/>
    <mergeCell ref="V21:V22"/>
    <mergeCell ref="AB21:AB22"/>
    <mergeCell ref="AC21:AC22"/>
    <mergeCell ref="AI21:AI22"/>
    <mergeCell ref="AJ21:AJ22"/>
    <mergeCell ref="U20:V20"/>
    <mergeCell ref="X20:Z20"/>
    <mergeCell ref="AB20:AC20"/>
    <mergeCell ref="AE20:AG20"/>
    <mergeCell ref="AI20:AJ20"/>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476250</xdr:colOff>
                    <xdr:row>16</xdr:row>
                    <xdr:rowOff>171450</xdr:rowOff>
                  </from>
                  <to>
                    <xdr:col>9</xdr:col>
                    <xdr:colOff>647700</xdr:colOff>
                    <xdr:row>18</xdr:row>
                    <xdr:rowOff>28575</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2"/>
  <sheetViews>
    <sheetView showGridLines="0" view="pageBreakPreview" topLeftCell="A7" zoomScale="60" zoomScaleNormal="85" workbookViewId="0">
      <selection activeCell="AF15" sqref="AF1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5703125" style="6" bestFit="1" customWidth="1"/>
    <col min="9" max="9" width="2.85546875" style="6" customWidth="1"/>
    <col min="10" max="10" width="12.140625" style="6" customWidth="1"/>
    <col min="11" max="11" width="10.42578125" style="6" customWidth="1"/>
    <col min="12" max="12" width="11.1406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3</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250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+'Res (100)'!F23</f>
        <v>9.67</v>
      </c>
      <c r="G23" s="25">
        <v>1</v>
      </c>
      <c r="H23" s="26">
        <f>G23*F23</f>
        <v>9.67</v>
      </c>
      <c r="I23" s="27"/>
      <c r="J23" s="28">
        <f>+'Res (100)'!J23</f>
        <v>13.88</v>
      </c>
      <c r="K23" s="29">
        <v>1</v>
      </c>
      <c r="L23" s="26">
        <f>K23*J23</f>
        <v>13.88</v>
      </c>
      <c r="M23" s="27"/>
      <c r="N23" s="30">
        <f>L23-H23</f>
        <v>4.2100000000000009</v>
      </c>
      <c r="O23" s="31">
        <f>IF((H23)=0,"",(N23/H23))</f>
        <v>0.43536711478800422</v>
      </c>
      <c r="Q23" s="24">
        <f>+'Res (100)'!Q23</f>
        <v>18.010000000000002</v>
      </c>
      <c r="R23" s="29">
        <v>1</v>
      </c>
      <c r="S23" s="26">
        <f>R23*Q23</f>
        <v>18.010000000000002</v>
      </c>
      <c r="T23" s="27"/>
      <c r="U23" s="30">
        <f>S23-L23</f>
        <v>4.1300000000000008</v>
      </c>
      <c r="V23" s="31">
        <f>IF((L23)=0,"",(U23/L23))</f>
        <v>0.29755043227665712</v>
      </c>
      <c r="X23" s="24">
        <f>+'Res (100)'!X23</f>
        <v>22.44</v>
      </c>
      <c r="Y23" s="29">
        <v>1</v>
      </c>
      <c r="Z23" s="26">
        <f>Y23*X23</f>
        <v>22.44</v>
      </c>
      <c r="AA23" s="27"/>
      <c r="AB23" s="30">
        <f>Z23-S23</f>
        <v>4.43</v>
      </c>
      <c r="AC23" s="31">
        <f>IF((S23)=0,"",(AB23/S23))</f>
        <v>0.24597445863409215</v>
      </c>
      <c r="AE23" s="24">
        <f>+'Res (100)'!AE23</f>
        <v>26.98</v>
      </c>
      <c r="AF23" s="29">
        <v>1</v>
      </c>
      <c r="AG23" s="26">
        <f>AF23*AE23</f>
        <v>26.98</v>
      </c>
      <c r="AH23" s="27"/>
      <c r="AI23" s="30">
        <f>AG23-Z23</f>
        <v>4.5399999999999991</v>
      </c>
      <c r="AJ23" s="31">
        <f>IF((Z23)=0,"",(AI23/Z23))</f>
        <v>0.20231729055258463</v>
      </c>
      <c r="AL23" s="24">
        <f>+'Res (100)'!AL23</f>
        <v>31.29</v>
      </c>
      <c r="AM23" s="29">
        <v>1</v>
      </c>
      <c r="AN23" s="26">
        <f>AM23*AL23</f>
        <v>31.29</v>
      </c>
      <c r="AO23" s="27"/>
      <c r="AP23" s="30">
        <f>AN23-AG23</f>
        <v>4.3099999999999987</v>
      </c>
      <c r="AQ23" s="31">
        <f>IF((AG23)=0,"",(AP23/AG23))</f>
        <v>0.15974796145292805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250</v>
      </c>
      <c r="H29" s="26">
        <f t="shared" si="0"/>
        <v>5.8500000000000005</v>
      </c>
      <c r="I29" s="27"/>
      <c r="J29" s="28">
        <f>+'Res (100)'!J29</f>
        <v>2.07E-2</v>
      </c>
      <c r="K29" s="25">
        <f>$F$18</f>
        <v>250</v>
      </c>
      <c r="L29" s="26">
        <f t="shared" si="9"/>
        <v>5.1749999999999998</v>
      </c>
      <c r="M29" s="27"/>
      <c r="N29" s="30">
        <f t="shared" si="10"/>
        <v>-0.67500000000000071</v>
      </c>
      <c r="O29" s="31">
        <f t="shared" si="11"/>
        <v>-0.1153846153846155</v>
      </c>
      <c r="Q29" s="24">
        <f>+'Res (100)'!Q29</f>
        <v>1.6400000000000001E-2</v>
      </c>
      <c r="R29" s="25">
        <f>$F$18</f>
        <v>250</v>
      </c>
      <c r="S29" s="26">
        <f t="shared" si="12"/>
        <v>4.1000000000000005</v>
      </c>
      <c r="T29" s="27"/>
      <c r="U29" s="30">
        <f t="shared" si="1"/>
        <v>-1.0749999999999993</v>
      </c>
      <c r="V29" s="31">
        <f t="shared" si="2"/>
        <v>-0.20772946859903368</v>
      </c>
      <c r="X29" s="24">
        <f>+'Res (100)'!X29</f>
        <v>1.15E-2</v>
      </c>
      <c r="Y29" s="25">
        <f>$F$18</f>
        <v>250</v>
      </c>
      <c r="Z29" s="26">
        <f t="shared" si="13"/>
        <v>2.875</v>
      </c>
      <c r="AA29" s="27"/>
      <c r="AB29" s="30">
        <f t="shared" si="3"/>
        <v>-1.2250000000000005</v>
      </c>
      <c r="AC29" s="31">
        <f t="shared" si="4"/>
        <v>-0.29878048780487815</v>
      </c>
      <c r="AE29" s="24">
        <f>+'Res (100)'!AE29</f>
        <v>6.0000000000000001E-3</v>
      </c>
      <c r="AF29" s="25">
        <f>$F$18</f>
        <v>250</v>
      </c>
      <c r="AG29" s="26">
        <f t="shared" si="14"/>
        <v>1.5</v>
      </c>
      <c r="AH29" s="27"/>
      <c r="AI29" s="30">
        <f t="shared" si="5"/>
        <v>-1.375</v>
      </c>
      <c r="AJ29" s="31">
        <f t="shared" si="6"/>
        <v>-0.47826086956521741</v>
      </c>
      <c r="AL29" s="24">
        <f>+'Res (100)'!AL29</f>
        <v>0</v>
      </c>
      <c r="AM29" s="25">
        <f>$F$18</f>
        <v>250</v>
      </c>
      <c r="AN29" s="26">
        <f t="shared" si="15"/>
        <v>0</v>
      </c>
      <c r="AO29" s="27"/>
      <c r="AP29" s="30">
        <f t="shared" si="7"/>
        <v>-1.5</v>
      </c>
      <c r="AQ29" s="31">
        <f t="shared" si="8"/>
        <v>-1</v>
      </c>
    </row>
    <row r="30" spans="2:43" x14ac:dyDescent="0.2">
      <c r="B30" s="21" t="s">
        <v>31</v>
      </c>
      <c r="C30" s="21"/>
      <c r="D30" s="22"/>
      <c r="E30" s="23"/>
      <c r="F30" s="24"/>
      <c r="G30" s="25">
        <f t="shared" ref="G30" si="16">$F$18</f>
        <v>250</v>
      </c>
      <c r="H30" s="26">
        <f t="shared" si="0"/>
        <v>0</v>
      </c>
      <c r="I30" s="27"/>
      <c r="J30" s="28"/>
      <c r="K30" s="25">
        <f t="shared" ref="K30:K38" si="17">$F$18</f>
        <v>250</v>
      </c>
      <c r="L30" s="26">
        <f t="shared" si="9"/>
        <v>0</v>
      </c>
      <c r="M30" s="27"/>
      <c r="N30" s="30">
        <f t="shared" si="10"/>
        <v>0</v>
      </c>
      <c r="O30" s="31" t="str">
        <f t="shared" si="11"/>
        <v/>
      </c>
      <c r="Q30" s="24"/>
      <c r="R30" s="25">
        <f t="shared" ref="R30:R38" si="18">$F$18</f>
        <v>250</v>
      </c>
      <c r="S30" s="26">
        <f t="shared" si="12"/>
        <v>0</v>
      </c>
      <c r="T30" s="27"/>
      <c r="U30" s="30">
        <f t="shared" si="1"/>
        <v>0</v>
      </c>
      <c r="V30" s="31" t="str">
        <f t="shared" si="2"/>
        <v/>
      </c>
      <c r="X30" s="24"/>
      <c r="Y30" s="25">
        <f t="shared" ref="Y30:Y38" si="19">$F$18</f>
        <v>250</v>
      </c>
      <c r="Z30" s="26">
        <f t="shared" si="13"/>
        <v>0</v>
      </c>
      <c r="AA30" s="27"/>
      <c r="AB30" s="30">
        <f t="shared" si="3"/>
        <v>0</v>
      </c>
      <c r="AC30" s="31" t="str">
        <f t="shared" si="4"/>
        <v/>
      </c>
      <c r="AE30" s="24"/>
      <c r="AF30" s="25">
        <f t="shared" ref="AF30:AF38" si="20">$F$18</f>
        <v>250</v>
      </c>
      <c r="AG30" s="26">
        <f t="shared" si="14"/>
        <v>0</v>
      </c>
      <c r="AH30" s="27"/>
      <c r="AI30" s="30">
        <f t="shared" si="5"/>
        <v>0</v>
      </c>
      <c r="AJ30" s="31" t="str">
        <f t="shared" si="6"/>
        <v/>
      </c>
      <c r="AL30" s="24"/>
      <c r="AM30" s="25">
        <f t="shared" ref="AM30:AM38" si="21">$F$18</f>
        <v>250</v>
      </c>
      <c r="AN30" s="26">
        <f t="shared" si="15"/>
        <v>0</v>
      </c>
      <c r="AO30" s="27"/>
      <c r="AP30" s="30">
        <f t="shared" si="7"/>
        <v>0</v>
      </c>
      <c r="AQ30" s="31" t="str">
        <f t="shared" si="8"/>
        <v/>
      </c>
    </row>
    <row r="31" spans="2:43" x14ac:dyDescent="0.2">
      <c r="B31" s="21" t="s">
        <v>32</v>
      </c>
      <c r="C31" s="21"/>
      <c r="D31" s="22" t="s">
        <v>30</v>
      </c>
      <c r="E31" s="23"/>
      <c r="F31" s="24">
        <f>+'Res (100)'!F31</f>
        <v>0</v>
      </c>
      <c r="G31" s="25">
        <f>$F$18</f>
        <v>250</v>
      </c>
      <c r="H31" s="26">
        <f t="shared" si="0"/>
        <v>0</v>
      </c>
      <c r="I31" s="27"/>
      <c r="J31" s="52">
        <f>+'Res (100)'!J31</f>
        <v>-2.0000000000000002E-5</v>
      </c>
      <c r="K31" s="25">
        <f t="shared" si="17"/>
        <v>250</v>
      </c>
      <c r="L31" s="26">
        <f t="shared" si="9"/>
        <v>-5.0000000000000001E-3</v>
      </c>
      <c r="M31" s="27"/>
      <c r="N31" s="30">
        <f t="shared" si="10"/>
        <v>-5.0000000000000001E-3</v>
      </c>
      <c r="O31" s="31" t="str">
        <f t="shared" si="11"/>
        <v/>
      </c>
      <c r="Q31" s="24">
        <f>+'Res (100)'!Q31</f>
        <v>0</v>
      </c>
      <c r="R31" s="25">
        <f t="shared" si="18"/>
        <v>250</v>
      </c>
      <c r="S31" s="26">
        <f t="shared" si="12"/>
        <v>0</v>
      </c>
      <c r="T31" s="27"/>
      <c r="U31" s="30">
        <f t="shared" si="1"/>
        <v>5.0000000000000001E-3</v>
      </c>
      <c r="V31" s="31">
        <f t="shared" si="2"/>
        <v>-1</v>
      </c>
      <c r="X31" s="24">
        <f>+'Res (100)'!X31</f>
        <v>0</v>
      </c>
      <c r="Y31" s="25">
        <f t="shared" si="19"/>
        <v>250</v>
      </c>
      <c r="Z31" s="26">
        <f t="shared" si="13"/>
        <v>0</v>
      </c>
      <c r="AA31" s="27"/>
      <c r="AB31" s="30">
        <f t="shared" si="3"/>
        <v>0</v>
      </c>
      <c r="AC31" s="31" t="str">
        <f t="shared" si="4"/>
        <v/>
      </c>
      <c r="AE31" s="24">
        <f>+'Res (100)'!AE31</f>
        <v>0</v>
      </c>
      <c r="AF31" s="25">
        <f t="shared" si="20"/>
        <v>250</v>
      </c>
      <c r="AG31" s="26">
        <f t="shared" si="14"/>
        <v>0</v>
      </c>
      <c r="AH31" s="27"/>
      <c r="AI31" s="30">
        <f t="shared" si="5"/>
        <v>0</v>
      </c>
      <c r="AJ31" s="31" t="str">
        <f t="shared" si="6"/>
        <v/>
      </c>
      <c r="AL31" s="24">
        <f>+'Res (100)'!AL31</f>
        <v>0</v>
      </c>
      <c r="AM31" s="25">
        <f t="shared" si="21"/>
        <v>250</v>
      </c>
      <c r="AN31" s="26">
        <f t="shared" si="15"/>
        <v>0</v>
      </c>
      <c r="AO31" s="27"/>
      <c r="AP31" s="30">
        <f t="shared" si="7"/>
        <v>0</v>
      </c>
      <c r="AQ31" s="31" t="str">
        <f t="shared" si="8"/>
        <v/>
      </c>
    </row>
    <row r="32" spans="2:43" x14ac:dyDescent="0.2">
      <c r="B32" s="33"/>
      <c r="C32" s="21"/>
      <c r="D32" s="22"/>
      <c r="E32" s="23"/>
      <c r="F32" s="24"/>
      <c r="G32" s="25">
        <f t="shared" ref="G32:G38" si="22">$F$18</f>
        <v>250</v>
      </c>
      <c r="H32" s="26">
        <f t="shared" si="0"/>
        <v>0</v>
      </c>
      <c r="I32" s="27"/>
      <c r="J32" s="28"/>
      <c r="K32" s="25">
        <f t="shared" si="17"/>
        <v>250</v>
      </c>
      <c r="L32" s="26">
        <f t="shared" si="9"/>
        <v>0</v>
      </c>
      <c r="M32" s="27"/>
      <c r="N32" s="30">
        <f t="shared" si="10"/>
        <v>0</v>
      </c>
      <c r="O32" s="31" t="str">
        <f t="shared" si="11"/>
        <v/>
      </c>
      <c r="Q32" s="28"/>
      <c r="R32" s="25">
        <f t="shared" si="18"/>
        <v>250</v>
      </c>
      <c r="S32" s="26">
        <f t="shared" si="12"/>
        <v>0</v>
      </c>
      <c r="T32" s="27"/>
      <c r="U32" s="30">
        <f t="shared" si="1"/>
        <v>0</v>
      </c>
      <c r="V32" s="31" t="str">
        <f t="shared" si="2"/>
        <v/>
      </c>
      <c r="X32" s="28"/>
      <c r="Y32" s="25">
        <f t="shared" si="19"/>
        <v>250</v>
      </c>
      <c r="Z32" s="26">
        <f t="shared" si="13"/>
        <v>0</v>
      </c>
      <c r="AA32" s="27"/>
      <c r="AB32" s="30">
        <f t="shared" si="3"/>
        <v>0</v>
      </c>
      <c r="AC32" s="31" t="str">
        <f t="shared" si="4"/>
        <v/>
      </c>
      <c r="AE32" s="28"/>
      <c r="AF32" s="25">
        <f t="shared" si="20"/>
        <v>250</v>
      </c>
      <c r="AG32" s="26">
        <f t="shared" si="14"/>
        <v>0</v>
      </c>
      <c r="AH32" s="27"/>
      <c r="AI32" s="30">
        <f t="shared" si="5"/>
        <v>0</v>
      </c>
      <c r="AJ32" s="31" t="str">
        <f t="shared" si="6"/>
        <v/>
      </c>
      <c r="AL32" s="28"/>
      <c r="AM32" s="25">
        <f t="shared" si="21"/>
        <v>250</v>
      </c>
      <c r="AN32" s="26">
        <f t="shared" si="15"/>
        <v>0</v>
      </c>
      <c r="AO32" s="27"/>
      <c r="AP32" s="30">
        <f t="shared" si="7"/>
        <v>0</v>
      </c>
      <c r="AQ32" s="31" t="str">
        <f t="shared" si="8"/>
        <v/>
      </c>
    </row>
    <row r="33" spans="2:43" x14ac:dyDescent="0.2">
      <c r="B33" s="33"/>
      <c r="C33" s="21"/>
      <c r="D33" s="22"/>
      <c r="E33" s="23"/>
      <c r="F33" s="24"/>
      <c r="G33" s="25">
        <f t="shared" si="22"/>
        <v>250</v>
      </c>
      <c r="H33" s="26">
        <f t="shared" si="0"/>
        <v>0</v>
      </c>
      <c r="I33" s="27"/>
      <c r="J33" s="28"/>
      <c r="K33" s="25">
        <f t="shared" si="17"/>
        <v>250</v>
      </c>
      <c r="L33" s="26">
        <f t="shared" si="9"/>
        <v>0</v>
      </c>
      <c r="M33" s="27"/>
      <c r="N33" s="30">
        <f t="shared" si="10"/>
        <v>0</v>
      </c>
      <c r="O33" s="31" t="str">
        <f t="shared" si="11"/>
        <v/>
      </c>
      <c r="Q33" s="28"/>
      <c r="R33" s="25">
        <f t="shared" si="18"/>
        <v>250</v>
      </c>
      <c r="S33" s="26">
        <f t="shared" si="12"/>
        <v>0</v>
      </c>
      <c r="T33" s="27"/>
      <c r="U33" s="30">
        <f t="shared" si="1"/>
        <v>0</v>
      </c>
      <c r="V33" s="31" t="str">
        <f t="shared" si="2"/>
        <v/>
      </c>
      <c r="X33" s="28"/>
      <c r="Y33" s="25">
        <f t="shared" si="19"/>
        <v>250</v>
      </c>
      <c r="Z33" s="26">
        <f t="shared" si="13"/>
        <v>0</v>
      </c>
      <c r="AA33" s="27"/>
      <c r="AB33" s="30">
        <f t="shared" si="3"/>
        <v>0</v>
      </c>
      <c r="AC33" s="31" t="str">
        <f t="shared" si="4"/>
        <v/>
      </c>
      <c r="AE33" s="28"/>
      <c r="AF33" s="25">
        <f t="shared" si="20"/>
        <v>250</v>
      </c>
      <c r="AG33" s="26">
        <f t="shared" si="14"/>
        <v>0</v>
      </c>
      <c r="AH33" s="27"/>
      <c r="AI33" s="30">
        <f t="shared" si="5"/>
        <v>0</v>
      </c>
      <c r="AJ33" s="31" t="str">
        <f t="shared" si="6"/>
        <v/>
      </c>
      <c r="AL33" s="28"/>
      <c r="AM33" s="25">
        <f t="shared" si="21"/>
        <v>250</v>
      </c>
      <c r="AN33" s="26">
        <f t="shared" si="15"/>
        <v>0</v>
      </c>
      <c r="AO33" s="27"/>
      <c r="AP33" s="30">
        <f t="shared" si="7"/>
        <v>0</v>
      </c>
      <c r="AQ33" s="31" t="str">
        <f t="shared" si="8"/>
        <v/>
      </c>
    </row>
    <row r="34" spans="2:43" x14ac:dyDescent="0.2">
      <c r="B34" s="33"/>
      <c r="C34" s="21"/>
      <c r="D34" s="22"/>
      <c r="E34" s="23"/>
      <c r="F34" s="24"/>
      <c r="G34" s="25">
        <f t="shared" si="22"/>
        <v>250</v>
      </c>
      <c r="H34" s="26">
        <f t="shared" si="0"/>
        <v>0</v>
      </c>
      <c r="I34" s="27"/>
      <c r="J34" s="28"/>
      <c r="K34" s="25">
        <f t="shared" si="17"/>
        <v>250</v>
      </c>
      <c r="L34" s="26">
        <f t="shared" si="9"/>
        <v>0</v>
      </c>
      <c r="M34" s="27"/>
      <c r="N34" s="30">
        <f t="shared" si="10"/>
        <v>0</v>
      </c>
      <c r="O34" s="31" t="str">
        <f t="shared" si="11"/>
        <v/>
      </c>
      <c r="Q34" s="28"/>
      <c r="R34" s="25">
        <f t="shared" si="18"/>
        <v>250</v>
      </c>
      <c r="S34" s="26">
        <f t="shared" si="12"/>
        <v>0</v>
      </c>
      <c r="T34" s="27"/>
      <c r="U34" s="30">
        <f t="shared" si="1"/>
        <v>0</v>
      </c>
      <c r="V34" s="31" t="str">
        <f t="shared" si="2"/>
        <v/>
      </c>
      <c r="X34" s="28"/>
      <c r="Y34" s="25">
        <f t="shared" si="19"/>
        <v>250</v>
      </c>
      <c r="Z34" s="26">
        <f t="shared" si="13"/>
        <v>0</v>
      </c>
      <c r="AA34" s="27"/>
      <c r="AB34" s="30">
        <f t="shared" si="3"/>
        <v>0</v>
      </c>
      <c r="AC34" s="31" t="str">
        <f t="shared" si="4"/>
        <v/>
      </c>
      <c r="AE34" s="28"/>
      <c r="AF34" s="25">
        <f t="shared" si="20"/>
        <v>250</v>
      </c>
      <c r="AG34" s="26">
        <f t="shared" si="14"/>
        <v>0</v>
      </c>
      <c r="AH34" s="27"/>
      <c r="AI34" s="30">
        <f t="shared" si="5"/>
        <v>0</v>
      </c>
      <c r="AJ34" s="31" t="str">
        <f t="shared" si="6"/>
        <v/>
      </c>
      <c r="AL34" s="28"/>
      <c r="AM34" s="25">
        <f t="shared" si="21"/>
        <v>250</v>
      </c>
      <c r="AN34" s="26">
        <f t="shared" si="15"/>
        <v>0</v>
      </c>
      <c r="AO34" s="27"/>
      <c r="AP34" s="30">
        <f t="shared" si="7"/>
        <v>0</v>
      </c>
      <c r="AQ34" s="31" t="str">
        <f t="shared" si="8"/>
        <v/>
      </c>
    </row>
    <row r="35" spans="2:43" x14ac:dyDescent="0.2">
      <c r="B35" s="33"/>
      <c r="C35" s="21"/>
      <c r="D35" s="22"/>
      <c r="E35" s="23"/>
      <c r="F35" s="24"/>
      <c r="G35" s="25">
        <f t="shared" si="22"/>
        <v>250</v>
      </c>
      <c r="H35" s="26">
        <f t="shared" si="0"/>
        <v>0</v>
      </c>
      <c r="I35" s="27"/>
      <c r="J35" s="28"/>
      <c r="K35" s="25">
        <f t="shared" si="17"/>
        <v>250</v>
      </c>
      <c r="L35" s="26">
        <f t="shared" si="9"/>
        <v>0</v>
      </c>
      <c r="M35" s="27"/>
      <c r="N35" s="30">
        <f t="shared" si="10"/>
        <v>0</v>
      </c>
      <c r="O35" s="31" t="str">
        <f t="shared" si="11"/>
        <v/>
      </c>
      <c r="Q35" s="28"/>
      <c r="R35" s="25">
        <f t="shared" si="18"/>
        <v>250</v>
      </c>
      <c r="S35" s="26">
        <f t="shared" si="12"/>
        <v>0</v>
      </c>
      <c r="T35" s="27"/>
      <c r="U35" s="30">
        <f t="shared" si="1"/>
        <v>0</v>
      </c>
      <c r="V35" s="31" t="str">
        <f t="shared" si="2"/>
        <v/>
      </c>
      <c r="X35" s="28"/>
      <c r="Y35" s="25">
        <f t="shared" si="19"/>
        <v>250</v>
      </c>
      <c r="Z35" s="26">
        <f t="shared" si="13"/>
        <v>0</v>
      </c>
      <c r="AA35" s="27"/>
      <c r="AB35" s="30">
        <f t="shared" si="3"/>
        <v>0</v>
      </c>
      <c r="AC35" s="31" t="str">
        <f t="shared" si="4"/>
        <v/>
      </c>
      <c r="AE35" s="28"/>
      <c r="AF35" s="25">
        <f t="shared" si="20"/>
        <v>250</v>
      </c>
      <c r="AG35" s="26">
        <f t="shared" si="14"/>
        <v>0</v>
      </c>
      <c r="AH35" s="27"/>
      <c r="AI35" s="30">
        <f t="shared" si="5"/>
        <v>0</v>
      </c>
      <c r="AJ35" s="31" t="str">
        <f t="shared" si="6"/>
        <v/>
      </c>
      <c r="AL35" s="28"/>
      <c r="AM35" s="25">
        <f t="shared" si="21"/>
        <v>250</v>
      </c>
      <c r="AN35" s="26">
        <f t="shared" si="15"/>
        <v>0</v>
      </c>
      <c r="AO35" s="27"/>
      <c r="AP35" s="30">
        <f t="shared" si="7"/>
        <v>0</v>
      </c>
      <c r="AQ35" s="31" t="str">
        <f t="shared" si="8"/>
        <v/>
      </c>
    </row>
    <row r="36" spans="2:43" x14ac:dyDescent="0.2">
      <c r="B36" s="33"/>
      <c r="C36" s="21"/>
      <c r="D36" s="22"/>
      <c r="E36" s="23"/>
      <c r="F36" s="24"/>
      <c r="G36" s="25">
        <f t="shared" si="22"/>
        <v>250</v>
      </c>
      <c r="H36" s="26">
        <f t="shared" si="0"/>
        <v>0</v>
      </c>
      <c r="I36" s="27"/>
      <c r="J36" s="28"/>
      <c r="K36" s="25">
        <f t="shared" si="17"/>
        <v>250</v>
      </c>
      <c r="L36" s="26">
        <f t="shared" si="9"/>
        <v>0</v>
      </c>
      <c r="M36" s="27"/>
      <c r="N36" s="30">
        <f t="shared" si="10"/>
        <v>0</v>
      </c>
      <c r="O36" s="31" t="str">
        <f t="shared" si="11"/>
        <v/>
      </c>
      <c r="Q36" s="28"/>
      <c r="R36" s="25">
        <f t="shared" si="18"/>
        <v>250</v>
      </c>
      <c r="S36" s="26">
        <f t="shared" si="12"/>
        <v>0</v>
      </c>
      <c r="T36" s="27"/>
      <c r="U36" s="30">
        <f t="shared" si="1"/>
        <v>0</v>
      </c>
      <c r="V36" s="31" t="str">
        <f t="shared" si="2"/>
        <v/>
      </c>
      <c r="X36" s="28"/>
      <c r="Y36" s="25">
        <f t="shared" si="19"/>
        <v>250</v>
      </c>
      <c r="Z36" s="26">
        <f t="shared" si="13"/>
        <v>0</v>
      </c>
      <c r="AA36" s="27"/>
      <c r="AB36" s="30">
        <f t="shared" si="3"/>
        <v>0</v>
      </c>
      <c r="AC36" s="31" t="str">
        <f t="shared" si="4"/>
        <v/>
      </c>
      <c r="AE36" s="28"/>
      <c r="AF36" s="25">
        <f t="shared" si="20"/>
        <v>250</v>
      </c>
      <c r="AG36" s="26">
        <f t="shared" si="14"/>
        <v>0</v>
      </c>
      <c r="AH36" s="27"/>
      <c r="AI36" s="30">
        <f t="shared" si="5"/>
        <v>0</v>
      </c>
      <c r="AJ36" s="31" t="str">
        <f t="shared" si="6"/>
        <v/>
      </c>
      <c r="AL36" s="28"/>
      <c r="AM36" s="25">
        <f t="shared" si="21"/>
        <v>250</v>
      </c>
      <c r="AN36" s="26">
        <f t="shared" si="15"/>
        <v>0</v>
      </c>
      <c r="AO36" s="27"/>
      <c r="AP36" s="30">
        <f t="shared" si="7"/>
        <v>0</v>
      </c>
      <c r="AQ36" s="31" t="str">
        <f t="shared" si="8"/>
        <v/>
      </c>
    </row>
    <row r="37" spans="2:43" x14ac:dyDescent="0.2">
      <c r="B37" s="33"/>
      <c r="C37" s="21"/>
      <c r="D37" s="22"/>
      <c r="E37" s="23"/>
      <c r="F37" s="24"/>
      <c r="G37" s="25">
        <f t="shared" si="22"/>
        <v>250</v>
      </c>
      <c r="H37" s="26">
        <f t="shared" si="0"/>
        <v>0</v>
      </c>
      <c r="I37" s="27"/>
      <c r="J37" s="28"/>
      <c r="K37" s="25">
        <f t="shared" si="17"/>
        <v>250</v>
      </c>
      <c r="L37" s="26">
        <f t="shared" si="9"/>
        <v>0</v>
      </c>
      <c r="M37" s="27"/>
      <c r="N37" s="30">
        <f t="shared" si="10"/>
        <v>0</v>
      </c>
      <c r="O37" s="31" t="str">
        <f t="shared" si="11"/>
        <v/>
      </c>
      <c r="Q37" s="28"/>
      <c r="R37" s="25">
        <f t="shared" si="18"/>
        <v>250</v>
      </c>
      <c r="S37" s="26">
        <f t="shared" si="12"/>
        <v>0</v>
      </c>
      <c r="T37" s="27"/>
      <c r="U37" s="30">
        <f t="shared" si="1"/>
        <v>0</v>
      </c>
      <c r="V37" s="31" t="str">
        <f t="shared" si="2"/>
        <v/>
      </c>
      <c r="X37" s="28"/>
      <c r="Y37" s="25">
        <f t="shared" si="19"/>
        <v>250</v>
      </c>
      <c r="Z37" s="26">
        <f t="shared" si="13"/>
        <v>0</v>
      </c>
      <c r="AA37" s="27"/>
      <c r="AB37" s="30">
        <f t="shared" si="3"/>
        <v>0</v>
      </c>
      <c r="AC37" s="31" t="str">
        <f t="shared" si="4"/>
        <v/>
      </c>
      <c r="AE37" s="28"/>
      <c r="AF37" s="25">
        <f t="shared" si="20"/>
        <v>250</v>
      </c>
      <c r="AG37" s="26">
        <f t="shared" si="14"/>
        <v>0</v>
      </c>
      <c r="AH37" s="27"/>
      <c r="AI37" s="30">
        <f t="shared" si="5"/>
        <v>0</v>
      </c>
      <c r="AJ37" s="31" t="str">
        <f t="shared" si="6"/>
        <v/>
      </c>
      <c r="AL37" s="28"/>
      <c r="AM37" s="25">
        <f t="shared" si="21"/>
        <v>250</v>
      </c>
      <c r="AN37" s="26">
        <f t="shared" si="15"/>
        <v>0</v>
      </c>
      <c r="AO37" s="27"/>
      <c r="AP37" s="30">
        <f t="shared" si="7"/>
        <v>0</v>
      </c>
      <c r="AQ37" s="31" t="str">
        <f t="shared" si="8"/>
        <v/>
      </c>
    </row>
    <row r="38" spans="2:43" x14ac:dyDescent="0.2">
      <c r="B38" s="33"/>
      <c r="C38" s="21"/>
      <c r="D38" s="22"/>
      <c r="E38" s="23"/>
      <c r="F38" s="24"/>
      <c r="G38" s="25">
        <f t="shared" si="22"/>
        <v>250</v>
      </c>
      <c r="H38" s="26">
        <f t="shared" si="0"/>
        <v>0</v>
      </c>
      <c r="I38" s="27"/>
      <c r="J38" s="28"/>
      <c r="K38" s="25">
        <f t="shared" si="17"/>
        <v>250</v>
      </c>
      <c r="L38" s="26">
        <f t="shared" si="9"/>
        <v>0</v>
      </c>
      <c r="M38" s="27"/>
      <c r="N38" s="30">
        <f t="shared" si="10"/>
        <v>0</v>
      </c>
      <c r="O38" s="31" t="str">
        <f t="shared" si="11"/>
        <v/>
      </c>
      <c r="Q38" s="28"/>
      <c r="R38" s="25">
        <f t="shared" si="18"/>
        <v>250</v>
      </c>
      <c r="S38" s="26">
        <f t="shared" si="12"/>
        <v>0</v>
      </c>
      <c r="T38" s="27"/>
      <c r="U38" s="30">
        <f t="shared" si="1"/>
        <v>0</v>
      </c>
      <c r="V38" s="31" t="str">
        <f t="shared" si="2"/>
        <v/>
      </c>
      <c r="X38" s="28"/>
      <c r="Y38" s="25">
        <f t="shared" si="19"/>
        <v>250</v>
      </c>
      <c r="Z38" s="26">
        <f t="shared" si="13"/>
        <v>0</v>
      </c>
      <c r="AA38" s="27"/>
      <c r="AB38" s="30">
        <f t="shared" si="3"/>
        <v>0</v>
      </c>
      <c r="AC38" s="31" t="str">
        <f t="shared" si="4"/>
        <v/>
      </c>
      <c r="AE38" s="28"/>
      <c r="AF38" s="25">
        <f t="shared" si="20"/>
        <v>250</v>
      </c>
      <c r="AG38" s="26">
        <f t="shared" si="14"/>
        <v>0</v>
      </c>
      <c r="AH38" s="27"/>
      <c r="AI38" s="30">
        <f t="shared" si="5"/>
        <v>0</v>
      </c>
      <c r="AJ38" s="31" t="str">
        <f t="shared" si="6"/>
        <v/>
      </c>
      <c r="AL38" s="28"/>
      <c r="AM38" s="25">
        <f t="shared" si="21"/>
        <v>250</v>
      </c>
      <c r="AN38" s="26">
        <f t="shared" si="15"/>
        <v>0</v>
      </c>
      <c r="AO38" s="27"/>
      <c r="AP38" s="30">
        <f t="shared" si="7"/>
        <v>0</v>
      </c>
      <c r="AQ38" s="31" t="str">
        <f t="shared" si="8"/>
        <v/>
      </c>
    </row>
    <row r="39" spans="2:43" s="45" customFormat="1" x14ac:dyDescent="0.2">
      <c r="B39" s="34" t="s">
        <v>33</v>
      </c>
      <c r="C39" s="35"/>
      <c r="D39" s="36"/>
      <c r="E39" s="35"/>
      <c r="F39" s="37"/>
      <c r="G39" s="38"/>
      <c r="H39" s="39">
        <f>SUM(H23:H38)</f>
        <v>15.52</v>
      </c>
      <c r="I39" s="40"/>
      <c r="J39" s="41"/>
      <c r="K39" s="42"/>
      <c r="L39" s="39">
        <f>SUM(L23:L38)</f>
        <v>19.05</v>
      </c>
      <c r="M39" s="40"/>
      <c r="N39" s="43">
        <f t="shared" si="10"/>
        <v>3.5300000000000011</v>
      </c>
      <c r="O39" s="44">
        <f t="shared" si="11"/>
        <v>0.2274484536082475</v>
      </c>
      <c r="Q39" s="41"/>
      <c r="R39" s="42"/>
      <c r="S39" s="39">
        <f>SUM(S23:S38)</f>
        <v>22.110000000000003</v>
      </c>
      <c r="T39" s="40"/>
      <c r="U39" s="43">
        <f t="shared" si="1"/>
        <v>3.0600000000000023</v>
      </c>
      <c r="V39" s="44">
        <f t="shared" si="2"/>
        <v>0.16062992125984263</v>
      </c>
      <c r="X39" s="41"/>
      <c r="Y39" s="42"/>
      <c r="Z39" s="39">
        <f>SUM(Z23:Z38)</f>
        <v>25.315000000000001</v>
      </c>
      <c r="AA39" s="40"/>
      <c r="AB39" s="43">
        <f t="shared" si="3"/>
        <v>3.2049999999999983</v>
      </c>
      <c r="AC39" s="44">
        <f t="shared" si="4"/>
        <v>0.1449570330167344</v>
      </c>
      <c r="AE39" s="41"/>
      <c r="AF39" s="42"/>
      <c r="AG39" s="39">
        <f>SUM(AG23:AG38)</f>
        <v>28.48</v>
      </c>
      <c r="AH39" s="40"/>
      <c r="AI39" s="43">
        <f t="shared" si="5"/>
        <v>3.1649999999999991</v>
      </c>
      <c r="AJ39" s="44">
        <f t="shared" si="6"/>
        <v>0.12502468891961283</v>
      </c>
      <c r="AL39" s="41"/>
      <c r="AM39" s="42"/>
      <c r="AN39" s="39">
        <f>SUM(AN23:AN38)</f>
        <v>31.29</v>
      </c>
      <c r="AO39" s="40"/>
      <c r="AP39" s="43">
        <f t="shared" si="7"/>
        <v>2.8099999999999987</v>
      </c>
      <c r="AQ39" s="44">
        <f t="shared" si="8"/>
        <v>9.8665730337078608E-2</v>
      </c>
    </row>
    <row r="40" spans="2:43" ht="38.25" x14ac:dyDescent="0.2">
      <c r="B40" s="46" t="str">
        <f>+'Res (100)'!B40</f>
        <v>Deferral/Variance Account Disposition Rate Rider Group 1</v>
      </c>
      <c r="C40" s="21"/>
      <c r="D40" s="22"/>
      <c r="E40" s="23"/>
      <c r="F40" s="24">
        <v>0</v>
      </c>
      <c r="G40" s="25">
        <f>$F$18</f>
        <v>250</v>
      </c>
      <c r="H40" s="26">
        <f>G40*F40</f>
        <v>0</v>
      </c>
      <c r="I40" s="27"/>
      <c r="J40" s="28">
        <f>+'Res (100)'!J40</f>
        <v>-5.7799999999999995E-4</v>
      </c>
      <c r="K40" s="25">
        <f>$F$18</f>
        <v>250</v>
      </c>
      <c r="L40" s="26">
        <f>K40*J40</f>
        <v>-0.14449999999999999</v>
      </c>
      <c r="M40" s="27"/>
      <c r="N40" s="30">
        <f>L40-H40</f>
        <v>-0.14449999999999999</v>
      </c>
      <c r="O40" s="31" t="str">
        <f>IF((H40)=0,"",(N40/H40))</f>
        <v/>
      </c>
      <c r="Q40" s="28"/>
      <c r="R40" s="25">
        <f>$F$18</f>
        <v>250</v>
      </c>
      <c r="S40" s="26">
        <f>R40*Q40</f>
        <v>0</v>
      </c>
      <c r="T40" s="27"/>
      <c r="U40" s="30">
        <f t="shared" si="1"/>
        <v>0.14449999999999999</v>
      </c>
      <c r="V40" s="31">
        <f t="shared" si="2"/>
        <v>-1</v>
      </c>
      <c r="X40" s="28"/>
      <c r="Y40" s="25">
        <f>$F$18</f>
        <v>250</v>
      </c>
      <c r="Z40" s="26">
        <f>Y40*X40</f>
        <v>0</v>
      </c>
      <c r="AA40" s="27"/>
      <c r="AB40" s="30">
        <f t="shared" si="3"/>
        <v>0</v>
      </c>
      <c r="AC40" s="31" t="str">
        <f t="shared" si="4"/>
        <v/>
      </c>
      <c r="AE40" s="28"/>
      <c r="AF40" s="25">
        <f>$F$18</f>
        <v>250</v>
      </c>
      <c r="AG40" s="26">
        <f>AF40*AE40</f>
        <v>0</v>
      </c>
      <c r="AH40" s="27"/>
      <c r="AI40" s="30">
        <f t="shared" si="5"/>
        <v>0</v>
      </c>
      <c r="AJ40" s="31" t="str">
        <f t="shared" si="6"/>
        <v/>
      </c>
      <c r="AL40" s="28"/>
      <c r="AM40" s="25">
        <f>$F$18</f>
        <v>250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250</v>
      </c>
      <c r="H41" s="26">
        <f t="shared" ref="H41:H45" si="24">G41*F41</f>
        <v>0</v>
      </c>
      <c r="I41" s="47"/>
      <c r="J41" s="28">
        <f>+'Res (100)'!J41</f>
        <v>1.1599999999999999</v>
      </c>
      <c r="K41" s="25">
        <v>1</v>
      </c>
      <c r="L41" s="26">
        <f t="shared" ref="L41:L45" si="25">K41*J41</f>
        <v>1.1599999999999999</v>
      </c>
      <c r="M41" s="48"/>
      <c r="N41" s="30">
        <f t="shared" ref="N41:N45" si="26">L41-H41</f>
        <v>1.1599999999999999</v>
      </c>
      <c r="O41" s="31" t="str">
        <f t="shared" ref="O41:O65" si="27">IF((H41)=0,"",(N41/H41))</f>
        <v/>
      </c>
      <c r="Q41" s="28"/>
      <c r="R41" s="25">
        <f t="shared" ref="R41:R43" si="28">$F$18</f>
        <v>250</v>
      </c>
      <c r="S41" s="26">
        <f t="shared" ref="S41:S43" si="29">R41*Q41</f>
        <v>0</v>
      </c>
      <c r="T41" s="48"/>
      <c r="U41" s="30">
        <f t="shared" si="1"/>
        <v>-1.1599999999999999</v>
      </c>
      <c r="V41" s="31">
        <f t="shared" si="2"/>
        <v>-1</v>
      </c>
      <c r="X41" s="28"/>
      <c r="Y41" s="25">
        <f t="shared" ref="Y41:Y43" si="30">$F$18</f>
        <v>250</v>
      </c>
      <c r="Z41" s="26">
        <f t="shared" ref="Z41:Z43" si="31">Y41*X41</f>
        <v>0</v>
      </c>
      <c r="AA41" s="48"/>
      <c r="AB41" s="30">
        <f t="shared" si="3"/>
        <v>0</v>
      </c>
      <c r="AC41" s="31" t="str">
        <f t="shared" si="4"/>
        <v/>
      </c>
      <c r="AE41" s="28"/>
      <c r="AF41" s="25">
        <f t="shared" ref="AF41:AF43" si="32">$F$18</f>
        <v>250</v>
      </c>
      <c r="AG41" s="26">
        <f t="shared" ref="AG41:AG43" si="33">AF41*AE41</f>
        <v>0</v>
      </c>
      <c r="AH41" s="48"/>
      <c r="AI41" s="30">
        <f t="shared" si="5"/>
        <v>0</v>
      </c>
      <c r="AJ41" s="31" t="str">
        <f t="shared" si="6"/>
        <v/>
      </c>
      <c r="AL41" s="28"/>
      <c r="AM41" s="25">
        <f t="shared" ref="AM41:AM43" si="34">$F$18</f>
        <v>250</v>
      </c>
      <c r="AN41" s="26">
        <f t="shared" ref="AN41:AN43" si="35">AM41*AL41</f>
        <v>0</v>
      </c>
      <c r="AO41" s="48"/>
      <c r="AP41" s="30">
        <f t="shared" si="7"/>
        <v>0</v>
      </c>
      <c r="AQ41" s="31" t="str">
        <f t="shared" si="8"/>
        <v/>
      </c>
    </row>
    <row r="42" spans="2:43" x14ac:dyDescent="0.2">
      <c r="B42" s="46"/>
      <c r="C42" s="21"/>
      <c r="D42" s="22"/>
      <c r="E42" s="23"/>
      <c r="F42" s="24"/>
      <c r="G42" s="25">
        <f t="shared" si="23"/>
        <v>250</v>
      </c>
      <c r="H42" s="26">
        <f t="shared" si="24"/>
        <v>0</v>
      </c>
      <c r="I42" s="47"/>
      <c r="J42" s="28"/>
      <c r="K42" s="25">
        <f t="shared" ref="K42:K43" si="36">$F$18</f>
        <v>250</v>
      </c>
      <c r="L42" s="26">
        <f t="shared" si="25"/>
        <v>0</v>
      </c>
      <c r="M42" s="48"/>
      <c r="N42" s="30">
        <f t="shared" si="26"/>
        <v>0</v>
      </c>
      <c r="O42" s="31" t="str">
        <f t="shared" si="27"/>
        <v/>
      </c>
      <c r="Q42" s="28"/>
      <c r="R42" s="25">
        <f t="shared" si="28"/>
        <v>250</v>
      </c>
      <c r="S42" s="26">
        <f t="shared" si="29"/>
        <v>0</v>
      </c>
      <c r="T42" s="48"/>
      <c r="U42" s="30">
        <f t="shared" si="1"/>
        <v>0</v>
      </c>
      <c r="V42" s="31" t="str">
        <f t="shared" si="2"/>
        <v/>
      </c>
      <c r="X42" s="28"/>
      <c r="Y42" s="25">
        <f t="shared" si="30"/>
        <v>250</v>
      </c>
      <c r="Z42" s="26">
        <f t="shared" si="31"/>
        <v>0</v>
      </c>
      <c r="AA42" s="48"/>
      <c r="AB42" s="30">
        <f t="shared" si="3"/>
        <v>0</v>
      </c>
      <c r="AC42" s="31" t="str">
        <f t="shared" si="4"/>
        <v/>
      </c>
      <c r="AE42" s="28"/>
      <c r="AF42" s="25">
        <f t="shared" si="32"/>
        <v>250</v>
      </c>
      <c r="AG42" s="26">
        <f t="shared" si="33"/>
        <v>0</v>
      </c>
      <c r="AH42" s="48"/>
      <c r="AI42" s="30">
        <f t="shared" si="5"/>
        <v>0</v>
      </c>
      <c r="AJ42" s="31" t="str">
        <f t="shared" si="6"/>
        <v/>
      </c>
      <c r="AL42" s="28"/>
      <c r="AM42" s="25">
        <f t="shared" si="34"/>
        <v>250</v>
      </c>
      <c r="AN42" s="26">
        <f t="shared" si="35"/>
        <v>0</v>
      </c>
      <c r="AO42" s="48"/>
      <c r="AP42" s="30">
        <f t="shared" si="7"/>
        <v>0</v>
      </c>
      <c r="AQ42" s="31" t="str">
        <f t="shared" si="8"/>
        <v/>
      </c>
    </row>
    <row r="43" spans="2:43" x14ac:dyDescent="0.2">
      <c r="B43" s="46"/>
      <c r="C43" s="21"/>
      <c r="D43" s="22"/>
      <c r="E43" s="23"/>
      <c r="F43" s="24"/>
      <c r="G43" s="25">
        <f t="shared" si="23"/>
        <v>250</v>
      </c>
      <c r="H43" s="26">
        <f t="shared" si="24"/>
        <v>0</v>
      </c>
      <c r="I43" s="47"/>
      <c r="J43" s="28"/>
      <c r="K43" s="25">
        <f t="shared" si="36"/>
        <v>250</v>
      </c>
      <c r="L43" s="26">
        <f t="shared" si="25"/>
        <v>0</v>
      </c>
      <c r="M43" s="48"/>
      <c r="N43" s="30">
        <f t="shared" si="26"/>
        <v>0</v>
      </c>
      <c r="O43" s="31" t="str">
        <f t="shared" si="27"/>
        <v/>
      </c>
      <c r="Q43" s="28"/>
      <c r="R43" s="25">
        <f t="shared" si="28"/>
        <v>250</v>
      </c>
      <c r="S43" s="26">
        <f t="shared" si="29"/>
        <v>0</v>
      </c>
      <c r="T43" s="48"/>
      <c r="U43" s="30">
        <f t="shared" si="1"/>
        <v>0</v>
      </c>
      <c r="V43" s="31" t="str">
        <f t="shared" si="2"/>
        <v/>
      </c>
      <c r="X43" s="28"/>
      <c r="Y43" s="25">
        <f t="shared" si="30"/>
        <v>250</v>
      </c>
      <c r="Z43" s="26">
        <f t="shared" si="31"/>
        <v>0</v>
      </c>
      <c r="AA43" s="48"/>
      <c r="AB43" s="30">
        <f t="shared" si="3"/>
        <v>0</v>
      </c>
      <c r="AC43" s="31" t="str">
        <f t="shared" si="4"/>
        <v/>
      </c>
      <c r="AE43" s="28"/>
      <c r="AF43" s="25">
        <f t="shared" si="32"/>
        <v>250</v>
      </c>
      <c r="AG43" s="26">
        <f t="shared" si="33"/>
        <v>0</v>
      </c>
      <c r="AH43" s="48"/>
      <c r="AI43" s="30">
        <f t="shared" si="5"/>
        <v>0</v>
      </c>
      <c r="AJ43" s="31" t="str">
        <f t="shared" si="6"/>
        <v/>
      </c>
      <c r="AL43" s="28"/>
      <c r="AM43" s="25">
        <f t="shared" si="34"/>
        <v>250</v>
      </c>
      <c r="AN43" s="26">
        <f t="shared" si="35"/>
        <v>0</v>
      </c>
      <c r="AO43" s="48"/>
      <c r="AP43" s="30">
        <f t="shared" si="7"/>
        <v>0</v>
      </c>
      <c r="AQ43" s="31" t="str">
        <f t="shared" si="8"/>
        <v/>
      </c>
    </row>
    <row r="44" spans="2:43" x14ac:dyDescent="0.2">
      <c r="B44" s="49" t="s">
        <v>35</v>
      </c>
      <c r="C44" s="21"/>
      <c r="D44" s="22" t="s">
        <v>30</v>
      </c>
      <c r="E44" s="23"/>
      <c r="F44" s="50">
        <v>6.0000000000000002E-5</v>
      </c>
      <c r="G44" s="51">
        <f>$F$18*(1+F74)</f>
        <v>258.95</v>
      </c>
      <c r="H44" s="26">
        <f>G44*F44</f>
        <v>1.5537E-2</v>
      </c>
      <c r="I44" s="27"/>
      <c r="J44" s="52">
        <v>6.9999999999999994E-5</v>
      </c>
      <c r="K44" s="51">
        <f>$F$18*(1+J74)</f>
        <v>258.45</v>
      </c>
      <c r="L44" s="26">
        <f>K44*J44</f>
        <v>1.8091499999999996E-2</v>
      </c>
      <c r="M44" s="27"/>
      <c r="N44" s="30">
        <f>L44-H44</f>
        <v>2.554499999999996E-3</v>
      </c>
      <c r="O44" s="31">
        <f>IF((H44)=0,"",(N44/H44))</f>
        <v>0.16441397953272807</v>
      </c>
      <c r="Q44" s="52">
        <f>+J44</f>
        <v>6.9999999999999994E-5</v>
      </c>
      <c r="R44" s="51">
        <f>$F$18*(1+Q74)</f>
        <v>258.45</v>
      </c>
      <c r="S44" s="26">
        <f>R44*Q44</f>
        <v>1.8091499999999996E-2</v>
      </c>
      <c r="T44" s="27"/>
      <c r="U44" s="30">
        <f t="shared" si="1"/>
        <v>0</v>
      </c>
      <c r="V44" s="31">
        <f t="shared" si="2"/>
        <v>0</v>
      </c>
      <c r="X44" s="52">
        <f>+Q44</f>
        <v>6.9999999999999994E-5</v>
      </c>
      <c r="Y44" s="51">
        <f>$F$18*(1+X74)</f>
        <v>258.45</v>
      </c>
      <c r="Z44" s="26">
        <f>Y44*X44</f>
        <v>1.8091499999999996E-2</v>
      </c>
      <c r="AA44" s="27"/>
      <c r="AB44" s="30">
        <f t="shared" si="3"/>
        <v>0</v>
      </c>
      <c r="AC44" s="31">
        <f t="shared" si="4"/>
        <v>0</v>
      </c>
      <c r="AE44" s="52">
        <f>+X44</f>
        <v>6.9999999999999994E-5</v>
      </c>
      <c r="AF44" s="51">
        <f>$F$18*(1+AE74)</f>
        <v>258.45</v>
      </c>
      <c r="AG44" s="26">
        <f>AF44*AE44</f>
        <v>1.8091499999999996E-2</v>
      </c>
      <c r="AH44" s="27"/>
      <c r="AI44" s="30">
        <f t="shared" si="5"/>
        <v>0</v>
      </c>
      <c r="AJ44" s="31">
        <f t="shared" si="6"/>
        <v>0</v>
      </c>
      <c r="AL44" s="52">
        <f>+AE44</f>
        <v>6.9999999999999994E-5</v>
      </c>
      <c r="AM44" s="51">
        <f>$F$18*(1+AL74)</f>
        <v>258.45</v>
      </c>
      <c r="AN44" s="26">
        <f>AM44*AL44</f>
        <v>1.8091499999999996E-2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8.9499999999999886</v>
      </c>
      <c r="H45" s="26">
        <f t="shared" si="24"/>
        <v>0.91415299999999888</v>
      </c>
      <c r="I45" s="27"/>
      <c r="J45" s="55">
        <f>0.64*$J$55+0.18*$J$56+0.18*$J$57</f>
        <v>0.10214000000000001</v>
      </c>
      <c r="K45" s="54">
        <f>$F$18*(1+$J$74)-$F$18</f>
        <v>8.4499999999999886</v>
      </c>
      <c r="L45" s="26">
        <f t="shared" si="25"/>
        <v>0.86308299999999893</v>
      </c>
      <c r="M45" s="27"/>
      <c r="N45" s="30">
        <f t="shared" si="26"/>
        <v>-5.1069999999999949E-2</v>
      </c>
      <c r="O45" s="31">
        <f t="shared" si="27"/>
        <v>-5.5865921787709508E-2</v>
      </c>
      <c r="Q45" s="55">
        <f>0.64*$Q$55+0.18*$Q$56+0.18*$Q$57</f>
        <v>0.10214000000000001</v>
      </c>
      <c r="R45" s="54">
        <f>$F$18*(1+Q74)-$F$18</f>
        <v>8.4499999999999886</v>
      </c>
      <c r="S45" s="26">
        <f t="shared" ref="S45" si="37">R45*Q45</f>
        <v>0.86308299999999893</v>
      </c>
      <c r="T45" s="27"/>
      <c r="U45" s="30">
        <f t="shared" si="1"/>
        <v>0</v>
      </c>
      <c r="V45" s="31">
        <f t="shared" si="2"/>
        <v>0</v>
      </c>
      <c r="X45" s="55">
        <f>0.64*$X$55+0.18*$X$56+0.18*$X$57</f>
        <v>0.10214000000000001</v>
      </c>
      <c r="Y45" s="54">
        <f>$F$18*(1+X74)-$F$18</f>
        <v>8.4499999999999886</v>
      </c>
      <c r="Z45" s="26">
        <f t="shared" ref="Z45" si="38">Y45*X45</f>
        <v>0.86308299999999893</v>
      </c>
      <c r="AA45" s="27"/>
      <c r="AB45" s="30">
        <f t="shared" si="3"/>
        <v>0</v>
      </c>
      <c r="AC45" s="31">
        <f t="shared" si="4"/>
        <v>0</v>
      </c>
      <c r="AE45" s="55">
        <f>0.64*$AE$55+0.18*$AE$56+0.18*$AE$57</f>
        <v>0.10214000000000001</v>
      </c>
      <c r="AF45" s="54">
        <f>$F$18*(1+AE74)-$F$18</f>
        <v>8.4499999999999886</v>
      </c>
      <c r="AG45" s="26">
        <f t="shared" ref="AG45" si="39">AF45*AE45</f>
        <v>0.86308299999999893</v>
      </c>
      <c r="AH45" s="27"/>
      <c r="AI45" s="30">
        <f t="shared" si="5"/>
        <v>0</v>
      </c>
      <c r="AJ45" s="31">
        <f t="shared" si="6"/>
        <v>0</v>
      </c>
      <c r="AL45" s="55">
        <f>0.64*$AL$55+0.18*$AL$56+0.18*$AL$57</f>
        <v>0.10214000000000001</v>
      </c>
      <c r="AM45" s="54">
        <f>$F$18*(1+AL74)-$F$18</f>
        <v>8.4499999999999886</v>
      </c>
      <c r="AN45" s="26">
        <f t="shared" ref="AN45" si="40">AM45*AL45</f>
        <v>0.86308299999999893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17.23969</v>
      </c>
      <c r="I47" s="40"/>
      <c r="J47" s="59"/>
      <c r="K47" s="61"/>
      <c r="L47" s="60">
        <f>SUM(L40:L46)+L39</f>
        <v>21.736674499999999</v>
      </c>
      <c r="M47" s="40"/>
      <c r="N47" s="43">
        <f t="shared" ref="N47:N65" si="41">L47-H47</f>
        <v>4.4969844999999999</v>
      </c>
      <c r="O47" s="44">
        <f t="shared" si="27"/>
        <v>0.26085065914758326</v>
      </c>
      <c r="Q47" s="59"/>
      <c r="R47" s="61"/>
      <c r="S47" s="60">
        <f>SUM(S40:S46)+S39</f>
        <v>23.781174500000002</v>
      </c>
      <c r="T47" s="40"/>
      <c r="U47" s="43">
        <f t="shared" si="1"/>
        <v>2.0445000000000029</v>
      </c>
      <c r="V47" s="44">
        <f t="shared" si="2"/>
        <v>9.4057625972179093E-2</v>
      </c>
      <c r="X47" s="59"/>
      <c r="Y47" s="61"/>
      <c r="Z47" s="60">
        <f>SUM(Z40:Z46)+Z39</f>
        <v>26.986174500000001</v>
      </c>
      <c r="AA47" s="40"/>
      <c r="AB47" s="43">
        <f t="shared" si="3"/>
        <v>3.2049999999999983</v>
      </c>
      <c r="AC47" s="44">
        <f t="shared" si="4"/>
        <v>0.13477046728705505</v>
      </c>
      <c r="AE47" s="59"/>
      <c r="AF47" s="61"/>
      <c r="AG47" s="60">
        <f>SUM(AG40:AG46)+AG39</f>
        <v>30.1511745</v>
      </c>
      <c r="AH47" s="40"/>
      <c r="AI47" s="43">
        <f t="shared" si="5"/>
        <v>3.1649999999999991</v>
      </c>
      <c r="AJ47" s="44">
        <f t="shared" si="6"/>
        <v>0.11728227726386335</v>
      </c>
      <c r="AL47" s="59"/>
      <c r="AM47" s="61"/>
      <c r="AN47" s="60">
        <f>SUM(AN40:AN46)+AN39</f>
        <v>32.961174499999998</v>
      </c>
      <c r="AO47" s="40"/>
      <c r="AP47" s="43">
        <f t="shared" si="7"/>
        <v>2.8099999999999987</v>
      </c>
      <c r="AQ47" s="44">
        <f t="shared" si="8"/>
        <v>9.3197032838637797E-2</v>
      </c>
    </row>
    <row r="48" spans="2:43" x14ac:dyDescent="0.2">
      <c r="B48" s="27" t="s">
        <v>39</v>
      </c>
      <c r="C48" s="27"/>
      <c r="D48" s="62" t="s">
        <v>30</v>
      </c>
      <c r="E48" s="63"/>
      <c r="F48" s="28">
        <v>7.7000000000000002E-3</v>
      </c>
      <c r="G48" s="64">
        <f>F18*(1+F74)</f>
        <v>258.95</v>
      </c>
      <c r="H48" s="26">
        <f>G48*F48</f>
        <v>1.9939149999999999</v>
      </c>
      <c r="I48" s="27"/>
      <c r="J48" s="28">
        <v>7.7000000000000002E-3</v>
      </c>
      <c r="K48" s="65">
        <f>F18*(1+J74)</f>
        <v>258.45</v>
      </c>
      <c r="L48" s="26">
        <f>K48*J48</f>
        <v>1.990065</v>
      </c>
      <c r="M48" s="27"/>
      <c r="N48" s="30">
        <f t="shared" si="41"/>
        <v>-3.8499999999999091E-3</v>
      </c>
      <c r="O48" s="31">
        <f t="shared" si="27"/>
        <v>-1.9308746862328179E-3</v>
      </c>
      <c r="Q48" s="28">
        <f>+J48</f>
        <v>7.7000000000000002E-3</v>
      </c>
      <c r="R48" s="65">
        <f>$F$18*(1+Q74)</f>
        <v>258.45</v>
      </c>
      <c r="S48" s="26">
        <f>R48*Q48</f>
        <v>1.990065</v>
      </c>
      <c r="T48" s="27"/>
      <c r="U48" s="30">
        <f t="shared" si="1"/>
        <v>0</v>
      </c>
      <c r="V48" s="31">
        <f t="shared" si="2"/>
        <v>0</v>
      </c>
      <c r="X48" s="28">
        <f>+Q48</f>
        <v>7.7000000000000002E-3</v>
      </c>
      <c r="Y48" s="65">
        <f>$F$18*(1+X74)</f>
        <v>258.45</v>
      </c>
      <c r="Z48" s="26">
        <f>Y48*X48</f>
        <v>1.990065</v>
      </c>
      <c r="AA48" s="27"/>
      <c r="AB48" s="30">
        <f t="shared" si="3"/>
        <v>0</v>
      </c>
      <c r="AC48" s="31">
        <f t="shared" si="4"/>
        <v>0</v>
      </c>
      <c r="AE48" s="28">
        <f>+X48</f>
        <v>7.7000000000000002E-3</v>
      </c>
      <c r="AF48" s="65">
        <f>$F$18*(1+AE74)</f>
        <v>258.45</v>
      </c>
      <c r="AG48" s="26">
        <f>AF48*AE48</f>
        <v>1.990065</v>
      </c>
      <c r="AH48" s="27"/>
      <c r="AI48" s="30">
        <f t="shared" si="5"/>
        <v>0</v>
      </c>
      <c r="AJ48" s="31">
        <f t="shared" si="6"/>
        <v>0</v>
      </c>
      <c r="AL48" s="28">
        <f>+AE48</f>
        <v>7.7000000000000002E-3</v>
      </c>
      <c r="AM48" s="65">
        <f>$F$18*(1+AL74)</f>
        <v>258.45</v>
      </c>
      <c r="AN48" s="26">
        <f>AM48*AL48</f>
        <v>1.990065</v>
      </c>
      <c r="AO48" s="27"/>
      <c r="AP48" s="30">
        <f t="shared" si="7"/>
        <v>0</v>
      </c>
      <c r="AQ48" s="31">
        <f t="shared" si="8"/>
        <v>0</v>
      </c>
    </row>
    <row r="49" spans="2:43" ht="25.5" x14ac:dyDescent="0.2">
      <c r="B49" s="66" t="s">
        <v>40</v>
      </c>
      <c r="C49" s="27"/>
      <c r="D49" s="62" t="s">
        <v>30</v>
      </c>
      <c r="E49" s="63"/>
      <c r="F49" s="28">
        <v>4.1999999999999997E-3</v>
      </c>
      <c r="G49" s="64">
        <f>G48</f>
        <v>258.95</v>
      </c>
      <c r="H49" s="26">
        <f>G49*F49</f>
        <v>1.0875899999999998</v>
      </c>
      <c r="I49" s="27"/>
      <c r="J49" s="28">
        <v>4.1999999999999997E-3</v>
      </c>
      <c r="K49" s="65">
        <f>K48</f>
        <v>258.45</v>
      </c>
      <c r="L49" s="26">
        <f>K49*J49</f>
        <v>1.0854899999999998</v>
      </c>
      <c r="M49" s="27"/>
      <c r="N49" s="30">
        <f t="shared" si="41"/>
        <v>-2.0999999999999908E-3</v>
      </c>
      <c r="O49" s="31">
        <f t="shared" si="27"/>
        <v>-1.9308746862328552E-3</v>
      </c>
      <c r="Q49" s="28">
        <f>+J49</f>
        <v>4.1999999999999997E-3</v>
      </c>
      <c r="R49" s="65">
        <f>R48</f>
        <v>258.45</v>
      </c>
      <c r="S49" s="26">
        <f>R49*Q49</f>
        <v>1.0854899999999998</v>
      </c>
      <c r="T49" s="27"/>
      <c r="U49" s="30">
        <f t="shared" si="1"/>
        <v>0</v>
      </c>
      <c r="V49" s="31">
        <f t="shared" si="2"/>
        <v>0</v>
      </c>
      <c r="X49" s="28">
        <f>+Q49</f>
        <v>4.1999999999999997E-3</v>
      </c>
      <c r="Y49" s="65">
        <f>Y48</f>
        <v>258.45</v>
      </c>
      <c r="Z49" s="26">
        <f>Y49*X49</f>
        <v>1.0854899999999998</v>
      </c>
      <c r="AA49" s="27"/>
      <c r="AB49" s="30">
        <f t="shared" si="3"/>
        <v>0</v>
      </c>
      <c r="AC49" s="31">
        <f t="shared" si="4"/>
        <v>0</v>
      </c>
      <c r="AE49" s="28">
        <f>+X49</f>
        <v>4.1999999999999997E-3</v>
      </c>
      <c r="AF49" s="65">
        <f>AF48</f>
        <v>258.45</v>
      </c>
      <c r="AG49" s="26">
        <f>AF49*AE49</f>
        <v>1.0854899999999998</v>
      </c>
      <c r="AH49" s="27"/>
      <c r="AI49" s="30">
        <f t="shared" si="5"/>
        <v>0</v>
      </c>
      <c r="AJ49" s="31">
        <f t="shared" si="6"/>
        <v>0</v>
      </c>
      <c r="AL49" s="28">
        <f>+AE49</f>
        <v>4.1999999999999997E-3</v>
      </c>
      <c r="AM49" s="65">
        <f>AM48</f>
        <v>258.45</v>
      </c>
      <c r="AN49" s="26">
        <f>AM49*AL49</f>
        <v>1.0854899999999998</v>
      </c>
      <c r="AO49" s="27"/>
      <c r="AP49" s="30">
        <f t="shared" si="7"/>
        <v>0</v>
      </c>
      <c r="AQ49" s="31">
        <f t="shared" si="8"/>
        <v>0</v>
      </c>
    </row>
    <row r="50" spans="2:43" ht="25.5" x14ac:dyDescent="0.2">
      <c r="B50" s="56" t="s">
        <v>41</v>
      </c>
      <c r="C50" s="35"/>
      <c r="D50" s="35"/>
      <c r="E50" s="35"/>
      <c r="F50" s="67"/>
      <c r="G50" s="59"/>
      <c r="H50" s="60">
        <f>SUM(H47:H49)</f>
        <v>20.321194999999999</v>
      </c>
      <c r="I50" s="68"/>
      <c r="J50" s="69"/>
      <c r="K50" s="70"/>
      <c r="L50" s="60">
        <f>SUM(L47:L49)</f>
        <v>24.812229500000001</v>
      </c>
      <c r="M50" s="68"/>
      <c r="N50" s="43">
        <f t="shared" si="41"/>
        <v>4.4910345000000014</v>
      </c>
      <c r="O50" s="44">
        <f t="shared" si="27"/>
        <v>0.22100248041515283</v>
      </c>
      <c r="Q50" s="69"/>
      <c r="R50" s="70"/>
      <c r="S50" s="60">
        <f>SUM(S47:S49)</f>
        <v>26.856729500000004</v>
      </c>
      <c r="T50" s="68"/>
      <c r="U50" s="43">
        <f t="shared" si="1"/>
        <v>2.0445000000000029</v>
      </c>
      <c r="V50" s="44">
        <f t="shared" si="2"/>
        <v>8.2398883179764348E-2</v>
      </c>
      <c r="X50" s="69"/>
      <c r="Y50" s="70"/>
      <c r="Z50" s="60">
        <f>SUM(Z47:Z49)</f>
        <v>30.061729500000002</v>
      </c>
      <c r="AA50" s="68"/>
      <c r="AB50" s="43">
        <f t="shared" si="3"/>
        <v>3.2049999999999983</v>
      </c>
      <c r="AC50" s="44">
        <f t="shared" si="4"/>
        <v>0.11933694309279162</v>
      </c>
      <c r="AE50" s="69"/>
      <c r="AF50" s="70"/>
      <c r="AG50" s="60">
        <f>SUM(AG47:AG49)</f>
        <v>33.226729499999998</v>
      </c>
      <c r="AH50" s="68"/>
      <c r="AI50" s="43">
        <f t="shared" si="5"/>
        <v>3.1649999999999956</v>
      </c>
      <c r="AJ50" s="44">
        <f t="shared" si="6"/>
        <v>0.10528336368670989</v>
      </c>
      <c r="AL50" s="69"/>
      <c r="AM50" s="70"/>
      <c r="AN50" s="60">
        <f>SUM(AN47:AN49)</f>
        <v>36.0367295</v>
      </c>
      <c r="AO50" s="68"/>
      <c r="AP50" s="43">
        <f t="shared" si="7"/>
        <v>2.8100000000000023</v>
      </c>
      <c r="AQ50" s="44">
        <f t="shared" si="8"/>
        <v>8.4570466076115083E-2</v>
      </c>
    </row>
    <row r="51" spans="2:43" ht="25.5" x14ac:dyDescent="0.2">
      <c r="B51" s="71" t="s">
        <v>42</v>
      </c>
      <c r="C51" s="21"/>
      <c r="D51" s="22" t="s">
        <v>30</v>
      </c>
      <c r="E51" s="23"/>
      <c r="F51" s="72">
        <v>4.4000000000000003E-3</v>
      </c>
      <c r="G51" s="64">
        <f>G49</f>
        <v>258.95</v>
      </c>
      <c r="H51" s="73">
        <f t="shared" ref="H51:H57" si="42">G51*F51</f>
        <v>1.1393800000000001</v>
      </c>
      <c r="I51" s="27"/>
      <c r="J51" s="72">
        <v>4.4000000000000003E-3</v>
      </c>
      <c r="K51" s="65">
        <f>K49</f>
        <v>258.45</v>
      </c>
      <c r="L51" s="73">
        <f t="shared" ref="L51:L57" si="43">K51*J51</f>
        <v>1.1371800000000001</v>
      </c>
      <c r="M51" s="27"/>
      <c r="N51" s="30">
        <f t="shared" si="41"/>
        <v>-2.1999999999999797E-3</v>
      </c>
      <c r="O51" s="74">
        <f t="shared" si="27"/>
        <v>-1.9308746862328457E-3</v>
      </c>
      <c r="Q51" s="72">
        <f>+J51</f>
        <v>4.4000000000000003E-3</v>
      </c>
      <c r="R51" s="65">
        <f>R49</f>
        <v>258.45</v>
      </c>
      <c r="S51" s="73">
        <f t="shared" ref="S51:S57" si="44">R51*Q51</f>
        <v>1.1371800000000001</v>
      </c>
      <c r="T51" s="27"/>
      <c r="U51" s="30">
        <f t="shared" si="1"/>
        <v>0</v>
      </c>
      <c r="V51" s="74">
        <f t="shared" si="2"/>
        <v>0</v>
      </c>
      <c r="X51" s="72">
        <f>+Q51</f>
        <v>4.4000000000000003E-3</v>
      </c>
      <c r="Y51" s="65">
        <f>Y49</f>
        <v>258.45</v>
      </c>
      <c r="Z51" s="73">
        <f t="shared" ref="Z51:Z57" si="45">Y51*X51</f>
        <v>1.1371800000000001</v>
      </c>
      <c r="AA51" s="27"/>
      <c r="AB51" s="30">
        <f t="shared" si="3"/>
        <v>0</v>
      </c>
      <c r="AC51" s="74">
        <f t="shared" si="4"/>
        <v>0</v>
      </c>
      <c r="AE51" s="72">
        <f>+X51</f>
        <v>4.4000000000000003E-3</v>
      </c>
      <c r="AF51" s="65">
        <f>AF49</f>
        <v>258.45</v>
      </c>
      <c r="AG51" s="73">
        <f t="shared" ref="AG51:AG57" si="46">AF51*AE51</f>
        <v>1.1371800000000001</v>
      </c>
      <c r="AH51" s="27"/>
      <c r="AI51" s="30">
        <f t="shared" si="5"/>
        <v>0</v>
      </c>
      <c r="AJ51" s="74">
        <f t="shared" si="6"/>
        <v>0</v>
      </c>
      <c r="AL51" s="72">
        <f>+AE51</f>
        <v>4.4000000000000003E-3</v>
      </c>
      <c r="AM51" s="65">
        <f>AM49</f>
        <v>258.45</v>
      </c>
      <c r="AN51" s="73">
        <f t="shared" ref="AN51:AN57" si="47">AM51*AL51</f>
        <v>1.1371800000000001</v>
      </c>
      <c r="AO51" s="27"/>
      <c r="AP51" s="30">
        <f t="shared" si="7"/>
        <v>0</v>
      </c>
      <c r="AQ51" s="74">
        <f t="shared" si="8"/>
        <v>0</v>
      </c>
    </row>
    <row r="52" spans="2:43" ht="25.5" x14ac:dyDescent="0.2">
      <c r="B52" s="71" t="s">
        <v>43</v>
      </c>
      <c r="C52" s="21"/>
      <c r="D52" s="22" t="s">
        <v>30</v>
      </c>
      <c r="E52" s="23"/>
      <c r="F52" s="72">
        <v>1.2999999999999999E-3</v>
      </c>
      <c r="G52" s="64">
        <f>G49</f>
        <v>258.95</v>
      </c>
      <c r="H52" s="73">
        <f t="shared" si="42"/>
        <v>0.33663499999999996</v>
      </c>
      <c r="I52" s="27"/>
      <c r="J52" s="72">
        <v>1.2999999999999999E-3</v>
      </c>
      <c r="K52" s="65">
        <f>K49</f>
        <v>258.45</v>
      </c>
      <c r="L52" s="73">
        <f t="shared" si="43"/>
        <v>0.33598499999999998</v>
      </c>
      <c r="M52" s="27"/>
      <c r="N52" s="30">
        <f t="shared" si="41"/>
        <v>-6.4999999999998392E-4</v>
      </c>
      <c r="O52" s="74">
        <f t="shared" si="27"/>
        <v>-1.930874686232816E-3</v>
      </c>
      <c r="Q52" s="72">
        <f>+J52</f>
        <v>1.2999999999999999E-3</v>
      </c>
      <c r="R52" s="65">
        <f>R49</f>
        <v>258.45</v>
      </c>
      <c r="S52" s="73">
        <f t="shared" si="44"/>
        <v>0.33598499999999998</v>
      </c>
      <c r="T52" s="27"/>
      <c r="U52" s="30">
        <f t="shared" si="1"/>
        <v>0</v>
      </c>
      <c r="V52" s="74">
        <f t="shared" si="2"/>
        <v>0</v>
      </c>
      <c r="X52" s="72">
        <f>+Q52</f>
        <v>1.2999999999999999E-3</v>
      </c>
      <c r="Y52" s="65">
        <f>Y49</f>
        <v>258.45</v>
      </c>
      <c r="Z52" s="73">
        <f t="shared" si="45"/>
        <v>0.33598499999999998</v>
      </c>
      <c r="AA52" s="27"/>
      <c r="AB52" s="30">
        <f t="shared" si="3"/>
        <v>0</v>
      </c>
      <c r="AC52" s="74">
        <f t="shared" si="4"/>
        <v>0</v>
      </c>
      <c r="AE52" s="72">
        <f>+X52</f>
        <v>1.2999999999999999E-3</v>
      </c>
      <c r="AF52" s="65">
        <f>AF49</f>
        <v>258.45</v>
      </c>
      <c r="AG52" s="73">
        <f t="shared" si="46"/>
        <v>0.33598499999999998</v>
      </c>
      <c r="AH52" s="27"/>
      <c r="AI52" s="30">
        <f t="shared" si="5"/>
        <v>0</v>
      </c>
      <c r="AJ52" s="74">
        <f t="shared" si="6"/>
        <v>0</v>
      </c>
      <c r="AL52" s="72">
        <f>+AE52</f>
        <v>1.2999999999999999E-3</v>
      </c>
      <c r="AM52" s="65">
        <f>AM49</f>
        <v>258.45</v>
      </c>
      <c r="AN52" s="73">
        <f t="shared" si="47"/>
        <v>0.33598499999999998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250</v>
      </c>
      <c r="H54" s="73">
        <f t="shared" si="42"/>
        <v>1.7350000000000001</v>
      </c>
      <c r="I54" s="27"/>
      <c r="J54" s="72">
        <f>+F54</f>
        <v>6.94E-3</v>
      </c>
      <c r="K54" s="76">
        <f>$F$18</f>
        <v>250</v>
      </c>
      <c r="L54" s="73">
        <f t="shared" si="43"/>
        <v>1.7350000000000001</v>
      </c>
      <c r="M54" s="27"/>
      <c r="N54" s="30">
        <f t="shared" si="41"/>
        <v>0</v>
      </c>
      <c r="O54" s="74">
        <f t="shared" si="27"/>
        <v>0</v>
      </c>
      <c r="Q54" s="72">
        <f>+J54</f>
        <v>6.94E-3</v>
      </c>
      <c r="R54" s="76">
        <f>$F$18</f>
        <v>250</v>
      </c>
      <c r="S54" s="73">
        <f t="shared" si="44"/>
        <v>1.7350000000000001</v>
      </c>
      <c r="T54" s="27"/>
      <c r="U54" s="30">
        <f t="shared" si="1"/>
        <v>0</v>
      </c>
      <c r="V54" s="74">
        <f t="shared" si="2"/>
        <v>0</v>
      </c>
      <c r="X54" s="72">
        <f>+Q54</f>
        <v>6.94E-3</v>
      </c>
      <c r="Y54" s="76">
        <f>$F$18</f>
        <v>250</v>
      </c>
      <c r="Z54" s="73">
        <f t="shared" si="45"/>
        <v>1.7350000000000001</v>
      </c>
      <c r="AA54" s="27"/>
      <c r="AB54" s="30">
        <f t="shared" si="3"/>
        <v>0</v>
      </c>
      <c r="AC54" s="74">
        <f t="shared" si="4"/>
        <v>0</v>
      </c>
      <c r="AE54" s="72">
        <f>+X54</f>
        <v>6.94E-3</v>
      </c>
      <c r="AF54" s="76">
        <f>$F$18</f>
        <v>250</v>
      </c>
      <c r="AG54" s="73">
        <f t="shared" si="46"/>
        <v>1.7350000000000001</v>
      </c>
      <c r="AH54" s="27"/>
      <c r="AI54" s="30">
        <f t="shared" si="5"/>
        <v>0</v>
      </c>
      <c r="AJ54" s="74">
        <f t="shared" si="6"/>
        <v>0</v>
      </c>
      <c r="AL54" s="72">
        <f>+AE54</f>
        <v>6.94E-3</v>
      </c>
      <c r="AM54" s="76">
        <f>$F$18</f>
        <v>250</v>
      </c>
      <c r="AN54" s="73">
        <f t="shared" si="47"/>
        <v>1.7350000000000001</v>
      </c>
      <c r="AO54" s="27"/>
      <c r="AP54" s="30">
        <f t="shared" si="7"/>
        <v>0</v>
      </c>
      <c r="AQ54" s="74">
        <f t="shared" si="8"/>
        <v>0</v>
      </c>
    </row>
    <row r="55" spans="2:43" x14ac:dyDescent="0.2">
      <c r="B55" s="49" t="s">
        <v>46</v>
      </c>
      <c r="C55" s="21"/>
      <c r="D55" s="22"/>
      <c r="E55" s="23"/>
      <c r="F55" s="72">
        <v>0.08</v>
      </c>
      <c r="G55" s="77">
        <f>0.64*$F$18</f>
        <v>160</v>
      </c>
      <c r="H55" s="73">
        <f t="shared" si="42"/>
        <v>12.8</v>
      </c>
      <c r="I55" s="27"/>
      <c r="J55" s="72">
        <v>0.08</v>
      </c>
      <c r="K55" s="77">
        <f>$G$55</f>
        <v>160</v>
      </c>
      <c r="L55" s="73">
        <f t="shared" si="43"/>
        <v>12.8</v>
      </c>
      <c r="M55" s="27"/>
      <c r="N55" s="30">
        <f t="shared" si="41"/>
        <v>0</v>
      </c>
      <c r="O55" s="74">
        <f t="shared" si="27"/>
        <v>0</v>
      </c>
      <c r="Q55" s="72">
        <v>0.08</v>
      </c>
      <c r="R55" s="77">
        <f>$G$55</f>
        <v>160</v>
      </c>
      <c r="S55" s="73">
        <f t="shared" si="44"/>
        <v>12.8</v>
      </c>
      <c r="T55" s="27"/>
      <c r="U55" s="30">
        <f t="shared" si="1"/>
        <v>0</v>
      </c>
      <c r="V55" s="74">
        <f t="shared" si="2"/>
        <v>0</v>
      </c>
      <c r="X55" s="72">
        <v>0.08</v>
      </c>
      <c r="Y55" s="77">
        <f>$G$55</f>
        <v>160</v>
      </c>
      <c r="Z55" s="73">
        <f t="shared" si="45"/>
        <v>12.8</v>
      </c>
      <c r="AA55" s="27"/>
      <c r="AB55" s="30">
        <f t="shared" si="3"/>
        <v>0</v>
      </c>
      <c r="AC55" s="74">
        <f t="shared" si="4"/>
        <v>0</v>
      </c>
      <c r="AE55" s="72">
        <v>0.08</v>
      </c>
      <c r="AF55" s="77">
        <f>$G$55</f>
        <v>160</v>
      </c>
      <c r="AG55" s="73">
        <f t="shared" si="46"/>
        <v>12.8</v>
      </c>
      <c r="AH55" s="27"/>
      <c r="AI55" s="30">
        <f t="shared" si="5"/>
        <v>0</v>
      </c>
      <c r="AJ55" s="74">
        <f t="shared" si="6"/>
        <v>0</v>
      </c>
      <c r="AL55" s="72">
        <v>0.08</v>
      </c>
      <c r="AM55" s="77">
        <f>$G$55</f>
        <v>160</v>
      </c>
      <c r="AN55" s="73">
        <f t="shared" si="47"/>
        <v>12.8</v>
      </c>
      <c r="AO55" s="27"/>
      <c r="AP55" s="30">
        <f t="shared" si="7"/>
        <v>0</v>
      </c>
      <c r="AQ55" s="74">
        <f t="shared" si="8"/>
        <v>0</v>
      </c>
    </row>
    <row r="56" spans="2:43" x14ac:dyDescent="0.2">
      <c r="B56" s="49" t="s">
        <v>47</v>
      </c>
      <c r="C56" s="21"/>
      <c r="D56" s="22"/>
      <c r="E56" s="23"/>
      <c r="F56" s="72">
        <v>0.122</v>
      </c>
      <c r="G56" s="77">
        <f>0.18*$F$18</f>
        <v>45</v>
      </c>
      <c r="H56" s="73">
        <f t="shared" si="42"/>
        <v>5.49</v>
      </c>
      <c r="I56" s="27"/>
      <c r="J56" s="72">
        <v>0.122</v>
      </c>
      <c r="K56" s="77">
        <f>$G$56</f>
        <v>45</v>
      </c>
      <c r="L56" s="73">
        <f t="shared" si="43"/>
        <v>5.49</v>
      </c>
      <c r="M56" s="27"/>
      <c r="N56" s="30">
        <f t="shared" si="41"/>
        <v>0</v>
      </c>
      <c r="O56" s="74">
        <f t="shared" si="27"/>
        <v>0</v>
      </c>
      <c r="Q56" s="72">
        <v>0.122</v>
      </c>
      <c r="R56" s="77">
        <f>$G$56</f>
        <v>45</v>
      </c>
      <c r="S56" s="73">
        <f t="shared" si="44"/>
        <v>5.49</v>
      </c>
      <c r="T56" s="27"/>
      <c r="U56" s="30">
        <f t="shared" si="1"/>
        <v>0</v>
      </c>
      <c r="V56" s="74">
        <f t="shared" si="2"/>
        <v>0</v>
      </c>
      <c r="X56" s="72">
        <v>0.122</v>
      </c>
      <c r="Y56" s="77">
        <f>$G$56</f>
        <v>45</v>
      </c>
      <c r="Z56" s="73">
        <f t="shared" si="45"/>
        <v>5.49</v>
      </c>
      <c r="AA56" s="27"/>
      <c r="AB56" s="30">
        <f t="shared" si="3"/>
        <v>0</v>
      </c>
      <c r="AC56" s="74">
        <f t="shared" si="4"/>
        <v>0</v>
      </c>
      <c r="AE56" s="72">
        <v>0.122</v>
      </c>
      <c r="AF56" s="77">
        <f>$G$56</f>
        <v>45</v>
      </c>
      <c r="AG56" s="73">
        <f t="shared" si="46"/>
        <v>5.49</v>
      </c>
      <c r="AH56" s="27"/>
      <c r="AI56" s="30">
        <f t="shared" si="5"/>
        <v>0</v>
      </c>
      <c r="AJ56" s="74">
        <f t="shared" si="6"/>
        <v>0</v>
      </c>
      <c r="AL56" s="72">
        <v>0.122</v>
      </c>
      <c r="AM56" s="77">
        <f>$G$56</f>
        <v>45</v>
      </c>
      <c r="AN56" s="73">
        <f t="shared" si="47"/>
        <v>5.49</v>
      </c>
      <c r="AO56" s="27"/>
      <c r="AP56" s="30">
        <f t="shared" si="7"/>
        <v>0</v>
      </c>
      <c r="AQ56" s="74">
        <f t="shared" si="8"/>
        <v>0</v>
      </c>
    </row>
    <row r="57" spans="2:43" x14ac:dyDescent="0.2">
      <c r="B57" s="11" t="s">
        <v>48</v>
      </c>
      <c r="C57" s="21"/>
      <c r="D57" s="22"/>
      <c r="E57" s="23"/>
      <c r="F57" s="72">
        <v>0.161</v>
      </c>
      <c r="G57" s="77">
        <f>0.18*$F$18</f>
        <v>45</v>
      </c>
      <c r="H57" s="73">
        <f t="shared" si="42"/>
        <v>7.2450000000000001</v>
      </c>
      <c r="I57" s="27"/>
      <c r="J57" s="72">
        <v>0.161</v>
      </c>
      <c r="K57" s="77">
        <f>$G$57</f>
        <v>45</v>
      </c>
      <c r="L57" s="73">
        <f t="shared" si="43"/>
        <v>7.2450000000000001</v>
      </c>
      <c r="M57" s="27"/>
      <c r="N57" s="30">
        <f t="shared" si="41"/>
        <v>0</v>
      </c>
      <c r="O57" s="74">
        <f t="shared" si="27"/>
        <v>0</v>
      </c>
      <c r="Q57" s="72">
        <v>0.161</v>
      </c>
      <c r="R57" s="77">
        <f>$G$57</f>
        <v>45</v>
      </c>
      <c r="S57" s="73">
        <f t="shared" si="44"/>
        <v>7.2450000000000001</v>
      </c>
      <c r="T57" s="27"/>
      <c r="U57" s="30">
        <f t="shared" si="1"/>
        <v>0</v>
      </c>
      <c r="V57" s="74">
        <f t="shared" si="2"/>
        <v>0</v>
      </c>
      <c r="X57" s="72">
        <v>0.161</v>
      </c>
      <c r="Y57" s="77">
        <f>$G$57</f>
        <v>45</v>
      </c>
      <c r="Z57" s="73">
        <f t="shared" si="45"/>
        <v>7.2450000000000001</v>
      </c>
      <c r="AA57" s="27"/>
      <c r="AB57" s="30">
        <f t="shared" si="3"/>
        <v>0</v>
      </c>
      <c r="AC57" s="74">
        <f t="shared" si="4"/>
        <v>0</v>
      </c>
      <c r="AE57" s="72">
        <v>0.161</v>
      </c>
      <c r="AF57" s="77">
        <f>$G$57</f>
        <v>45</v>
      </c>
      <c r="AG57" s="73">
        <f t="shared" si="46"/>
        <v>7.2450000000000001</v>
      </c>
      <c r="AH57" s="27"/>
      <c r="AI57" s="30">
        <f t="shared" si="5"/>
        <v>0</v>
      </c>
      <c r="AJ57" s="74">
        <f t="shared" si="6"/>
        <v>0</v>
      </c>
      <c r="AL57" s="72">
        <v>0.161</v>
      </c>
      <c r="AM57" s="77">
        <f>$G$57</f>
        <v>45</v>
      </c>
      <c r="AN57" s="73">
        <f t="shared" si="47"/>
        <v>7.2450000000000001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250</v>
      </c>
      <c r="H58" s="73">
        <f>G58*F58</f>
        <v>23.5</v>
      </c>
      <c r="I58" s="83"/>
      <c r="J58" s="72">
        <v>9.4E-2</v>
      </c>
      <c r="K58" s="82">
        <f>$G$58</f>
        <v>250</v>
      </c>
      <c r="L58" s="73">
        <f>K58*J58</f>
        <v>23.5</v>
      </c>
      <c r="M58" s="83"/>
      <c r="N58" s="84">
        <f t="shared" si="41"/>
        <v>0</v>
      </c>
      <c r="O58" s="74">
        <f t="shared" si="27"/>
        <v>0</v>
      </c>
      <c r="Q58" s="72">
        <v>9.4E-2</v>
      </c>
      <c r="R58" s="82">
        <f>$G$58</f>
        <v>250</v>
      </c>
      <c r="S58" s="73">
        <f>R58*Q58</f>
        <v>23.5</v>
      </c>
      <c r="T58" s="83"/>
      <c r="U58" s="84">
        <f t="shared" si="1"/>
        <v>0</v>
      </c>
      <c r="V58" s="74">
        <f t="shared" si="2"/>
        <v>0</v>
      </c>
      <c r="X58" s="72">
        <v>9.4E-2</v>
      </c>
      <c r="Y58" s="82">
        <f>$G$58</f>
        <v>250</v>
      </c>
      <c r="Z58" s="73">
        <f>Y58*X58</f>
        <v>23.5</v>
      </c>
      <c r="AA58" s="83"/>
      <c r="AB58" s="84">
        <f t="shared" si="3"/>
        <v>0</v>
      </c>
      <c r="AC58" s="74">
        <f t="shared" si="4"/>
        <v>0</v>
      </c>
      <c r="AE58" s="72">
        <v>9.4E-2</v>
      </c>
      <c r="AF58" s="82">
        <f>$G$58</f>
        <v>250</v>
      </c>
      <c r="AG58" s="73">
        <f>AF58*AE58</f>
        <v>23.5</v>
      </c>
      <c r="AH58" s="83"/>
      <c r="AI58" s="84">
        <f t="shared" si="5"/>
        <v>0</v>
      </c>
      <c r="AJ58" s="74">
        <f t="shared" si="6"/>
        <v>0</v>
      </c>
      <c r="AL58" s="72">
        <v>9.4E-2</v>
      </c>
      <c r="AM58" s="82">
        <f>$G$58</f>
        <v>250</v>
      </c>
      <c r="AN58" s="73">
        <f>AM58*AL58</f>
        <v>23.5</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49.317210000000003</v>
      </c>
      <c r="I61" s="100"/>
      <c r="J61" s="101"/>
      <c r="K61" s="101"/>
      <c r="L61" s="99">
        <f>SUM(L51:L57,L50)</f>
        <v>53.805394500000006</v>
      </c>
      <c r="M61" s="102"/>
      <c r="N61" s="103">
        <f t="shared" ref="N61" si="48">L61-H61</f>
        <v>4.4881845000000027</v>
      </c>
      <c r="O61" s="104">
        <f t="shared" ref="O61" si="49">IF((H61)=0,"",(N61/H61))</f>
        <v>9.1006455961316596E-2</v>
      </c>
      <c r="Q61" s="101"/>
      <c r="R61" s="101"/>
      <c r="S61" s="103">
        <f>SUM(S51:S57,S50)</f>
        <v>55.849894500000005</v>
      </c>
      <c r="T61" s="102"/>
      <c r="U61" s="103">
        <f t="shared" si="1"/>
        <v>2.0444999999999993</v>
      </c>
      <c r="V61" s="104">
        <f>IF((L61)=0,"",(U61/L61))</f>
        <v>3.799804869008068E-2</v>
      </c>
      <c r="X61" s="101"/>
      <c r="Y61" s="101"/>
      <c r="Z61" s="103">
        <f>SUM(Z51:Z57,Z50)</f>
        <v>59.054894500000003</v>
      </c>
      <c r="AA61" s="102"/>
      <c r="AB61" s="103">
        <f t="shared" si="3"/>
        <v>3.2049999999999983</v>
      </c>
      <c r="AC61" s="104">
        <f>IF((S61)=0,"",(AB61/S61))</f>
        <v>5.7385963370082962E-2</v>
      </c>
      <c r="AE61" s="101"/>
      <c r="AF61" s="101"/>
      <c r="AG61" s="103">
        <f>SUM(AG51:AG57,AG50)</f>
        <v>62.219894499999995</v>
      </c>
      <c r="AH61" s="102"/>
      <c r="AI61" s="103">
        <f t="shared" ref="AI61:AI65" si="50">AG61-Z61</f>
        <v>3.164999999999992</v>
      </c>
      <c r="AJ61" s="104">
        <f>IF((Z61)=0,"",(AI61/Z61))</f>
        <v>5.3594202932662795E-2</v>
      </c>
      <c r="AL61" s="101"/>
      <c r="AM61" s="101"/>
      <c r="AN61" s="103">
        <f>SUM(AN51:AN57,AN50)</f>
        <v>65.029894499999997</v>
      </c>
      <c r="AO61" s="102"/>
      <c r="AP61" s="103">
        <f t="shared" ref="AP61:AP65" si="51">AN61-AG61</f>
        <v>2.8100000000000023</v>
      </c>
      <c r="AQ61" s="104">
        <f>IF((AG61)=0,"",(AP61/AG61))</f>
        <v>4.5162403803175891E-2</v>
      </c>
    </row>
    <row r="62" spans="2:43" x14ac:dyDescent="0.2">
      <c r="B62" s="105" t="s">
        <v>52</v>
      </c>
      <c r="C62" s="21"/>
      <c r="D62" s="21"/>
      <c r="E62" s="21"/>
      <c r="F62" s="106">
        <v>0.13</v>
      </c>
      <c r="G62" s="107"/>
      <c r="H62" s="108">
        <f>H61*F62</f>
        <v>6.4112373000000007</v>
      </c>
      <c r="I62" s="109"/>
      <c r="J62" s="110">
        <v>0.13</v>
      </c>
      <c r="K62" s="109"/>
      <c r="L62" s="111">
        <f>L61*J62</f>
        <v>6.9947012850000005</v>
      </c>
      <c r="M62" s="112"/>
      <c r="N62" s="113">
        <f t="shared" si="41"/>
        <v>0.58346398499999985</v>
      </c>
      <c r="O62" s="114">
        <f t="shared" si="27"/>
        <v>9.1006455961316512E-2</v>
      </c>
      <c r="Q62" s="110">
        <v>0.13</v>
      </c>
      <c r="R62" s="109"/>
      <c r="S62" s="111">
        <f>S61*Q62</f>
        <v>7.2604862850000007</v>
      </c>
      <c r="T62" s="112"/>
      <c r="U62" s="113">
        <f t="shared" si="1"/>
        <v>0.26578500000000016</v>
      </c>
      <c r="V62" s="114">
        <f t="shared" ref="V62:V71" si="52">IF((L62)=0,"",(U62/L62))</f>
        <v>3.7998048690080714E-2</v>
      </c>
      <c r="X62" s="110">
        <v>0.13</v>
      </c>
      <c r="Y62" s="109"/>
      <c r="Z62" s="111">
        <f>Z61*X62</f>
        <v>7.6771362850000004</v>
      </c>
      <c r="AA62" s="112"/>
      <c r="AB62" s="113">
        <f t="shared" si="3"/>
        <v>0.41664999999999974</v>
      </c>
      <c r="AC62" s="114">
        <f t="shared" ref="AC62:AC71" si="53">IF((S62)=0,"",(AB62/S62))</f>
        <v>5.7385963370082956E-2</v>
      </c>
      <c r="AE62" s="110">
        <v>0.13</v>
      </c>
      <c r="AF62" s="109"/>
      <c r="AG62" s="111">
        <f>AG61*AE62</f>
        <v>8.0885862849999999</v>
      </c>
      <c r="AH62" s="112"/>
      <c r="AI62" s="113">
        <f t="shared" si="50"/>
        <v>0.41144999999999943</v>
      </c>
      <c r="AJ62" s="114">
        <f t="shared" ref="AJ62:AJ71" si="54">IF((Z62)=0,"",(AI62/Z62))</f>
        <v>5.359420293266285E-2</v>
      </c>
      <c r="AL62" s="110">
        <v>0.13</v>
      </c>
      <c r="AM62" s="109"/>
      <c r="AN62" s="111">
        <f>AN61*AL62</f>
        <v>8.4538862849999994</v>
      </c>
      <c r="AO62" s="112"/>
      <c r="AP62" s="113">
        <f t="shared" si="51"/>
        <v>0.36529999999999951</v>
      </c>
      <c r="AQ62" s="114">
        <f t="shared" ref="AQ62:AQ71" si="55">IF((AG62)=0,"",(AP62/AG62))</f>
        <v>4.5162403803175787E-2</v>
      </c>
    </row>
    <row r="63" spans="2:43" x14ac:dyDescent="0.2">
      <c r="B63" s="115" t="s">
        <v>53</v>
      </c>
      <c r="C63" s="21"/>
      <c r="D63" s="21"/>
      <c r="E63" s="21"/>
      <c r="F63" s="116"/>
      <c r="G63" s="107"/>
      <c r="H63" s="108">
        <f>H61+H62</f>
        <v>55.728447300000006</v>
      </c>
      <c r="I63" s="109"/>
      <c r="J63" s="109"/>
      <c r="K63" s="109"/>
      <c r="L63" s="111">
        <f>L61+L62</f>
        <v>60.800095785000003</v>
      </c>
      <c r="M63" s="112"/>
      <c r="N63" s="113">
        <f t="shared" si="41"/>
        <v>5.0716484849999972</v>
      </c>
      <c r="O63" s="114">
        <f t="shared" si="27"/>
        <v>9.1006455961316485E-2</v>
      </c>
      <c r="Q63" s="109"/>
      <c r="R63" s="109"/>
      <c r="S63" s="111">
        <f>S61+S62</f>
        <v>63.110380785000004</v>
      </c>
      <c r="T63" s="112"/>
      <c r="U63" s="113">
        <f t="shared" si="1"/>
        <v>2.3102850000000004</v>
      </c>
      <c r="V63" s="114">
        <f t="shared" si="52"/>
        <v>3.79980486900807E-2</v>
      </c>
      <c r="X63" s="109"/>
      <c r="Y63" s="109"/>
      <c r="Z63" s="111">
        <f>Z61+Z62</f>
        <v>66.732030785000006</v>
      </c>
      <c r="AA63" s="112"/>
      <c r="AB63" s="113">
        <f t="shared" si="3"/>
        <v>3.6216500000000025</v>
      </c>
      <c r="AC63" s="114">
        <f t="shared" si="53"/>
        <v>5.7385963370083039E-2</v>
      </c>
      <c r="AE63" s="109"/>
      <c r="AF63" s="109"/>
      <c r="AG63" s="111">
        <f>AG61+AG62</f>
        <v>70.308480785</v>
      </c>
      <c r="AH63" s="112"/>
      <c r="AI63" s="113">
        <f t="shared" si="50"/>
        <v>3.5764499999999941</v>
      </c>
      <c r="AJ63" s="114">
        <f t="shared" si="54"/>
        <v>5.3594202932662836E-2</v>
      </c>
      <c r="AL63" s="109"/>
      <c r="AM63" s="109"/>
      <c r="AN63" s="111">
        <f>AN61+AN62</f>
        <v>73.483780784999993</v>
      </c>
      <c r="AO63" s="112"/>
      <c r="AP63" s="113">
        <f t="shared" si="51"/>
        <v>3.1752999999999929</v>
      </c>
      <c r="AQ63" s="114">
        <f t="shared" si="55"/>
        <v>4.5162403803175745E-2</v>
      </c>
    </row>
    <row r="64" spans="2:43" ht="15.75" customHeight="1" x14ac:dyDescent="0.2">
      <c r="B64" s="259" t="s">
        <v>54</v>
      </c>
      <c r="C64" s="259"/>
      <c r="D64" s="259"/>
      <c r="E64" s="21"/>
      <c r="F64" s="116"/>
      <c r="G64" s="107"/>
      <c r="H64" s="117">
        <f>ROUND(-H63*10%,2)</f>
        <v>-5.57</v>
      </c>
      <c r="I64" s="109"/>
      <c r="J64" s="109"/>
      <c r="K64" s="109"/>
      <c r="L64" s="118">
        <f>ROUND(-L63*10%,2)</f>
        <v>-6.08</v>
      </c>
      <c r="M64" s="112"/>
      <c r="N64" s="118">
        <f t="shared" si="41"/>
        <v>-0.50999999999999979</v>
      </c>
      <c r="O64" s="119">
        <f t="shared" si="27"/>
        <v>9.1561938958707317E-2</v>
      </c>
      <c r="Q64" s="109"/>
      <c r="R64" s="109"/>
      <c r="S64" s="118">
        <f>ROUND(-S63*10%,2)</f>
        <v>-6.31</v>
      </c>
      <c r="T64" s="112"/>
      <c r="U64" s="118">
        <f t="shared" si="1"/>
        <v>-0.22999999999999954</v>
      </c>
      <c r="V64" s="119">
        <f t="shared" si="52"/>
        <v>3.7828947368420976E-2</v>
      </c>
      <c r="X64" s="109"/>
      <c r="Y64" s="109"/>
      <c r="Z64" s="118">
        <f>ROUND(-Z63*10%,2)</f>
        <v>-6.67</v>
      </c>
      <c r="AA64" s="112"/>
      <c r="AB64" s="118">
        <f t="shared" si="3"/>
        <v>-0.36000000000000032</v>
      </c>
      <c r="AC64" s="119">
        <f t="shared" si="53"/>
        <v>5.7052297939778181E-2</v>
      </c>
      <c r="AE64" s="109"/>
      <c r="AF64" s="109"/>
      <c r="AG64" s="118">
        <f>ROUND(-AG63*10%,2)</f>
        <v>-7.03</v>
      </c>
      <c r="AH64" s="112"/>
      <c r="AI64" s="118">
        <f t="shared" si="50"/>
        <v>-0.36000000000000032</v>
      </c>
      <c r="AJ64" s="119">
        <f t="shared" si="54"/>
        <v>5.3973013493253424E-2</v>
      </c>
      <c r="AL64" s="109"/>
      <c r="AM64" s="109"/>
      <c r="AN64" s="118">
        <f>ROUND(-AN63*10%,2)</f>
        <v>-7.35</v>
      </c>
      <c r="AO64" s="112"/>
      <c r="AP64" s="118">
        <f t="shared" si="51"/>
        <v>-0.3199999999999994</v>
      </c>
      <c r="AQ64" s="119">
        <f t="shared" si="55"/>
        <v>4.5519203413940168E-2</v>
      </c>
    </row>
    <row r="65" spans="1:43" ht="13.5" thickBot="1" x14ac:dyDescent="0.25">
      <c r="B65" s="260" t="s">
        <v>55</v>
      </c>
      <c r="C65" s="260"/>
      <c r="D65" s="260"/>
      <c r="E65" s="120"/>
      <c r="F65" s="121"/>
      <c r="G65" s="122"/>
      <c r="H65" s="123">
        <f>H63+H64</f>
        <v>50.158447300000006</v>
      </c>
      <c r="I65" s="124"/>
      <c r="J65" s="124"/>
      <c r="K65" s="124"/>
      <c r="L65" s="125">
        <f>L63+L64</f>
        <v>54.720095785000005</v>
      </c>
      <c r="M65" s="126"/>
      <c r="N65" s="127">
        <f t="shared" si="41"/>
        <v>4.5616484849999992</v>
      </c>
      <c r="O65" s="128">
        <f t="shared" si="27"/>
        <v>9.0944770632881991E-2</v>
      </c>
      <c r="Q65" s="124"/>
      <c r="R65" s="124"/>
      <c r="S65" s="125">
        <f>S63+S64</f>
        <v>56.800380785000002</v>
      </c>
      <c r="T65" s="126"/>
      <c r="U65" s="127">
        <f t="shared" si="1"/>
        <v>2.0802849999999964</v>
      </c>
      <c r="V65" s="128">
        <f t="shared" si="52"/>
        <v>3.8016837692931245E-2</v>
      </c>
      <c r="X65" s="124"/>
      <c r="Y65" s="124"/>
      <c r="Z65" s="125">
        <f>Z63+Z64</f>
        <v>60.062030785000005</v>
      </c>
      <c r="AA65" s="126"/>
      <c r="AB65" s="127">
        <f t="shared" si="3"/>
        <v>3.261650000000003</v>
      </c>
      <c r="AC65" s="128">
        <f t="shared" si="53"/>
        <v>5.7423030531185248E-2</v>
      </c>
      <c r="AE65" s="124"/>
      <c r="AF65" s="124"/>
      <c r="AG65" s="125">
        <f>AG63+AG64</f>
        <v>63.278480784999999</v>
      </c>
      <c r="AH65" s="126"/>
      <c r="AI65" s="127">
        <f t="shared" si="50"/>
        <v>3.2164499999999947</v>
      </c>
      <c r="AJ65" s="128">
        <f t="shared" si="54"/>
        <v>5.355213531679779E-2</v>
      </c>
      <c r="AL65" s="124"/>
      <c r="AM65" s="124"/>
      <c r="AN65" s="125">
        <f>AN63+AN64</f>
        <v>66.133780784999999</v>
      </c>
      <c r="AO65" s="126"/>
      <c r="AP65" s="127">
        <f t="shared" si="51"/>
        <v>2.8552999999999997</v>
      </c>
      <c r="AQ65" s="128">
        <f t="shared" si="55"/>
        <v>4.5122764715249633E-2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47.282210000000006</v>
      </c>
      <c r="I67" s="140"/>
      <c r="J67" s="141"/>
      <c r="K67" s="141"/>
      <c r="L67" s="139">
        <f>SUM(L58:L59,L50,L51:L54)</f>
        <v>51.770394500000002</v>
      </c>
      <c r="M67" s="142"/>
      <c r="N67" s="143">
        <f t="shared" ref="N67:N71" si="56">L67-H67</f>
        <v>4.4881844999999956</v>
      </c>
      <c r="O67" s="104">
        <f t="shared" ref="O67:O71" si="57">IF((H67)=0,"",(N67/H67))</f>
        <v>9.4923323169538706E-2</v>
      </c>
      <c r="Q67" s="141"/>
      <c r="R67" s="141"/>
      <c r="S67" s="143">
        <f>SUM(S58:S59,S50,S51:S54)</f>
        <v>53.814894500000001</v>
      </c>
      <c r="T67" s="142"/>
      <c r="U67" s="143">
        <f t="shared" si="1"/>
        <v>2.0444999999999993</v>
      </c>
      <c r="V67" s="104">
        <f t="shared" si="52"/>
        <v>3.9491682838151819E-2</v>
      </c>
      <c r="X67" s="141"/>
      <c r="Y67" s="141"/>
      <c r="Z67" s="143">
        <f>SUM(Z58:Z59,Z50,Z51:Z54)</f>
        <v>57.019894499999999</v>
      </c>
      <c r="AA67" s="142"/>
      <c r="AB67" s="143">
        <f t="shared" si="3"/>
        <v>3.2049999999999983</v>
      </c>
      <c r="AC67" s="104">
        <f t="shared" si="53"/>
        <v>5.9556002660192862E-2</v>
      </c>
      <c r="AE67" s="141"/>
      <c r="AF67" s="141"/>
      <c r="AG67" s="143">
        <f>SUM(AG58:AG59,AG50,AG51:AG54)</f>
        <v>60.184894499999999</v>
      </c>
      <c r="AH67" s="142"/>
      <c r="AI67" s="143">
        <f t="shared" ref="AI67:AI71" si="58">AG67-Z67</f>
        <v>3.1649999999999991</v>
      </c>
      <c r="AJ67" s="104">
        <f t="shared" si="54"/>
        <v>5.5506942405865012E-2</v>
      </c>
      <c r="AL67" s="141"/>
      <c r="AM67" s="141"/>
      <c r="AN67" s="143">
        <f>SUM(AN58:AN59,AN50,AN51:AN54)</f>
        <v>62.994894500000001</v>
      </c>
      <c r="AO67" s="142"/>
      <c r="AP67" s="143">
        <f t="shared" ref="AP67:AP71" si="59">AN67-AG67</f>
        <v>2.8100000000000023</v>
      </c>
      <c r="AQ67" s="104">
        <f t="shared" si="55"/>
        <v>4.6689456272121607E-2</v>
      </c>
    </row>
    <row r="68" spans="1:43" s="85" customFormat="1" x14ac:dyDescent="0.2">
      <c r="B68" s="144" t="s">
        <v>52</v>
      </c>
      <c r="C68" s="79"/>
      <c r="D68" s="79"/>
      <c r="E68" s="79"/>
      <c r="F68" s="145">
        <v>0.13</v>
      </c>
      <c r="G68" s="138"/>
      <c r="H68" s="146">
        <f>H67*F68</f>
        <v>6.1466873000000009</v>
      </c>
      <c r="I68" s="147"/>
      <c r="J68" s="148">
        <v>0.13</v>
      </c>
      <c r="K68" s="149"/>
      <c r="L68" s="150">
        <f>L67*J68</f>
        <v>6.7301512850000007</v>
      </c>
      <c r="M68" s="151"/>
      <c r="N68" s="152">
        <f t="shared" si="56"/>
        <v>0.58346398499999985</v>
      </c>
      <c r="O68" s="114">
        <f t="shared" si="57"/>
        <v>9.4923323169538776E-2</v>
      </c>
      <c r="Q68" s="148">
        <v>0.13</v>
      </c>
      <c r="R68" s="149"/>
      <c r="S68" s="150">
        <f>S67*Q68</f>
        <v>6.995936285</v>
      </c>
      <c r="T68" s="151"/>
      <c r="U68" s="152">
        <f t="shared" si="1"/>
        <v>0.26578499999999927</v>
      </c>
      <c r="V68" s="114">
        <f t="shared" si="52"/>
        <v>3.9491682838151722E-2</v>
      </c>
      <c r="X68" s="148">
        <v>0.13</v>
      </c>
      <c r="Y68" s="149"/>
      <c r="Z68" s="150">
        <f>Z67*X68</f>
        <v>7.4125862850000006</v>
      </c>
      <c r="AA68" s="151"/>
      <c r="AB68" s="152">
        <f t="shared" si="3"/>
        <v>0.41665000000000063</v>
      </c>
      <c r="AC68" s="114">
        <f t="shared" si="53"/>
        <v>5.9556002660192987E-2</v>
      </c>
      <c r="AE68" s="148">
        <v>0.13</v>
      </c>
      <c r="AF68" s="149"/>
      <c r="AG68" s="150">
        <f>AG67*AE68</f>
        <v>7.824036285</v>
      </c>
      <c r="AH68" s="151"/>
      <c r="AI68" s="152">
        <f t="shared" si="58"/>
        <v>0.41144999999999943</v>
      </c>
      <c r="AJ68" s="114">
        <f t="shared" si="54"/>
        <v>5.5506942405864942E-2</v>
      </c>
      <c r="AL68" s="148">
        <v>0.13</v>
      </c>
      <c r="AM68" s="149"/>
      <c r="AN68" s="150">
        <f>AN67*AL68</f>
        <v>8.1893362849999995</v>
      </c>
      <c r="AO68" s="151"/>
      <c r="AP68" s="152">
        <f t="shared" si="59"/>
        <v>0.36529999999999951</v>
      </c>
      <c r="AQ68" s="114">
        <f t="shared" si="55"/>
        <v>4.668945627212151E-2</v>
      </c>
    </row>
    <row r="69" spans="1:43" s="85" customFormat="1" x14ac:dyDescent="0.2">
      <c r="B69" s="153" t="s">
        <v>53</v>
      </c>
      <c r="C69" s="79"/>
      <c r="D69" s="79"/>
      <c r="E69" s="79"/>
      <c r="F69" s="154"/>
      <c r="G69" s="155"/>
      <c r="H69" s="146">
        <f>H67+H68</f>
        <v>53.42889730000001</v>
      </c>
      <c r="I69" s="147"/>
      <c r="J69" s="147"/>
      <c r="K69" s="147"/>
      <c r="L69" s="150">
        <f>L67+L68</f>
        <v>58.500545785</v>
      </c>
      <c r="M69" s="151"/>
      <c r="N69" s="152">
        <f t="shared" si="56"/>
        <v>5.0716484849999901</v>
      </c>
      <c r="O69" s="114">
        <f t="shared" si="57"/>
        <v>9.4923323169538609E-2</v>
      </c>
      <c r="Q69" s="147"/>
      <c r="R69" s="147"/>
      <c r="S69" s="150">
        <f>S67+S68</f>
        <v>60.810830785</v>
      </c>
      <c r="T69" s="151"/>
      <c r="U69" s="152">
        <f t="shared" si="1"/>
        <v>2.3102850000000004</v>
      </c>
      <c r="V69" s="114">
        <f t="shared" si="52"/>
        <v>3.949168283815184E-2</v>
      </c>
      <c r="X69" s="147"/>
      <c r="Y69" s="147"/>
      <c r="Z69" s="150">
        <f>Z67+Z68</f>
        <v>64.432480784999996</v>
      </c>
      <c r="AA69" s="151"/>
      <c r="AB69" s="152">
        <f t="shared" si="3"/>
        <v>3.6216499999999954</v>
      </c>
      <c r="AC69" s="114">
        <f t="shared" si="53"/>
        <v>5.9556002660192821E-2</v>
      </c>
      <c r="AE69" s="147"/>
      <c r="AF69" s="147"/>
      <c r="AG69" s="150">
        <f>AG67+AG68</f>
        <v>68.008930785000004</v>
      </c>
      <c r="AH69" s="151"/>
      <c r="AI69" s="152">
        <f t="shared" si="58"/>
        <v>3.5764500000000083</v>
      </c>
      <c r="AJ69" s="114">
        <f t="shared" si="54"/>
        <v>5.5506942405865158E-2</v>
      </c>
      <c r="AL69" s="147"/>
      <c r="AM69" s="147"/>
      <c r="AN69" s="150">
        <f>AN67+AN68</f>
        <v>71.184230784999997</v>
      </c>
      <c r="AO69" s="151"/>
      <c r="AP69" s="152">
        <f t="shared" si="59"/>
        <v>3.1752999999999929</v>
      </c>
      <c r="AQ69" s="114">
        <f t="shared" si="55"/>
        <v>4.6689456272121461E-2</v>
      </c>
    </row>
    <row r="70" spans="1:43" s="85" customFormat="1" ht="15.75" customHeight="1" x14ac:dyDescent="0.2">
      <c r="B70" s="261" t="s">
        <v>54</v>
      </c>
      <c r="C70" s="261"/>
      <c r="D70" s="261"/>
      <c r="E70" s="79"/>
      <c r="F70" s="154"/>
      <c r="G70" s="155"/>
      <c r="H70" s="156">
        <f>ROUND(-H69*10%,2)</f>
        <v>-5.34</v>
      </c>
      <c r="I70" s="147"/>
      <c r="J70" s="147"/>
      <c r="K70" s="147"/>
      <c r="L70" s="118">
        <f>ROUND(-L69*10%,2)</f>
        <v>-5.85</v>
      </c>
      <c r="M70" s="151"/>
      <c r="N70" s="157">
        <f t="shared" si="56"/>
        <v>-0.50999999999999979</v>
      </c>
      <c r="O70" s="119">
        <f t="shared" si="57"/>
        <v>9.5505617977528046E-2</v>
      </c>
      <c r="Q70" s="147"/>
      <c r="R70" s="147"/>
      <c r="S70" s="118">
        <f>ROUND(-S69*10%,2)</f>
        <v>-6.08</v>
      </c>
      <c r="T70" s="151"/>
      <c r="U70" s="157">
        <f t="shared" si="1"/>
        <v>-0.23000000000000043</v>
      </c>
      <c r="V70" s="119">
        <f t="shared" si="52"/>
        <v>3.9316239316239392E-2</v>
      </c>
      <c r="X70" s="147"/>
      <c r="Y70" s="147"/>
      <c r="Z70" s="118">
        <f>ROUND(-Z69*10%,2)</f>
        <v>-6.44</v>
      </c>
      <c r="AA70" s="151"/>
      <c r="AB70" s="157">
        <f t="shared" si="3"/>
        <v>-0.36000000000000032</v>
      </c>
      <c r="AC70" s="119">
        <f t="shared" si="53"/>
        <v>5.9210526315789526E-2</v>
      </c>
      <c r="AE70" s="147"/>
      <c r="AF70" s="147"/>
      <c r="AG70" s="118">
        <f>ROUND(-AG69*10%,2)</f>
        <v>-6.8</v>
      </c>
      <c r="AH70" s="151"/>
      <c r="AI70" s="157">
        <f t="shared" si="58"/>
        <v>-0.35999999999999943</v>
      </c>
      <c r="AJ70" s="119">
        <f t="shared" si="54"/>
        <v>5.5900621118012334E-2</v>
      </c>
      <c r="AL70" s="147"/>
      <c r="AM70" s="147"/>
      <c r="AN70" s="118">
        <f>ROUND(-AN69*10%,2)</f>
        <v>-7.12</v>
      </c>
      <c r="AO70" s="151"/>
      <c r="AP70" s="157">
        <f t="shared" si="59"/>
        <v>-0.32000000000000028</v>
      </c>
      <c r="AQ70" s="119">
        <f t="shared" si="55"/>
        <v>4.7058823529411806E-2</v>
      </c>
    </row>
    <row r="71" spans="1:43" s="85" customFormat="1" ht="13.5" thickBot="1" x14ac:dyDescent="0.25">
      <c r="B71" s="254" t="s">
        <v>57</v>
      </c>
      <c r="C71" s="254"/>
      <c r="D71" s="254"/>
      <c r="E71" s="158"/>
      <c r="F71" s="159"/>
      <c r="G71" s="160"/>
      <c r="H71" s="161">
        <f>SUM(H69:H70)</f>
        <v>48.088897300000014</v>
      </c>
      <c r="I71" s="162"/>
      <c r="J71" s="162"/>
      <c r="K71" s="162"/>
      <c r="L71" s="163">
        <f>SUM(L69:L70)</f>
        <v>52.650545784999998</v>
      </c>
      <c r="M71" s="164"/>
      <c r="N71" s="165">
        <f t="shared" si="56"/>
        <v>4.561648484999985</v>
      </c>
      <c r="O71" s="166">
        <f t="shared" si="57"/>
        <v>9.4858662625228962E-2</v>
      </c>
      <c r="Q71" s="162"/>
      <c r="R71" s="162"/>
      <c r="S71" s="163">
        <f>SUM(S69:S70)</f>
        <v>54.730830785000002</v>
      </c>
      <c r="T71" s="164"/>
      <c r="U71" s="165">
        <f t="shared" si="1"/>
        <v>2.0802850000000035</v>
      </c>
      <c r="V71" s="166">
        <f t="shared" si="52"/>
        <v>3.9511176360733397E-2</v>
      </c>
      <c r="X71" s="162"/>
      <c r="Y71" s="162"/>
      <c r="Z71" s="163">
        <f>SUM(Z69:Z70)</f>
        <v>57.992480784999998</v>
      </c>
      <c r="AA71" s="164"/>
      <c r="AB71" s="165">
        <f t="shared" si="3"/>
        <v>3.2616499999999959</v>
      </c>
      <c r="AC71" s="166">
        <f t="shared" si="53"/>
        <v>5.9594381324354233E-2</v>
      </c>
      <c r="AE71" s="162"/>
      <c r="AF71" s="162"/>
      <c r="AG71" s="163">
        <f>SUM(AG69:AG70)</f>
        <v>61.208930785000007</v>
      </c>
      <c r="AH71" s="164"/>
      <c r="AI71" s="165">
        <f t="shared" si="58"/>
        <v>3.2164500000000089</v>
      </c>
      <c r="AJ71" s="166">
        <f t="shared" si="54"/>
        <v>5.5463224826070162E-2</v>
      </c>
      <c r="AL71" s="162"/>
      <c r="AM71" s="162"/>
      <c r="AN71" s="163">
        <f>SUM(AN69:AN70)</f>
        <v>64.064230784999992</v>
      </c>
      <c r="AO71" s="164"/>
      <c r="AP71" s="165">
        <f t="shared" si="59"/>
        <v>2.8552999999999855</v>
      </c>
      <c r="AQ71" s="166">
        <f t="shared" si="55"/>
        <v>4.6648421453878944E-2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476250</xdr:colOff>
                    <xdr:row>16</xdr:row>
                    <xdr:rowOff>171450</xdr:rowOff>
                  </from>
                  <to>
                    <xdr:col>9</xdr:col>
                    <xdr:colOff>619125</xdr:colOff>
                    <xdr:row>18</xdr:row>
                    <xdr:rowOff>28575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361950</xdr:colOff>
                    <xdr:row>16</xdr:row>
                    <xdr:rowOff>114300</xdr:rowOff>
                  </from>
                  <to>
                    <xdr:col>16</xdr:col>
                    <xdr:colOff>28575</xdr:colOff>
                    <xdr:row>18</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2"/>
  <sheetViews>
    <sheetView showGridLines="0" view="pageBreakPreview" topLeftCell="A10" zoomScale="60" zoomScaleNormal="85" workbookViewId="0">
      <selection activeCell="Z12" sqref="Z1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1.5703125" style="6" bestFit="1" customWidth="1"/>
    <col min="9" max="9" width="2.85546875" style="6" customWidth="1"/>
    <col min="10" max="10" width="11.5703125" style="6" bestFit="1" customWidth="1"/>
    <col min="11" max="11" width="9.85546875" style="6" bestFit="1" customWidth="1"/>
    <col min="12" max="12" width="11.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1.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1.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1.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1.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3</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+'Res (100)'!F23</f>
        <v>9.67</v>
      </c>
      <c r="G23" s="25">
        <v>1</v>
      </c>
      <c r="H23" s="26">
        <f>G23*F23</f>
        <v>9.67</v>
      </c>
      <c r="I23" s="27"/>
      <c r="J23" s="24">
        <f>+'Res (100)'!J23</f>
        <v>13.88</v>
      </c>
      <c r="K23" s="29">
        <v>1</v>
      </c>
      <c r="L23" s="26">
        <f>K23*J23</f>
        <v>13.88</v>
      </c>
      <c r="M23" s="27"/>
      <c r="N23" s="30">
        <f>L23-H23</f>
        <v>4.2100000000000009</v>
      </c>
      <c r="O23" s="31">
        <f>IF((H23)=0,"",(N23/H23))</f>
        <v>0.43536711478800422</v>
      </c>
      <c r="Q23" s="24">
        <f>+'Res (100)'!Q23</f>
        <v>18.010000000000002</v>
      </c>
      <c r="R23" s="29">
        <v>1</v>
      </c>
      <c r="S23" s="26">
        <f>R23*Q23</f>
        <v>18.010000000000002</v>
      </c>
      <c r="T23" s="27"/>
      <c r="U23" s="30">
        <f>S23-L23</f>
        <v>4.1300000000000008</v>
      </c>
      <c r="V23" s="31">
        <f>IF((L23)=0,"",(U23/L23))</f>
        <v>0.29755043227665712</v>
      </c>
      <c r="X23" s="24">
        <f>+'Res (100)'!X23</f>
        <v>22.44</v>
      </c>
      <c r="Y23" s="29">
        <v>1</v>
      </c>
      <c r="Z23" s="26">
        <f>Y23*X23</f>
        <v>22.44</v>
      </c>
      <c r="AA23" s="27"/>
      <c r="AB23" s="30">
        <f>Z23-S23</f>
        <v>4.43</v>
      </c>
      <c r="AC23" s="31">
        <f>IF((S23)=0,"",(AB23/S23))</f>
        <v>0.24597445863409215</v>
      </c>
      <c r="AE23" s="24">
        <f>+'Res (100)'!AE23</f>
        <v>26.98</v>
      </c>
      <c r="AF23" s="29">
        <v>1</v>
      </c>
      <c r="AG23" s="26">
        <f>AF23*AE23</f>
        <v>26.98</v>
      </c>
      <c r="AH23" s="27"/>
      <c r="AI23" s="30">
        <f>AG23-Z23</f>
        <v>4.5399999999999991</v>
      </c>
      <c r="AJ23" s="31">
        <f>IF((Z23)=0,"",(AI23/Z23))</f>
        <v>0.20231729055258463</v>
      </c>
      <c r="AL23" s="24">
        <f>+'Res (100)'!AL23</f>
        <v>31.29</v>
      </c>
      <c r="AM23" s="29">
        <v>1</v>
      </c>
      <c r="AN23" s="26">
        <f>AM23*AL23</f>
        <v>31.29</v>
      </c>
      <c r="AO23" s="27"/>
      <c r="AP23" s="30">
        <f>AN23-AG23</f>
        <v>4.3099999999999987</v>
      </c>
      <c r="AQ23" s="31">
        <f>IF((AG23)=0,"",(AP23/AG23))</f>
        <v>0.15974796145292805</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500</v>
      </c>
      <c r="H29" s="26">
        <f t="shared" si="0"/>
        <v>11.700000000000001</v>
      </c>
      <c r="I29" s="27"/>
      <c r="J29" s="24">
        <f>+'Res (100)'!J29</f>
        <v>2.07E-2</v>
      </c>
      <c r="K29" s="25">
        <f>$F$18</f>
        <v>500</v>
      </c>
      <c r="L29" s="26">
        <f t="shared" si="9"/>
        <v>10.35</v>
      </c>
      <c r="M29" s="27"/>
      <c r="N29" s="30">
        <f t="shared" si="10"/>
        <v>-1.3500000000000014</v>
      </c>
      <c r="O29" s="31">
        <f t="shared" si="11"/>
        <v>-0.1153846153846155</v>
      </c>
      <c r="Q29" s="24">
        <f>+'Res (100)'!Q29</f>
        <v>1.6400000000000001E-2</v>
      </c>
      <c r="R29" s="25">
        <f>$F$18</f>
        <v>500</v>
      </c>
      <c r="S29" s="26">
        <f t="shared" si="12"/>
        <v>8.2000000000000011</v>
      </c>
      <c r="T29" s="27"/>
      <c r="U29" s="30">
        <f t="shared" si="1"/>
        <v>-2.1499999999999986</v>
      </c>
      <c r="V29" s="31">
        <f t="shared" si="2"/>
        <v>-0.20772946859903368</v>
      </c>
      <c r="X29" s="24">
        <f>+'Res (100)'!X29</f>
        <v>1.15E-2</v>
      </c>
      <c r="Y29" s="25">
        <f>$F$18</f>
        <v>500</v>
      </c>
      <c r="Z29" s="26">
        <f t="shared" si="13"/>
        <v>5.75</v>
      </c>
      <c r="AA29" s="27"/>
      <c r="AB29" s="30">
        <f t="shared" si="3"/>
        <v>-2.4500000000000011</v>
      </c>
      <c r="AC29" s="31">
        <f t="shared" si="4"/>
        <v>-0.29878048780487815</v>
      </c>
      <c r="AE29" s="24">
        <f>+'Res (100)'!AE29</f>
        <v>6.0000000000000001E-3</v>
      </c>
      <c r="AF29" s="25">
        <f>$F$18</f>
        <v>500</v>
      </c>
      <c r="AG29" s="26">
        <f t="shared" si="14"/>
        <v>3</v>
      </c>
      <c r="AH29" s="27"/>
      <c r="AI29" s="30">
        <f t="shared" si="5"/>
        <v>-2.75</v>
      </c>
      <c r="AJ29" s="31">
        <f t="shared" si="6"/>
        <v>-0.47826086956521741</v>
      </c>
      <c r="AL29" s="24">
        <f>+'Res (100)'!AL29</f>
        <v>0</v>
      </c>
      <c r="AM29" s="25">
        <f>$F$18</f>
        <v>500</v>
      </c>
      <c r="AN29" s="26">
        <f t="shared" si="15"/>
        <v>0</v>
      </c>
      <c r="AO29" s="27"/>
      <c r="AP29" s="30">
        <f t="shared" si="7"/>
        <v>-3</v>
      </c>
      <c r="AQ29" s="31">
        <f t="shared" si="8"/>
        <v>-1</v>
      </c>
    </row>
    <row r="30" spans="2:43" x14ac:dyDescent="0.2">
      <c r="B30" s="21" t="s">
        <v>31</v>
      </c>
      <c r="C30" s="21"/>
      <c r="D30" s="22"/>
      <c r="E30" s="23"/>
      <c r="F30" s="24"/>
      <c r="G30" s="25">
        <f t="shared" ref="G30" si="16">$F$18</f>
        <v>500</v>
      </c>
      <c r="H30" s="26">
        <f t="shared" si="0"/>
        <v>0</v>
      </c>
      <c r="I30" s="27"/>
      <c r="J30" s="24"/>
      <c r="K30" s="25">
        <f t="shared" ref="K30:K38" si="17">$F$18</f>
        <v>500</v>
      </c>
      <c r="L30" s="26">
        <f t="shared" si="9"/>
        <v>0</v>
      </c>
      <c r="M30" s="27"/>
      <c r="N30" s="30">
        <f t="shared" si="10"/>
        <v>0</v>
      </c>
      <c r="O30" s="31" t="str">
        <f t="shared" si="11"/>
        <v/>
      </c>
      <c r="Q30" s="24"/>
      <c r="R30" s="25">
        <f t="shared" ref="R30:R38" si="18">$F$18</f>
        <v>500</v>
      </c>
      <c r="S30" s="26">
        <f t="shared" si="12"/>
        <v>0</v>
      </c>
      <c r="T30" s="27"/>
      <c r="U30" s="30">
        <f t="shared" si="1"/>
        <v>0</v>
      </c>
      <c r="V30" s="31" t="str">
        <f t="shared" si="2"/>
        <v/>
      </c>
      <c r="X30" s="24"/>
      <c r="Y30" s="25">
        <f t="shared" ref="Y30:Y38" si="19">$F$18</f>
        <v>500</v>
      </c>
      <c r="Z30" s="26">
        <f t="shared" si="13"/>
        <v>0</v>
      </c>
      <c r="AA30" s="27"/>
      <c r="AB30" s="30">
        <f t="shared" si="3"/>
        <v>0</v>
      </c>
      <c r="AC30" s="31" t="str">
        <f t="shared" si="4"/>
        <v/>
      </c>
      <c r="AE30" s="24"/>
      <c r="AF30" s="25">
        <f t="shared" ref="AF30:AF38" si="20">$F$18</f>
        <v>500</v>
      </c>
      <c r="AG30" s="26">
        <f t="shared" si="14"/>
        <v>0</v>
      </c>
      <c r="AH30" s="27"/>
      <c r="AI30" s="30">
        <f t="shared" si="5"/>
        <v>0</v>
      </c>
      <c r="AJ30" s="31" t="str">
        <f t="shared" si="6"/>
        <v/>
      </c>
      <c r="AL30" s="24"/>
      <c r="AM30" s="25">
        <f t="shared" ref="AM30:AM38" si="21">$F$18</f>
        <v>500</v>
      </c>
      <c r="AN30" s="26">
        <f t="shared" si="15"/>
        <v>0</v>
      </c>
      <c r="AO30" s="27"/>
      <c r="AP30" s="30">
        <f t="shared" si="7"/>
        <v>0</v>
      </c>
      <c r="AQ30" s="31" t="str">
        <f t="shared" si="8"/>
        <v/>
      </c>
    </row>
    <row r="31" spans="2:43" x14ac:dyDescent="0.2">
      <c r="B31" s="21" t="s">
        <v>32</v>
      </c>
      <c r="C31" s="21"/>
      <c r="D31" s="22" t="s">
        <v>30</v>
      </c>
      <c r="E31" s="23"/>
      <c r="F31" s="24">
        <f>+'Res (100)'!F31</f>
        <v>0</v>
      </c>
      <c r="G31" s="25">
        <f>$F$18</f>
        <v>500</v>
      </c>
      <c r="H31" s="26">
        <f t="shared" si="0"/>
        <v>0</v>
      </c>
      <c r="I31" s="27"/>
      <c r="J31" s="52">
        <f>+'Res (100)'!J31</f>
        <v>-2.0000000000000002E-5</v>
      </c>
      <c r="K31" s="25">
        <f t="shared" si="17"/>
        <v>500</v>
      </c>
      <c r="L31" s="26">
        <f t="shared" si="9"/>
        <v>-0.01</v>
      </c>
      <c r="M31" s="27"/>
      <c r="N31" s="30">
        <f t="shared" si="10"/>
        <v>-0.01</v>
      </c>
      <c r="O31" s="31" t="str">
        <f t="shared" si="11"/>
        <v/>
      </c>
      <c r="Q31" s="24">
        <f>+'Res (100)'!Q31</f>
        <v>0</v>
      </c>
      <c r="R31" s="25">
        <f t="shared" si="18"/>
        <v>500</v>
      </c>
      <c r="S31" s="26">
        <f t="shared" si="12"/>
        <v>0</v>
      </c>
      <c r="T31" s="27"/>
      <c r="U31" s="30">
        <f t="shared" si="1"/>
        <v>0.01</v>
      </c>
      <c r="V31" s="31">
        <f t="shared" si="2"/>
        <v>-1</v>
      </c>
      <c r="X31" s="24">
        <f>+'Res (100)'!X31</f>
        <v>0</v>
      </c>
      <c r="Y31" s="25">
        <f t="shared" si="19"/>
        <v>500</v>
      </c>
      <c r="Z31" s="26">
        <f t="shared" si="13"/>
        <v>0</v>
      </c>
      <c r="AA31" s="27"/>
      <c r="AB31" s="30">
        <f t="shared" si="3"/>
        <v>0</v>
      </c>
      <c r="AC31" s="31" t="str">
        <f t="shared" si="4"/>
        <v/>
      </c>
      <c r="AE31" s="24">
        <f>+'Res (100)'!AE31</f>
        <v>0</v>
      </c>
      <c r="AF31" s="25">
        <f t="shared" si="20"/>
        <v>500</v>
      </c>
      <c r="AG31" s="26">
        <f t="shared" si="14"/>
        <v>0</v>
      </c>
      <c r="AH31" s="27"/>
      <c r="AI31" s="30">
        <f t="shared" si="5"/>
        <v>0</v>
      </c>
      <c r="AJ31" s="31" t="str">
        <f t="shared" si="6"/>
        <v/>
      </c>
      <c r="AL31" s="24">
        <f>+'Res (100)'!AL31</f>
        <v>0</v>
      </c>
      <c r="AM31" s="25">
        <f t="shared" si="21"/>
        <v>500</v>
      </c>
      <c r="AN31" s="26">
        <f t="shared" si="15"/>
        <v>0</v>
      </c>
      <c r="AO31" s="27"/>
      <c r="AP31" s="30">
        <f t="shared" si="7"/>
        <v>0</v>
      </c>
      <c r="AQ31" s="31" t="str">
        <f t="shared" si="8"/>
        <v/>
      </c>
    </row>
    <row r="32" spans="2:43" x14ac:dyDescent="0.2">
      <c r="B32" s="33"/>
      <c r="C32" s="21"/>
      <c r="D32" s="22"/>
      <c r="E32" s="23"/>
      <c r="F32" s="24"/>
      <c r="G32" s="25">
        <f t="shared" ref="G32:G38" si="22">$F$18</f>
        <v>500</v>
      </c>
      <c r="H32" s="26">
        <f t="shared" si="0"/>
        <v>0</v>
      </c>
      <c r="I32" s="27"/>
      <c r="J32" s="28"/>
      <c r="K32" s="25">
        <f t="shared" si="17"/>
        <v>500</v>
      </c>
      <c r="L32" s="26">
        <f t="shared" si="9"/>
        <v>0</v>
      </c>
      <c r="M32" s="27"/>
      <c r="N32" s="30">
        <f t="shared" si="10"/>
        <v>0</v>
      </c>
      <c r="O32" s="31" t="str">
        <f t="shared" si="11"/>
        <v/>
      </c>
      <c r="Q32" s="28"/>
      <c r="R32" s="25">
        <f t="shared" si="18"/>
        <v>500</v>
      </c>
      <c r="S32" s="26">
        <f t="shared" si="12"/>
        <v>0</v>
      </c>
      <c r="T32" s="27"/>
      <c r="U32" s="30">
        <f t="shared" si="1"/>
        <v>0</v>
      </c>
      <c r="V32" s="31" t="str">
        <f t="shared" si="2"/>
        <v/>
      </c>
      <c r="X32" s="28"/>
      <c r="Y32" s="25">
        <f t="shared" si="19"/>
        <v>500</v>
      </c>
      <c r="Z32" s="26">
        <f t="shared" si="13"/>
        <v>0</v>
      </c>
      <c r="AA32" s="27"/>
      <c r="AB32" s="30">
        <f t="shared" si="3"/>
        <v>0</v>
      </c>
      <c r="AC32" s="31" t="str">
        <f t="shared" si="4"/>
        <v/>
      </c>
      <c r="AE32" s="28"/>
      <c r="AF32" s="25">
        <f t="shared" si="20"/>
        <v>500</v>
      </c>
      <c r="AG32" s="26">
        <f t="shared" si="14"/>
        <v>0</v>
      </c>
      <c r="AH32" s="27"/>
      <c r="AI32" s="30">
        <f t="shared" si="5"/>
        <v>0</v>
      </c>
      <c r="AJ32" s="31" t="str">
        <f t="shared" si="6"/>
        <v/>
      </c>
      <c r="AL32" s="28"/>
      <c r="AM32" s="25">
        <f t="shared" si="21"/>
        <v>500</v>
      </c>
      <c r="AN32" s="26">
        <f t="shared" si="15"/>
        <v>0</v>
      </c>
      <c r="AO32" s="27"/>
      <c r="AP32" s="30">
        <f t="shared" si="7"/>
        <v>0</v>
      </c>
      <c r="AQ32" s="31" t="str">
        <f t="shared" si="8"/>
        <v/>
      </c>
    </row>
    <row r="33" spans="2:43" x14ac:dyDescent="0.2">
      <c r="B33" s="33"/>
      <c r="C33" s="21"/>
      <c r="D33" s="22"/>
      <c r="E33" s="23"/>
      <c r="F33" s="24"/>
      <c r="G33" s="25">
        <f t="shared" si="22"/>
        <v>500</v>
      </c>
      <c r="H33" s="26">
        <f t="shared" si="0"/>
        <v>0</v>
      </c>
      <c r="I33" s="27"/>
      <c r="J33" s="28"/>
      <c r="K33" s="25">
        <f t="shared" si="17"/>
        <v>500</v>
      </c>
      <c r="L33" s="26">
        <f t="shared" si="9"/>
        <v>0</v>
      </c>
      <c r="M33" s="27"/>
      <c r="N33" s="30">
        <f t="shared" si="10"/>
        <v>0</v>
      </c>
      <c r="O33" s="31" t="str">
        <f t="shared" si="11"/>
        <v/>
      </c>
      <c r="Q33" s="28"/>
      <c r="R33" s="25">
        <f t="shared" si="18"/>
        <v>500</v>
      </c>
      <c r="S33" s="26">
        <f t="shared" si="12"/>
        <v>0</v>
      </c>
      <c r="T33" s="27"/>
      <c r="U33" s="30">
        <f t="shared" si="1"/>
        <v>0</v>
      </c>
      <c r="V33" s="31" t="str">
        <f t="shared" si="2"/>
        <v/>
      </c>
      <c r="X33" s="28"/>
      <c r="Y33" s="25">
        <f t="shared" si="19"/>
        <v>500</v>
      </c>
      <c r="Z33" s="26">
        <f t="shared" si="13"/>
        <v>0</v>
      </c>
      <c r="AA33" s="27"/>
      <c r="AB33" s="30">
        <f t="shared" si="3"/>
        <v>0</v>
      </c>
      <c r="AC33" s="31" t="str">
        <f t="shared" si="4"/>
        <v/>
      </c>
      <c r="AE33" s="28"/>
      <c r="AF33" s="25">
        <f t="shared" si="20"/>
        <v>500</v>
      </c>
      <c r="AG33" s="26">
        <f t="shared" si="14"/>
        <v>0</v>
      </c>
      <c r="AH33" s="27"/>
      <c r="AI33" s="30">
        <f t="shared" si="5"/>
        <v>0</v>
      </c>
      <c r="AJ33" s="31" t="str">
        <f t="shared" si="6"/>
        <v/>
      </c>
      <c r="AL33" s="28"/>
      <c r="AM33" s="25">
        <f t="shared" si="21"/>
        <v>500</v>
      </c>
      <c r="AN33" s="26">
        <f t="shared" si="15"/>
        <v>0</v>
      </c>
      <c r="AO33" s="27"/>
      <c r="AP33" s="30">
        <f t="shared" si="7"/>
        <v>0</v>
      </c>
      <c r="AQ33" s="31" t="str">
        <f t="shared" si="8"/>
        <v/>
      </c>
    </row>
    <row r="34" spans="2:43" x14ac:dyDescent="0.2">
      <c r="B34" s="33"/>
      <c r="C34" s="21"/>
      <c r="D34" s="22"/>
      <c r="E34" s="23"/>
      <c r="F34" s="24"/>
      <c r="G34" s="25">
        <f t="shared" si="22"/>
        <v>500</v>
      </c>
      <c r="H34" s="26">
        <f t="shared" si="0"/>
        <v>0</v>
      </c>
      <c r="I34" s="27"/>
      <c r="J34" s="28"/>
      <c r="K34" s="25">
        <f t="shared" si="17"/>
        <v>500</v>
      </c>
      <c r="L34" s="26">
        <f t="shared" si="9"/>
        <v>0</v>
      </c>
      <c r="M34" s="27"/>
      <c r="N34" s="30">
        <f t="shared" si="10"/>
        <v>0</v>
      </c>
      <c r="O34" s="31" t="str">
        <f t="shared" si="11"/>
        <v/>
      </c>
      <c r="Q34" s="28"/>
      <c r="R34" s="25">
        <f t="shared" si="18"/>
        <v>500</v>
      </c>
      <c r="S34" s="26">
        <f t="shared" si="12"/>
        <v>0</v>
      </c>
      <c r="T34" s="27"/>
      <c r="U34" s="30">
        <f t="shared" si="1"/>
        <v>0</v>
      </c>
      <c r="V34" s="31" t="str">
        <f t="shared" si="2"/>
        <v/>
      </c>
      <c r="X34" s="28"/>
      <c r="Y34" s="25">
        <f t="shared" si="19"/>
        <v>500</v>
      </c>
      <c r="Z34" s="26">
        <f t="shared" si="13"/>
        <v>0</v>
      </c>
      <c r="AA34" s="27"/>
      <c r="AB34" s="30">
        <f t="shared" si="3"/>
        <v>0</v>
      </c>
      <c r="AC34" s="31" t="str">
        <f t="shared" si="4"/>
        <v/>
      </c>
      <c r="AE34" s="28"/>
      <c r="AF34" s="25">
        <f t="shared" si="20"/>
        <v>500</v>
      </c>
      <c r="AG34" s="26">
        <f t="shared" si="14"/>
        <v>0</v>
      </c>
      <c r="AH34" s="27"/>
      <c r="AI34" s="30">
        <f t="shared" si="5"/>
        <v>0</v>
      </c>
      <c r="AJ34" s="31" t="str">
        <f t="shared" si="6"/>
        <v/>
      </c>
      <c r="AL34" s="28"/>
      <c r="AM34" s="25">
        <f t="shared" si="21"/>
        <v>500</v>
      </c>
      <c r="AN34" s="26">
        <f t="shared" si="15"/>
        <v>0</v>
      </c>
      <c r="AO34" s="27"/>
      <c r="AP34" s="30">
        <f t="shared" si="7"/>
        <v>0</v>
      </c>
      <c r="AQ34" s="31" t="str">
        <f t="shared" si="8"/>
        <v/>
      </c>
    </row>
    <row r="35" spans="2:43" x14ac:dyDescent="0.2">
      <c r="B35" s="33"/>
      <c r="C35" s="21"/>
      <c r="D35" s="22"/>
      <c r="E35" s="23"/>
      <c r="F35" s="24"/>
      <c r="G35" s="25">
        <f t="shared" si="22"/>
        <v>500</v>
      </c>
      <c r="H35" s="26">
        <f t="shared" si="0"/>
        <v>0</v>
      </c>
      <c r="I35" s="27"/>
      <c r="J35" s="28"/>
      <c r="K35" s="25">
        <f t="shared" si="17"/>
        <v>500</v>
      </c>
      <c r="L35" s="26">
        <f t="shared" si="9"/>
        <v>0</v>
      </c>
      <c r="M35" s="27"/>
      <c r="N35" s="30">
        <f t="shared" si="10"/>
        <v>0</v>
      </c>
      <c r="O35" s="31" t="str">
        <f t="shared" si="11"/>
        <v/>
      </c>
      <c r="Q35" s="28"/>
      <c r="R35" s="25">
        <f t="shared" si="18"/>
        <v>500</v>
      </c>
      <c r="S35" s="26">
        <f t="shared" si="12"/>
        <v>0</v>
      </c>
      <c r="T35" s="27"/>
      <c r="U35" s="30">
        <f t="shared" si="1"/>
        <v>0</v>
      </c>
      <c r="V35" s="31" t="str">
        <f t="shared" si="2"/>
        <v/>
      </c>
      <c r="X35" s="28"/>
      <c r="Y35" s="25">
        <f t="shared" si="19"/>
        <v>500</v>
      </c>
      <c r="Z35" s="26">
        <f t="shared" si="13"/>
        <v>0</v>
      </c>
      <c r="AA35" s="27"/>
      <c r="AB35" s="30">
        <f t="shared" si="3"/>
        <v>0</v>
      </c>
      <c r="AC35" s="31" t="str">
        <f t="shared" si="4"/>
        <v/>
      </c>
      <c r="AE35" s="28"/>
      <c r="AF35" s="25">
        <f t="shared" si="20"/>
        <v>500</v>
      </c>
      <c r="AG35" s="26">
        <f t="shared" si="14"/>
        <v>0</v>
      </c>
      <c r="AH35" s="27"/>
      <c r="AI35" s="30">
        <f t="shared" si="5"/>
        <v>0</v>
      </c>
      <c r="AJ35" s="31" t="str">
        <f t="shared" si="6"/>
        <v/>
      </c>
      <c r="AL35" s="28"/>
      <c r="AM35" s="25">
        <f t="shared" si="21"/>
        <v>500</v>
      </c>
      <c r="AN35" s="26">
        <f t="shared" si="15"/>
        <v>0</v>
      </c>
      <c r="AO35" s="27"/>
      <c r="AP35" s="30">
        <f t="shared" si="7"/>
        <v>0</v>
      </c>
      <c r="AQ35" s="31" t="str">
        <f t="shared" si="8"/>
        <v/>
      </c>
    </row>
    <row r="36" spans="2:43" x14ac:dyDescent="0.2">
      <c r="B36" s="33"/>
      <c r="C36" s="21"/>
      <c r="D36" s="22"/>
      <c r="E36" s="23"/>
      <c r="F36" s="24"/>
      <c r="G36" s="25">
        <f t="shared" si="22"/>
        <v>500</v>
      </c>
      <c r="H36" s="26">
        <f t="shared" si="0"/>
        <v>0</v>
      </c>
      <c r="I36" s="27"/>
      <c r="J36" s="28"/>
      <c r="K36" s="25">
        <f t="shared" si="17"/>
        <v>500</v>
      </c>
      <c r="L36" s="26">
        <f t="shared" si="9"/>
        <v>0</v>
      </c>
      <c r="M36" s="27"/>
      <c r="N36" s="30">
        <f t="shared" si="10"/>
        <v>0</v>
      </c>
      <c r="O36" s="31" t="str">
        <f t="shared" si="11"/>
        <v/>
      </c>
      <c r="Q36" s="28"/>
      <c r="R36" s="25">
        <f t="shared" si="18"/>
        <v>500</v>
      </c>
      <c r="S36" s="26">
        <f t="shared" si="12"/>
        <v>0</v>
      </c>
      <c r="T36" s="27"/>
      <c r="U36" s="30">
        <f t="shared" si="1"/>
        <v>0</v>
      </c>
      <c r="V36" s="31" t="str">
        <f t="shared" si="2"/>
        <v/>
      </c>
      <c r="X36" s="28"/>
      <c r="Y36" s="25">
        <f t="shared" si="19"/>
        <v>500</v>
      </c>
      <c r="Z36" s="26">
        <f t="shared" si="13"/>
        <v>0</v>
      </c>
      <c r="AA36" s="27"/>
      <c r="AB36" s="30">
        <f t="shared" si="3"/>
        <v>0</v>
      </c>
      <c r="AC36" s="31" t="str">
        <f t="shared" si="4"/>
        <v/>
      </c>
      <c r="AE36" s="28"/>
      <c r="AF36" s="25">
        <f t="shared" si="20"/>
        <v>500</v>
      </c>
      <c r="AG36" s="26">
        <f t="shared" si="14"/>
        <v>0</v>
      </c>
      <c r="AH36" s="27"/>
      <c r="AI36" s="30">
        <f t="shared" si="5"/>
        <v>0</v>
      </c>
      <c r="AJ36" s="31" t="str">
        <f t="shared" si="6"/>
        <v/>
      </c>
      <c r="AL36" s="28"/>
      <c r="AM36" s="25">
        <f t="shared" si="21"/>
        <v>500</v>
      </c>
      <c r="AN36" s="26">
        <f t="shared" si="15"/>
        <v>0</v>
      </c>
      <c r="AO36" s="27"/>
      <c r="AP36" s="30">
        <f t="shared" si="7"/>
        <v>0</v>
      </c>
      <c r="AQ36" s="31" t="str">
        <f t="shared" si="8"/>
        <v/>
      </c>
    </row>
    <row r="37" spans="2:43" x14ac:dyDescent="0.2">
      <c r="B37" s="33"/>
      <c r="C37" s="21"/>
      <c r="D37" s="22"/>
      <c r="E37" s="23"/>
      <c r="F37" s="24"/>
      <c r="G37" s="25">
        <f t="shared" si="22"/>
        <v>500</v>
      </c>
      <c r="H37" s="26">
        <f t="shared" si="0"/>
        <v>0</v>
      </c>
      <c r="I37" s="27"/>
      <c r="J37" s="28"/>
      <c r="K37" s="25">
        <f t="shared" si="17"/>
        <v>500</v>
      </c>
      <c r="L37" s="26">
        <f t="shared" si="9"/>
        <v>0</v>
      </c>
      <c r="M37" s="27"/>
      <c r="N37" s="30">
        <f t="shared" si="10"/>
        <v>0</v>
      </c>
      <c r="O37" s="31" t="str">
        <f t="shared" si="11"/>
        <v/>
      </c>
      <c r="Q37" s="28"/>
      <c r="R37" s="25">
        <f t="shared" si="18"/>
        <v>500</v>
      </c>
      <c r="S37" s="26">
        <f t="shared" si="12"/>
        <v>0</v>
      </c>
      <c r="T37" s="27"/>
      <c r="U37" s="30">
        <f t="shared" si="1"/>
        <v>0</v>
      </c>
      <c r="V37" s="31" t="str">
        <f t="shared" si="2"/>
        <v/>
      </c>
      <c r="X37" s="28"/>
      <c r="Y37" s="25">
        <f t="shared" si="19"/>
        <v>500</v>
      </c>
      <c r="Z37" s="26">
        <f t="shared" si="13"/>
        <v>0</v>
      </c>
      <c r="AA37" s="27"/>
      <c r="AB37" s="30">
        <f t="shared" si="3"/>
        <v>0</v>
      </c>
      <c r="AC37" s="31" t="str">
        <f t="shared" si="4"/>
        <v/>
      </c>
      <c r="AE37" s="28"/>
      <c r="AF37" s="25">
        <f t="shared" si="20"/>
        <v>500</v>
      </c>
      <c r="AG37" s="26">
        <f t="shared" si="14"/>
        <v>0</v>
      </c>
      <c r="AH37" s="27"/>
      <c r="AI37" s="30">
        <f t="shared" si="5"/>
        <v>0</v>
      </c>
      <c r="AJ37" s="31" t="str">
        <f t="shared" si="6"/>
        <v/>
      </c>
      <c r="AL37" s="28"/>
      <c r="AM37" s="25">
        <f t="shared" si="21"/>
        <v>500</v>
      </c>
      <c r="AN37" s="26">
        <f t="shared" si="15"/>
        <v>0</v>
      </c>
      <c r="AO37" s="27"/>
      <c r="AP37" s="30">
        <f t="shared" si="7"/>
        <v>0</v>
      </c>
      <c r="AQ37" s="31" t="str">
        <f t="shared" si="8"/>
        <v/>
      </c>
    </row>
    <row r="38" spans="2:43" x14ac:dyDescent="0.2">
      <c r="B38" s="33"/>
      <c r="C38" s="21"/>
      <c r="D38" s="22"/>
      <c r="E38" s="23"/>
      <c r="F38" s="24"/>
      <c r="G38" s="25">
        <f t="shared" si="22"/>
        <v>500</v>
      </c>
      <c r="H38" s="26">
        <f t="shared" si="0"/>
        <v>0</v>
      </c>
      <c r="I38" s="27"/>
      <c r="J38" s="28"/>
      <c r="K38" s="25">
        <f t="shared" si="17"/>
        <v>500</v>
      </c>
      <c r="L38" s="26">
        <f t="shared" si="9"/>
        <v>0</v>
      </c>
      <c r="M38" s="27"/>
      <c r="N38" s="30">
        <f t="shared" si="10"/>
        <v>0</v>
      </c>
      <c r="O38" s="31" t="str">
        <f t="shared" si="11"/>
        <v/>
      </c>
      <c r="Q38" s="28"/>
      <c r="R38" s="25">
        <f t="shared" si="18"/>
        <v>500</v>
      </c>
      <c r="S38" s="26">
        <f t="shared" si="12"/>
        <v>0</v>
      </c>
      <c r="T38" s="27"/>
      <c r="U38" s="30">
        <f t="shared" si="1"/>
        <v>0</v>
      </c>
      <c r="V38" s="31" t="str">
        <f t="shared" si="2"/>
        <v/>
      </c>
      <c r="X38" s="28"/>
      <c r="Y38" s="25">
        <f t="shared" si="19"/>
        <v>500</v>
      </c>
      <c r="Z38" s="26">
        <f t="shared" si="13"/>
        <v>0</v>
      </c>
      <c r="AA38" s="27"/>
      <c r="AB38" s="30">
        <f t="shared" si="3"/>
        <v>0</v>
      </c>
      <c r="AC38" s="31" t="str">
        <f t="shared" si="4"/>
        <v/>
      </c>
      <c r="AE38" s="28"/>
      <c r="AF38" s="25">
        <f t="shared" si="20"/>
        <v>500</v>
      </c>
      <c r="AG38" s="26">
        <f t="shared" si="14"/>
        <v>0</v>
      </c>
      <c r="AH38" s="27"/>
      <c r="AI38" s="30">
        <f t="shared" si="5"/>
        <v>0</v>
      </c>
      <c r="AJ38" s="31" t="str">
        <f t="shared" si="6"/>
        <v/>
      </c>
      <c r="AL38" s="28"/>
      <c r="AM38" s="25">
        <f t="shared" si="21"/>
        <v>500</v>
      </c>
      <c r="AN38" s="26">
        <f t="shared" si="15"/>
        <v>0</v>
      </c>
      <c r="AO38" s="27"/>
      <c r="AP38" s="30">
        <f t="shared" si="7"/>
        <v>0</v>
      </c>
      <c r="AQ38" s="31" t="str">
        <f t="shared" si="8"/>
        <v/>
      </c>
    </row>
    <row r="39" spans="2:43" s="45" customFormat="1" x14ac:dyDescent="0.2">
      <c r="B39" s="34" t="s">
        <v>33</v>
      </c>
      <c r="C39" s="35"/>
      <c r="D39" s="36"/>
      <c r="E39" s="35"/>
      <c r="F39" s="37"/>
      <c r="G39" s="38"/>
      <c r="H39" s="39">
        <f>SUM(H23:H38)</f>
        <v>21.37</v>
      </c>
      <c r="I39" s="40"/>
      <c r="J39" s="41"/>
      <c r="K39" s="42"/>
      <c r="L39" s="39">
        <f>SUM(L23:L38)</f>
        <v>24.22</v>
      </c>
      <c r="M39" s="40"/>
      <c r="N39" s="43">
        <f t="shared" si="10"/>
        <v>2.8499999999999979</v>
      </c>
      <c r="O39" s="44">
        <f t="shared" si="11"/>
        <v>0.13336452971455301</v>
      </c>
      <c r="Q39" s="41"/>
      <c r="R39" s="42"/>
      <c r="S39" s="39">
        <f>SUM(S23:S38)</f>
        <v>26.21</v>
      </c>
      <c r="T39" s="40"/>
      <c r="U39" s="43">
        <f t="shared" si="1"/>
        <v>1.990000000000002</v>
      </c>
      <c r="V39" s="44">
        <f t="shared" si="2"/>
        <v>8.2163501238645839E-2</v>
      </c>
      <c r="X39" s="41"/>
      <c r="Y39" s="42"/>
      <c r="Z39" s="39">
        <f>SUM(Z23:Z38)</f>
        <v>28.19</v>
      </c>
      <c r="AA39" s="40"/>
      <c r="AB39" s="43">
        <f t="shared" si="3"/>
        <v>1.9800000000000004</v>
      </c>
      <c r="AC39" s="44">
        <f t="shared" si="4"/>
        <v>7.5543685616177039E-2</v>
      </c>
      <c r="AE39" s="41"/>
      <c r="AF39" s="42"/>
      <c r="AG39" s="39">
        <f>SUM(AG23:AG38)</f>
        <v>29.98</v>
      </c>
      <c r="AH39" s="40"/>
      <c r="AI39" s="43">
        <f t="shared" si="5"/>
        <v>1.7899999999999991</v>
      </c>
      <c r="AJ39" s="44">
        <f t="shared" si="6"/>
        <v>6.3497694217807696E-2</v>
      </c>
      <c r="AL39" s="41"/>
      <c r="AM39" s="42"/>
      <c r="AN39" s="39">
        <f>SUM(AN23:AN38)</f>
        <v>31.29</v>
      </c>
      <c r="AO39" s="40"/>
      <c r="AP39" s="43">
        <f t="shared" si="7"/>
        <v>1.3099999999999987</v>
      </c>
      <c r="AQ39" s="44">
        <f t="shared" si="8"/>
        <v>4.3695797198132047E-2</v>
      </c>
    </row>
    <row r="40" spans="2:43" ht="38.25" x14ac:dyDescent="0.2">
      <c r="B40" s="46" t="str">
        <f>+'Res (100)'!B40</f>
        <v>Deferral/Variance Account Disposition Rate Rider Group 1</v>
      </c>
      <c r="C40" s="21"/>
      <c r="D40" s="22"/>
      <c r="E40" s="23"/>
      <c r="F40" s="24">
        <v>0</v>
      </c>
      <c r="G40" s="25">
        <f>$F$18</f>
        <v>500</v>
      </c>
      <c r="H40" s="26">
        <f>G40*F40</f>
        <v>0</v>
      </c>
      <c r="I40" s="27"/>
      <c r="J40" s="28">
        <f>+'Res (100)'!J40</f>
        <v>-5.7799999999999995E-4</v>
      </c>
      <c r="K40" s="25">
        <f>$F$18</f>
        <v>500</v>
      </c>
      <c r="L40" s="26">
        <f>K40*J40</f>
        <v>-0.28899999999999998</v>
      </c>
      <c r="M40" s="27"/>
      <c r="N40" s="30">
        <f>L40-H40</f>
        <v>-0.28899999999999998</v>
      </c>
      <c r="O40" s="31" t="str">
        <f>IF((H40)=0,"",(N40/H40))</f>
        <v/>
      </c>
      <c r="Q40" s="28"/>
      <c r="R40" s="25">
        <f>$F$18</f>
        <v>500</v>
      </c>
      <c r="S40" s="26">
        <f>R40*Q40</f>
        <v>0</v>
      </c>
      <c r="T40" s="27"/>
      <c r="U40" s="30">
        <f t="shared" si="1"/>
        <v>0.28899999999999998</v>
      </c>
      <c r="V40" s="31">
        <f t="shared" si="2"/>
        <v>-1</v>
      </c>
      <c r="X40" s="28"/>
      <c r="Y40" s="25">
        <f>$F$18</f>
        <v>500</v>
      </c>
      <c r="Z40" s="26">
        <f>Y40*X40</f>
        <v>0</v>
      </c>
      <c r="AA40" s="27"/>
      <c r="AB40" s="30">
        <f t="shared" si="3"/>
        <v>0</v>
      </c>
      <c r="AC40" s="31" t="str">
        <f t="shared" si="4"/>
        <v/>
      </c>
      <c r="AE40" s="28"/>
      <c r="AF40" s="25">
        <f>$F$18</f>
        <v>500</v>
      </c>
      <c r="AG40" s="26">
        <f>AF40*AE40</f>
        <v>0</v>
      </c>
      <c r="AH40" s="27"/>
      <c r="AI40" s="30">
        <f t="shared" si="5"/>
        <v>0</v>
      </c>
      <c r="AJ40" s="31" t="str">
        <f t="shared" si="6"/>
        <v/>
      </c>
      <c r="AL40" s="28"/>
      <c r="AM40" s="25">
        <f>$F$18</f>
        <v>500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500</v>
      </c>
      <c r="H41" s="26">
        <f t="shared" ref="H41:H45" si="24">G41*F41</f>
        <v>0</v>
      </c>
      <c r="I41" s="47"/>
      <c r="J41" s="28">
        <f>+'Res (100)'!J41</f>
        <v>1.1599999999999999</v>
      </c>
      <c r="K41" s="25">
        <v>1</v>
      </c>
      <c r="L41" s="26">
        <f t="shared" ref="L41:L45" si="25">K41*J41</f>
        <v>1.1599999999999999</v>
      </c>
      <c r="M41" s="48"/>
      <c r="N41" s="30">
        <f t="shared" ref="N41:N45" si="26">L41-H41</f>
        <v>1.1599999999999999</v>
      </c>
      <c r="O41" s="31" t="str">
        <f t="shared" ref="O41:O65" si="27">IF((H41)=0,"",(N41/H41))</f>
        <v/>
      </c>
      <c r="Q41" s="28"/>
      <c r="R41" s="25">
        <f t="shared" ref="R41:R43" si="28">$F$18</f>
        <v>500</v>
      </c>
      <c r="S41" s="26">
        <f t="shared" ref="S41:S43" si="29">R41*Q41</f>
        <v>0</v>
      </c>
      <c r="T41" s="48"/>
      <c r="U41" s="30">
        <f t="shared" si="1"/>
        <v>-1.1599999999999999</v>
      </c>
      <c r="V41" s="31">
        <f t="shared" si="2"/>
        <v>-1</v>
      </c>
      <c r="X41" s="28"/>
      <c r="Y41" s="25">
        <f t="shared" ref="Y41:Y43" si="30">$F$18</f>
        <v>500</v>
      </c>
      <c r="Z41" s="26">
        <f t="shared" ref="Z41:Z43" si="31">Y41*X41</f>
        <v>0</v>
      </c>
      <c r="AA41" s="48"/>
      <c r="AB41" s="30">
        <f t="shared" si="3"/>
        <v>0</v>
      </c>
      <c r="AC41" s="31" t="str">
        <f t="shared" si="4"/>
        <v/>
      </c>
      <c r="AE41" s="28"/>
      <c r="AF41" s="25">
        <f t="shared" ref="AF41:AF43" si="32">$F$18</f>
        <v>500</v>
      </c>
      <c r="AG41" s="26">
        <f t="shared" ref="AG41:AG43" si="33">AF41*AE41</f>
        <v>0</v>
      </c>
      <c r="AH41" s="48"/>
      <c r="AI41" s="30">
        <f t="shared" si="5"/>
        <v>0</v>
      </c>
      <c r="AJ41" s="31" t="str">
        <f t="shared" si="6"/>
        <v/>
      </c>
      <c r="AL41" s="28"/>
      <c r="AM41" s="25">
        <f t="shared" ref="AM41:AM43" si="34">$F$18</f>
        <v>500</v>
      </c>
      <c r="AN41" s="26">
        <f t="shared" ref="AN41:AN43" si="35">AM41*AL41</f>
        <v>0</v>
      </c>
      <c r="AO41" s="48"/>
      <c r="AP41" s="30">
        <f t="shared" si="7"/>
        <v>0</v>
      </c>
      <c r="AQ41" s="31" t="str">
        <f t="shared" si="8"/>
        <v/>
      </c>
    </row>
    <row r="42" spans="2:43" x14ac:dyDescent="0.2">
      <c r="B42" s="46"/>
      <c r="C42" s="21"/>
      <c r="D42" s="22"/>
      <c r="E42" s="23"/>
      <c r="F42" s="24"/>
      <c r="G42" s="25">
        <f t="shared" si="23"/>
        <v>500</v>
      </c>
      <c r="H42" s="26">
        <f t="shared" si="24"/>
        <v>0</v>
      </c>
      <c r="I42" s="47"/>
      <c r="J42" s="28"/>
      <c r="K42" s="25">
        <f t="shared" ref="K42:K43" si="36">$F$18</f>
        <v>500</v>
      </c>
      <c r="L42" s="26">
        <f t="shared" si="25"/>
        <v>0</v>
      </c>
      <c r="M42" s="48"/>
      <c r="N42" s="30">
        <f t="shared" si="26"/>
        <v>0</v>
      </c>
      <c r="O42" s="31" t="str">
        <f t="shared" si="27"/>
        <v/>
      </c>
      <c r="Q42" s="28"/>
      <c r="R42" s="25">
        <f t="shared" si="28"/>
        <v>500</v>
      </c>
      <c r="S42" s="26">
        <f t="shared" si="29"/>
        <v>0</v>
      </c>
      <c r="T42" s="48"/>
      <c r="U42" s="30">
        <f t="shared" si="1"/>
        <v>0</v>
      </c>
      <c r="V42" s="31" t="str">
        <f t="shared" si="2"/>
        <v/>
      </c>
      <c r="X42" s="28"/>
      <c r="Y42" s="25">
        <f t="shared" si="30"/>
        <v>500</v>
      </c>
      <c r="Z42" s="26">
        <f t="shared" si="31"/>
        <v>0</v>
      </c>
      <c r="AA42" s="48"/>
      <c r="AB42" s="30">
        <f t="shared" si="3"/>
        <v>0</v>
      </c>
      <c r="AC42" s="31" t="str">
        <f t="shared" si="4"/>
        <v/>
      </c>
      <c r="AE42" s="28"/>
      <c r="AF42" s="25">
        <f t="shared" si="32"/>
        <v>500</v>
      </c>
      <c r="AG42" s="26">
        <f t="shared" si="33"/>
        <v>0</v>
      </c>
      <c r="AH42" s="48"/>
      <c r="AI42" s="30">
        <f t="shared" si="5"/>
        <v>0</v>
      </c>
      <c r="AJ42" s="31" t="str">
        <f t="shared" si="6"/>
        <v/>
      </c>
      <c r="AL42" s="28"/>
      <c r="AM42" s="25">
        <f t="shared" si="34"/>
        <v>500</v>
      </c>
      <c r="AN42" s="26">
        <f t="shared" si="35"/>
        <v>0</v>
      </c>
      <c r="AO42" s="48"/>
      <c r="AP42" s="30">
        <f t="shared" si="7"/>
        <v>0</v>
      </c>
      <c r="AQ42" s="31" t="str">
        <f t="shared" si="8"/>
        <v/>
      </c>
    </row>
    <row r="43" spans="2:43" x14ac:dyDescent="0.2">
      <c r="B43" s="46"/>
      <c r="C43" s="21"/>
      <c r="D43" s="22"/>
      <c r="E43" s="23"/>
      <c r="F43" s="24"/>
      <c r="G43" s="25">
        <f t="shared" si="23"/>
        <v>500</v>
      </c>
      <c r="H43" s="26">
        <f t="shared" si="24"/>
        <v>0</v>
      </c>
      <c r="I43" s="47"/>
      <c r="J43" s="28"/>
      <c r="K43" s="25">
        <f t="shared" si="36"/>
        <v>500</v>
      </c>
      <c r="L43" s="26">
        <f t="shared" si="25"/>
        <v>0</v>
      </c>
      <c r="M43" s="48"/>
      <c r="N43" s="30">
        <f t="shared" si="26"/>
        <v>0</v>
      </c>
      <c r="O43" s="31" t="str">
        <f t="shared" si="27"/>
        <v/>
      </c>
      <c r="Q43" s="28"/>
      <c r="R43" s="25">
        <f t="shared" si="28"/>
        <v>500</v>
      </c>
      <c r="S43" s="26">
        <f t="shared" si="29"/>
        <v>0</v>
      </c>
      <c r="T43" s="48"/>
      <c r="U43" s="30">
        <f t="shared" si="1"/>
        <v>0</v>
      </c>
      <c r="V43" s="31" t="str">
        <f t="shared" si="2"/>
        <v/>
      </c>
      <c r="X43" s="28"/>
      <c r="Y43" s="25">
        <f t="shared" si="30"/>
        <v>500</v>
      </c>
      <c r="Z43" s="26">
        <f t="shared" si="31"/>
        <v>0</v>
      </c>
      <c r="AA43" s="48"/>
      <c r="AB43" s="30">
        <f t="shared" si="3"/>
        <v>0</v>
      </c>
      <c r="AC43" s="31" t="str">
        <f t="shared" si="4"/>
        <v/>
      </c>
      <c r="AE43" s="28"/>
      <c r="AF43" s="25">
        <f t="shared" si="32"/>
        <v>500</v>
      </c>
      <c r="AG43" s="26">
        <f t="shared" si="33"/>
        <v>0</v>
      </c>
      <c r="AH43" s="48"/>
      <c r="AI43" s="30">
        <f t="shared" si="5"/>
        <v>0</v>
      </c>
      <c r="AJ43" s="31" t="str">
        <f t="shared" si="6"/>
        <v/>
      </c>
      <c r="AL43" s="28"/>
      <c r="AM43" s="25">
        <f t="shared" si="34"/>
        <v>500</v>
      </c>
      <c r="AN43" s="26">
        <f t="shared" si="35"/>
        <v>0</v>
      </c>
      <c r="AO43" s="48"/>
      <c r="AP43" s="30">
        <f t="shared" si="7"/>
        <v>0</v>
      </c>
      <c r="AQ43" s="31" t="str">
        <f t="shared" si="8"/>
        <v/>
      </c>
    </row>
    <row r="44" spans="2:43" x14ac:dyDescent="0.2">
      <c r="B44" s="49" t="s">
        <v>35</v>
      </c>
      <c r="C44" s="21"/>
      <c r="D44" s="22" t="s">
        <v>30</v>
      </c>
      <c r="E44" s="23"/>
      <c r="F44" s="50">
        <v>6.0000000000000002E-5</v>
      </c>
      <c r="G44" s="51">
        <f>$F$18*(1+F74)</f>
        <v>517.9</v>
      </c>
      <c r="H44" s="26">
        <f>G44*F44</f>
        <v>3.1074000000000001E-2</v>
      </c>
      <c r="I44" s="27"/>
      <c r="J44" s="52">
        <v>6.9999999999999994E-5</v>
      </c>
      <c r="K44" s="51">
        <f>$F$18*(1+J74)</f>
        <v>516.9</v>
      </c>
      <c r="L44" s="26">
        <f>K44*J44</f>
        <v>3.6182999999999993E-2</v>
      </c>
      <c r="M44" s="27"/>
      <c r="N44" s="30">
        <f>L44-H44</f>
        <v>5.108999999999992E-3</v>
      </c>
      <c r="O44" s="31">
        <f>IF((H44)=0,"",(N44/H44))</f>
        <v>0.16441397953272807</v>
      </c>
      <c r="Q44" s="52">
        <f>+J44</f>
        <v>6.9999999999999994E-5</v>
      </c>
      <c r="R44" s="51">
        <f>$F$18*(1+Q74)</f>
        <v>516.9</v>
      </c>
      <c r="S44" s="26">
        <f>R44*Q44</f>
        <v>3.6182999999999993E-2</v>
      </c>
      <c r="T44" s="27"/>
      <c r="U44" s="30">
        <f t="shared" si="1"/>
        <v>0</v>
      </c>
      <c r="V44" s="31">
        <f t="shared" si="2"/>
        <v>0</v>
      </c>
      <c r="X44" s="52">
        <f>+Q44</f>
        <v>6.9999999999999994E-5</v>
      </c>
      <c r="Y44" s="51">
        <f>$F$18*(1+X74)</f>
        <v>516.9</v>
      </c>
      <c r="Z44" s="26">
        <f>Y44*X44</f>
        <v>3.6182999999999993E-2</v>
      </c>
      <c r="AA44" s="27"/>
      <c r="AB44" s="30">
        <f t="shared" si="3"/>
        <v>0</v>
      </c>
      <c r="AC44" s="31">
        <f t="shared" si="4"/>
        <v>0</v>
      </c>
      <c r="AE44" s="52">
        <f>+X44</f>
        <v>6.9999999999999994E-5</v>
      </c>
      <c r="AF44" s="51">
        <f>$F$18*(1+AE74)</f>
        <v>516.9</v>
      </c>
      <c r="AG44" s="26">
        <f>AF44*AE44</f>
        <v>3.6182999999999993E-2</v>
      </c>
      <c r="AH44" s="27"/>
      <c r="AI44" s="30">
        <f t="shared" si="5"/>
        <v>0</v>
      </c>
      <c r="AJ44" s="31">
        <f t="shared" si="6"/>
        <v>0</v>
      </c>
      <c r="AL44" s="52">
        <f>+AE44</f>
        <v>6.9999999999999994E-5</v>
      </c>
      <c r="AM44" s="51">
        <f>$F$18*(1+AL74)</f>
        <v>516.9</v>
      </c>
      <c r="AN44" s="26">
        <f>AM44*AL44</f>
        <v>3.6182999999999993E-2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17.899999999999977</v>
      </c>
      <c r="H45" s="26">
        <f t="shared" si="24"/>
        <v>1.8283059999999978</v>
      </c>
      <c r="I45" s="27"/>
      <c r="J45" s="55">
        <f>0.64*$J$55+0.18*$J$56+0.18*$J$57</f>
        <v>0.10214000000000001</v>
      </c>
      <c r="K45" s="54">
        <f>$F$18*(1+$J$74)-$F$18</f>
        <v>16.899999999999977</v>
      </c>
      <c r="L45" s="26">
        <f t="shared" si="25"/>
        <v>1.7261659999999979</v>
      </c>
      <c r="M45" s="27"/>
      <c r="N45" s="30">
        <f t="shared" si="26"/>
        <v>-0.1021399999999999</v>
      </c>
      <c r="O45" s="31">
        <f t="shared" si="27"/>
        <v>-5.5865921787709508E-2</v>
      </c>
      <c r="Q45" s="55">
        <f>0.64*$Q$55+0.18*$Q$56+0.18*$Q$57</f>
        <v>0.10214000000000001</v>
      </c>
      <c r="R45" s="54">
        <f>$F$18*(1+Q74)-$F$18</f>
        <v>16.899999999999977</v>
      </c>
      <c r="S45" s="26">
        <f t="shared" ref="S45" si="37">R45*Q45</f>
        <v>1.7261659999999979</v>
      </c>
      <c r="T45" s="27"/>
      <c r="U45" s="30">
        <f t="shared" si="1"/>
        <v>0</v>
      </c>
      <c r="V45" s="31">
        <f t="shared" si="2"/>
        <v>0</v>
      </c>
      <c r="X45" s="55">
        <f>0.64*$X$55+0.18*$X$56+0.18*$X$57</f>
        <v>0.10214000000000001</v>
      </c>
      <c r="Y45" s="54">
        <f>$F$18*(1+X74)-$F$18</f>
        <v>16.899999999999977</v>
      </c>
      <c r="Z45" s="26">
        <f t="shared" ref="Z45" si="38">Y45*X45</f>
        <v>1.7261659999999979</v>
      </c>
      <c r="AA45" s="27"/>
      <c r="AB45" s="30">
        <f t="shared" si="3"/>
        <v>0</v>
      </c>
      <c r="AC45" s="31">
        <f t="shared" si="4"/>
        <v>0</v>
      </c>
      <c r="AE45" s="55">
        <f>0.64*$AE$55+0.18*$AE$56+0.18*$AE$57</f>
        <v>0.10214000000000001</v>
      </c>
      <c r="AF45" s="54">
        <f>$F$18*(1+AE74)-$F$18</f>
        <v>16.899999999999977</v>
      </c>
      <c r="AG45" s="26">
        <f t="shared" ref="AG45" si="39">AF45*AE45</f>
        <v>1.7261659999999979</v>
      </c>
      <c r="AH45" s="27"/>
      <c r="AI45" s="30">
        <f t="shared" si="5"/>
        <v>0</v>
      </c>
      <c r="AJ45" s="31">
        <f t="shared" si="6"/>
        <v>0</v>
      </c>
      <c r="AL45" s="55">
        <f>0.64*$AL$55+0.18*$AL$56+0.18*$AL$57</f>
        <v>0.10214000000000001</v>
      </c>
      <c r="AM45" s="54">
        <f>$F$18*(1+AL74)-$F$18</f>
        <v>16.899999999999977</v>
      </c>
      <c r="AN45" s="26">
        <f t="shared" ref="AN45" si="40">AM45*AL45</f>
        <v>1.7261659999999979</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24.019379999999998</v>
      </c>
      <c r="I47" s="40"/>
      <c r="J47" s="59"/>
      <c r="K47" s="61"/>
      <c r="L47" s="60">
        <f>SUM(L40:L46)+L39</f>
        <v>27.643348999999997</v>
      </c>
      <c r="M47" s="40"/>
      <c r="N47" s="43">
        <f t="shared" ref="N47:N65" si="41">L47-H47</f>
        <v>3.6239689999999989</v>
      </c>
      <c r="O47" s="44">
        <f t="shared" si="27"/>
        <v>0.15087687525656363</v>
      </c>
      <c r="Q47" s="59"/>
      <c r="R47" s="61"/>
      <c r="S47" s="60">
        <f>SUM(S40:S46)+S39</f>
        <v>28.762349</v>
      </c>
      <c r="T47" s="40"/>
      <c r="U47" s="43">
        <f t="shared" si="1"/>
        <v>1.1190000000000033</v>
      </c>
      <c r="V47" s="44">
        <f t="shared" si="2"/>
        <v>4.0479899884778917E-2</v>
      </c>
      <c r="X47" s="59"/>
      <c r="Y47" s="61"/>
      <c r="Z47" s="60">
        <f>SUM(Z40:Z46)+Z39</f>
        <v>30.742348999999997</v>
      </c>
      <c r="AA47" s="40"/>
      <c r="AB47" s="43">
        <f t="shared" si="3"/>
        <v>1.9799999999999969</v>
      </c>
      <c r="AC47" s="44">
        <f t="shared" si="4"/>
        <v>6.88399963438312E-2</v>
      </c>
      <c r="AE47" s="59"/>
      <c r="AF47" s="61"/>
      <c r="AG47" s="60">
        <f>SUM(AG40:AG46)+AG39</f>
        <v>32.532348999999996</v>
      </c>
      <c r="AH47" s="40"/>
      <c r="AI47" s="43">
        <f t="shared" si="5"/>
        <v>1.7899999999999991</v>
      </c>
      <c r="AJ47" s="44">
        <f t="shared" si="6"/>
        <v>5.8225869467554328E-2</v>
      </c>
      <c r="AL47" s="59"/>
      <c r="AM47" s="61"/>
      <c r="AN47" s="60">
        <f>SUM(AN40:AN46)+AN39</f>
        <v>33.842348999999999</v>
      </c>
      <c r="AO47" s="40"/>
      <c r="AP47" s="43">
        <f t="shared" si="7"/>
        <v>1.3100000000000023</v>
      </c>
      <c r="AQ47" s="44">
        <f t="shared" si="8"/>
        <v>4.026761178542633E-2</v>
      </c>
    </row>
    <row r="48" spans="2:43" x14ac:dyDescent="0.2">
      <c r="B48" s="27" t="s">
        <v>39</v>
      </c>
      <c r="C48" s="27"/>
      <c r="D48" s="62" t="s">
        <v>30</v>
      </c>
      <c r="E48" s="63"/>
      <c r="F48" s="28">
        <v>7.7000000000000002E-3</v>
      </c>
      <c r="G48" s="64">
        <f>F18*(1+F74)</f>
        <v>517.9</v>
      </c>
      <c r="H48" s="26">
        <f>G48*F48</f>
        <v>3.9878299999999998</v>
      </c>
      <c r="I48" s="27"/>
      <c r="J48" s="28">
        <v>7.7000000000000002E-3</v>
      </c>
      <c r="K48" s="65">
        <f>F18*(1+J74)</f>
        <v>516.9</v>
      </c>
      <c r="L48" s="26">
        <f>K48*J48</f>
        <v>3.9801299999999999</v>
      </c>
      <c r="M48" s="27"/>
      <c r="N48" s="30">
        <f t="shared" si="41"/>
        <v>-7.6999999999998181E-3</v>
      </c>
      <c r="O48" s="31">
        <f t="shared" si="27"/>
        <v>-1.9308746862328179E-3</v>
      </c>
      <c r="Q48" s="28">
        <f>+J48</f>
        <v>7.7000000000000002E-3</v>
      </c>
      <c r="R48" s="65">
        <f>$F$18*(1+Q74)</f>
        <v>516.9</v>
      </c>
      <c r="S48" s="26">
        <f>R48*Q48</f>
        <v>3.9801299999999999</v>
      </c>
      <c r="T48" s="27"/>
      <c r="U48" s="30">
        <f t="shared" si="1"/>
        <v>0</v>
      </c>
      <c r="V48" s="31">
        <f t="shared" si="2"/>
        <v>0</v>
      </c>
      <c r="X48" s="28">
        <f>+Q48</f>
        <v>7.7000000000000002E-3</v>
      </c>
      <c r="Y48" s="65">
        <f>$F$18*(1+X74)</f>
        <v>516.9</v>
      </c>
      <c r="Z48" s="26">
        <f>Y48*X48</f>
        <v>3.9801299999999999</v>
      </c>
      <c r="AA48" s="27"/>
      <c r="AB48" s="30">
        <f t="shared" si="3"/>
        <v>0</v>
      </c>
      <c r="AC48" s="31">
        <f t="shared" si="4"/>
        <v>0</v>
      </c>
      <c r="AE48" s="28">
        <f>+X48</f>
        <v>7.7000000000000002E-3</v>
      </c>
      <c r="AF48" s="65">
        <f>$F$18*(1+AE74)</f>
        <v>516.9</v>
      </c>
      <c r="AG48" s="26">
        <f>AF48*AE48</f>
        <v>3.9801299999999999</v>
      </c>
      <c r="AH48" s="27"/>
      <c r="AI48" s="30">
        <f t="shared" si="5"/>
        <v>0</v>
      </c>
      <c r="AJ48" s="31">
        <f t="shared" si="6"/>
        <v>0</v>
      </c>
      <c r="AL48" s="28">
        <f>+AE48</f>
        <v>7.7000000000000002E-3</v>
      </c>
      <c r="AM48" s="65">
        <f>$F$18*(1+AL74)</f>
        <v>516.9</v>
      </c>
      <c r="AN48" s="26">
        <f>AM48*AL48</f>
        <v>3.9801299999999999</v>
      </c>
      <c r="AO48" s="27"/>
      <c r="AP48" s="30">
        <f t="shared" si="7"/>
        <v>0</v>
      </c>
      <c r="AQ48" s="31">
        <f t="shared" si="8"/>
        <v>0</v>
      </c>
    </row>
    <row r="49" spans="2:43" ht="25.5" x14ac:dyDescent="0.2">
      <c r="B49" s="66" t="s">
        <v>40</v>
      </c>
      <c r="C49" s="27"/>
      <c r="D49" s="62" t="s">
        <v>30</v>
      </c>
      <c r="E49" s="63"/>
      <c r="F49" s="28">
        <v>4.1999999999999997E-3</v>
      </c>
      <c r="G49" s="64">
        <f>G48</f>
        <v>517.9</v>
      </c>
      <c r="H49" s="26">
        <f>G49*F49</f>
        <v>2.1751799999999997</v>
      </c>
      <c r="I49" s="27"/>
      <c r="J49" s="28">
        <v>4.1999999999999997E-3</v>
      </c>
      <c r="K49" s="65">
        <f>K48</f>
        <v>516.9</v>
      </c>
      <c r="L49" s="26">
        <f>K49*J49</f>
        <v>2.1709799999999997</v>
      </c>
      <c r="M49" s="27"/>
      <c r="N49" s="30">
        <f t="shared" si="41"/>
        <v>-4.1999999999999815E-3</v>
      </c>
      <c r="O49" s="31">
        <f t="shared" si="27"/>
        <v>-1.9308746862328552E-3</v>
      </c>
      <c r="Q49" s="28">
        <f>+J49</f>
        <v>4.1999999999999997E-3</v>
      </c>
      <c r="R49" s="65">
        <f>R48</f>
        <v>516.9</v>
      </c>
      <c r="S49" s="26">
        <f>R49*Q49</f>
        <v>2.1709799999999997</v>
      </c>
      <c r="T49" s="27"/>
      <c r="U49" s="30">
        <f t="shared" si="1"/>
        <v>0</v>
      </c>
      <c r="V49" s="31">
        <f t="shared" si="2"/>
        <v>0</v>
      </c>
      <c r="X49" s="28">
        <f>+Q49</f>
        <v>4.1999999999999997E-3</v>
      </c>
      <c r="Y49" s="65">
        <f>Y48</f>
        <v>516.9</v>
      </c>
      <c r="Z49" s="26">
        <f>Y49*X49</f>
        <v>2.1709799999999997</v>
      </c>
      <c r="AA49" s="27"/>
      <c r="AB49" s="30">
        <f t="shared" si="3"/>
        <v>0</v>
      </c>
      <c r="AC49" s="31">
        <f t="shared" si="4"/>
        <v>0</v>
      </c>
      <c r="AE49" s="28">
        <f>+X49</f>
        <v>4.1999999999999997E-3</v>
      </c>
      <c r="AF49" s="65">
        <f>AF48</f>
        <v>516.9</v>
      </c>
      <c r="AG49" s="26">
        <f>AF49*AE49</f>
        <v>2.1709799999999997</v>
      </c>
      <c r="AH49" s="27"/>
      <c r="AI49" s="30">
        <f t="shared" si="5"/>
        <v>0</v>
      </c>
      <c r="AJ49" s="31">
        <f t="shared" si="6"/>
        <v>0</v>
      </c>
      <c r="AL49" s="28">
        <f>+AE49</f>
        <v>4.1999999999999997E-3</v>
      </c>
      <c r="AM49" s="65">
        <f>AM48</f>
        <v>516.9</v>
      </c>
      <c r="AN49" s="26">
        <f>AM49*AL49</f>
        <v>2.1709799999999997</v>
      </c>
      <c r="AO49" s="27"/>
      <c r="AP49" s="30">
        <f t="shared" si="7"/>
        <v>0</v>
      </c>
      <c r="AQ49" s="31">
        <f t="shared" si="8"/>
        <v>0</v>
      </c>
    </row>
    <row r="50" spans="2:43" ht="25.5" x14ac:dyDescent="0.2">
      <c r="B50" s="56" t="s">
        <v>41</v>
      </c>
      <c r="C50" s="35"/>
      <c r="D50" s="35"/>
      <c r="E50" s="35"/>
      <c r="F50" s="67"/>
      <c r="G50" s="59"/>
      <c r="H50" s="60">
        <f>SUM(H47:H49)</f>
        <v>30.182389999999998</v>
      </c>
      <c r="I50" s="68"/>
      <c r="J50" s="69"/>
      <c r="K50" s="70"/>
      <c r="L50" s="60">
        <f>SUM(L47:L49)</f>
        <v>33.794458999999996</v>
      </c>
      <c r="M50" s="68"/>
      <c r="N50" s="43">
        <f t="shared" si="41"/>
        <v>3.6120689999999982</v>
      </c>
      <c r="O50" s="44">
        <f t="shared" si="27"/>
        <v>0.11967471760851273</v>
      </c>
      <c r="Q50" s="69"/>
      <c r="R50" s="70"/>
      <c r="S50" s="60">
        <f>SUM(S47:S49)</f>
        <v>34.913459000000003</v>
      </c>
      <c r="T50" s="68"/>
      <c r="U50" s="43">
        <f t="shared" si="1"/>
        <v>1.1190000000000069</v>
      </c>
      <c r="V50" s="44">
        <f t="shared" si="2"/>
        <v>3.3111937078205839E-2</v>
      </c>
      <c r="X50" s="69"/>
      <c r="Y50" s="70"/>
      <c r="Z50" s="60">
        <f>SUM(Z47:Z49)</f>
        <v>36.893459</v>
      </c>
      <c r="AA50" s="68"/>
      <c r="AB50" s="43">
        <f t="shared" si="3"/>
        <v>1.9799999999999969</v>
      </c>
      <c r="AC50" s="44">
        <f t="shared" si="4"/>
        <v>5.6711653806630749E-2</v>
      </c>
      <c r="AE50" s="69"/>
      <c r="AF50" s="70"/>
      <c r="AG50" s="60">
        <f>SUM(AG47:AG49)</f>
        <v>38.683458999999999</v>
      </c>
      <c r="AH50" s="68"/>
      <c r="AI50" s="43">
        <f t="shared" si="5"/>
        <v>1.7899999999999991</v>
      </c>
      <c r="AJ50" s="44">
        <f t="shared" si="6"/>
        <v>4.8518085550069978E-2</v>
      </c>
      <c r="AL50" s="69"/>
      <c r="AM50" s="70"/>
      <c r="AN50" s="60">
        <f>SUM(AN47:AN49)</f>
        <v>39.993459000000001</v>
      </c>
      <c r="AO50" s="68"/>
      <c r="AP50" s="43">
        <f t="shared" si="7"/>
        <v>1.3100000000000023</v>
      </c>
      <c r="AQ50" s="44">
        <f t="shared" si="8"/>
        <v>3.3864603473024536E-2</v>
      </c>
    </row>
    <row r="51" spans="2:43" ht="25.5" x14ac:dyDescent="0.2">
      <c r="B51" s="71" t="s">
        <v>42</v>
      </c>
      <c r="C51" s="21"/>
      <c r="D51" s="22" t="s">
        <v>30</v>
      </c>
      <c r="E51" s="23"/>
      <c r="F51" s="72">
        <v>4.4000000000000003E-3</v>
      </c>
      <c r="G51" s="64">
        <f>G49</f>
        <v>517.9</v>
      </c>
      <c r="H51" s="73">
        <f t="shared" ref="H51:H57" si="42">G51*F51</f>
        <v>2.2787600000000001</v>
      </c>
      <c r="I51" s="27"/>
      <c r="J51" s="72">
        <v>4.4000000000000003E-3</v>
      </c>
      <c r="K51" s="65">
        <f>K49</f>
        <v>516.9</v>
      </c>
      <c r="L51" s="73">
        <f t="shared" ref="L51:L57" si="43">K51*J51</f>
        <v>2.2743600000000002</v>
      </c>
      <c r="M51" s="27"/>
      <c r="N51" s="30">
        <f t="shared" si="41"/>
        <v>-4.3999999999999595E-3</v>
      </c>
      <c r="O51" s="74">
        <f t="shared" si="27"/>
        <v>-1.9308746862328457E-3</v>
      </c>
      <c r="Q51" s="72">
        <f>+J51</f>
        <v>4.4000000000000003E-3</v>
      </c>
      <c r="R51" s="65">
        <f>R49</f>
        <v>516.9</v>
      </c>
      <c r="S51" s="73">
        <f t="shared" ref="S51:S57" si="44">R51*Q51</f>
        <v>2.2743600000000002</v>
      </c>
      <c r="T51" s="27"/>
      <c r="U51" s="30">
        <f t="shared" si="1"/>
        <v>0</v>
      </c>
      <c r="V51" s="74">
        <f t="shared" si="2"/>
        <v>0</v>
      </c>
      <c r="X51" s="72">
        <f>+Q51</f>
        <v>4.4000000000000003E-3</v>
      </c>
      <c r="Y51" s="65">
        <f>Y49</f>
        <v>516.9</v>
      </c>
      <c r="Z51" s="73">
        <f t="shared" ref="Z51:Z57" si="45">Y51*X51</f>
        <v>2.2743600000000002</v>
      </c>
      <c r="AA51" s="27"/>
      <c r="AB51" s="30">
        <f t="shared" si="3"/>
        <v>0</v>
      </c>
      <c r="AC51" s="74">
        <f t="shared" si="4"/>
        <v>0</v>
      </c>
      <c r="AE51" s="72">
        <f>+X51</f>
        <v>4.4000000000000003E-3</v>
      </c>
      <c r="AF51" s="65">
        <f>AF49</f>
        <v>516.9</v>
      </c>
      <c r="AG51" s="73">
        <f t="shared" ref="AG51:AG57" si="46">AF51*AE51</f>
        <v>2.2743600000000002</v>
      </c>
      <c r="AH51" s="27"/>
      <c r="AI51" s="30">
        <f t="shared" si="5"/>
        <v>0</v>
      </c>
      <c r="AJ51" s="74">
        <f t="shared" si="6"/>
        <v>0</v>
      </c>
      <c r="AL51" s="72">
        <f>+AE51</f>
        <v>4.4000000000000003E-3</v>
      </c>
      <c r="AM51" s="65">
        <f>AM49</f>
        <v>516.9</v>
      </c>
      <c r="AN51" s="73">
        <f t="shared" ref="AN51:AN57" si="47">AM51*AL51</f>
        <v>2.2743600000000002</v>
      </c>
      <c r="AO51" s="27"/>
      <c r="AP51" s="30">
        <f t="shared" si="7"/>
        <v>0</v>
      </c>
      <c r="AQ51" s="74">
        <f t="shared" si="8"/>
        <v>0</v>
      </c>
    </row>
    <row r="52" spans="2:43" ht="25.5" x14ac:dyDescent="0.2">
      <c r="B52" s="71" t="s">
        <v>43</v>
      </c>
      <c r="C52" s="21"/>
      <c r="D52" s="22" t="s">
        <v>30</v>
      </c>
      <c r="E52" s="23"/>
      <c r="F52" s="72">
        <v>1.2999999999999999E-3</v>
      </c>
      <c r="G52" s="64">
        <f>G49</f>
        <v>517.9</v>
      </c>
      <c r="H52" s="73">
        <f t="shared" si="42"/>
        <v>0.67326999999999992</v>
      </c>
      <c r="I52" s="27"/>
      <c r="J52" s="72">
        <v>1.2999999999999999E-3</v>
      </c>
      <c r="K52" s="65">
        <f>K49</f>
        <v>516.9</v>
      </c>
      <c r="L52" s="73">
        <f t="shared" si="43"/>
        <v>0.67196999999999996</v>
      </c>
      <c r="M52" s="27"/>
      <c r="N52" s="30">
        <f t="shared" si="41"/>
        <v>-1.2999999999999678E-3</v>
      </c>
      <c r="O52" s="74">
        <f t="shared" si="27"/>
        <v>-1.930874686232816E-3</v>
      </c>
      <c r="Q52" s="72">
        <f>+J52</f>
        <v>1.2999999999999999E-3</v>
      </c>
      <c r="R52" s="65">
        <f>R49</f>
        <v>516.9</v>
      </c>
      <c r="S52" s="73">
        <f t="shared" si="44"/>
        <v>0.67196999999999996</v>
      </c>
      <c r="T52" s="27"/>
      <c r="U52" s="30">
        <f t="shared" si="1"/>
        <v>0</v>
      </c>
      <c r="V52" s="74">
        <f t="shared" si="2"/>
        <v>0</v>
      </c>
      <c r="X52" s="72">
        <f>+Q52</f>
        <v>1.2999999999999999E-3</v>
      </c>
      <c r="Y52" s="65">
        <f>Y49</f>
        <v>516.9</v>
      </c>
      <c r="Z52" s="73">
        <f t="shared" si="45"/>
        <v>0.67196999999999996</v>
      </c>
      <c r="AA52" s="27"/>
      <c r="AB52" s="30">
        <f t="shared" si="3"/>
        <v>0</v>
      </c>
      <c r="AC52" s="74">
        <f t="shared" si="4"/>
        <v>0</v>
      </c>
      <c r="AE52" s="72">
        <f>+X52</f>
        <v>1.2999999999999999E-3</v>
      </c>
      <c r="AF52" s="65">
        <f>AF49</f>
        <v>516.9</v>
      </c>
      <c r="AG52" s="73">
        <f t="shared" si="46"/>
        <v>0.67196999999999996</v>
      </c>
      <c r="AH52" s="27"/>
      <c r="AI52" s="30">
        <f t="shared" si="5"/>
        <v>0</v>
      </c>
      <c r="AJ52" s="74">
        <f t="shared" si="6"/>
        <v>0</v>
      </c>
      <c r="AL52" s="72">
        <f>+AE52</f>
        <v>1.2999999999999999E-3</v>
      </c>
      <c r="AM52" s="65">
        <f>AM49</f>
        <v>516.9</v>
      </c>
      <c r="AN52" s="73">
        <f t="shared" si="47"/>
        <v>0.67196999999999996</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500</v>
      </c>
      <c r="H54" s="73">
        <f t="shared" si="42"/>
        <v>3.47</v>
      </c>
      <c r="I54" s="27"/>
      <c r="J54" s="72">
        <f>+F54</f>
        <v>6.94E-3</v>
      </c>
      <c r="K54" s="76">
        <f>$F$18</f>
        <v>500</v>
      </c>
      <c r="L54" s="73">
        <f t="shared" si="43"/>
        <v>3.47</v>
      </c>
      <c r="M54" s="27"/>
      <c r="N54" s="30">
        <f t="shared" si="41"/>
        <v>0</v>
      </c>
      <c r="O54" s="74">
        <f t="shared" si="27"/>
        <v>0</v>
      </c>
      <c r="Q54" s="72">
        <f>+J54</f>
        <v>6.94E-3</v>
      </c>
      <c r="R54" s="76">
        <f>$F$18</f>
        <v>500</v>
      </c>
      <c r="S54" s="73">
        <f t="shared" si="44"/>
        <v>3.47</v>
      </c>
      <c r="T54" s="27"/>
      <c r="U54" s="30">
        <f t="shared" si="1"/>
        <v>0</v>
      </c>
      <c r="V54" s="74">
        <f t="shared" si="2"/>
        <v>0</v>
      </c>
      <c r="X54" s="72">
        <f>+Q54</f>
        <v>6.94E-3</v>
      </c>
      <c r="Y54" s="76">
        <f>$F$18</f>
        <v>500</v>
      </c>
      <c r="Z54" s="73">
        <f t="shared" si="45"/>
        <v>3.47</v>
      </c>
      <c r="AA54" s="27"/>
      <c r="AB54" s="30">
        <f t="shared" si="3"/>
        <v>0</v>
      </c>
      <c r="AC54" s="74">
        <f t="shared" si="4"/>
        <v>0</v>
      </c>
      <c r="AE54" s="72">
        <f>+X54</f>
        <v>6.94E-3</v>
      </c>
      <c r="AF54" s="76">
        <f>$F$18</f>
        <v>500</v>
      </c>
      <c r="AG54" s="73">
        <f t="shared" si="46"/>
        <v>3.47</v>
      </c>
      <c r="AH54" s="27"/>
      <c r="AI54" s="30">
        <f t="shared" si="5"/>
        <v>0</v>
      </c>
      <c r="AJ54" s="74">
        <f t="shared" si="6"/>
        <v>0</v>
      </c>
      <c r="AL54" s="72">
        <f>+AE54</f>
        <v>6.94E-3</v>
      </c>
      <c r="AM54" s="76">
        <f>$F$18</f>
        <v>500</v>
      </c>
      <c r="AN54" s="73">
        <f t="shared" si="47"/>
        <v>3.47</v>
      </c>
      <c r="AO54" s="27"/>
      <c r="AP54" s="30">
        <f t="shared" si="7"/>
        <v>0</v>
      </c>
      <c r="AQ54" s="74">
        <f t="shared" si="8"/>
        <v>0</v>
      </c>
    </row>
    <row r="55" spans="2:43" x14ac:dyDescent="0.2">
      <c r="B55" s="49" t="s">
        <v>46</v>
      </c>
      <c r="C55" s="21"/>
      <c r="D55" s="22"/>
      <c r="E55" s="23"/>
      <c r="F55" s="72">
        <v>0.08</v>
      </c>
      <c r="G55" s="77">
        <f>0.64*$F$18</f>
        <v>320</v>
      </c>
      <c r="H55" s="73">
        <f t="shared" si="42"/>
        <v>25.6</v>
      </c>
      <c r="I55" s="27"/>
      <c r="J55" s="72">
        <v>0.08</v>
      </c>
      <c r="K55" s="77">
        <f>$G$55</f>
        <v>320</v>
      </c>
      <c r="L55" s="73">
        <f t="shared" si="43"/>
        <v>25.6</v>
      </c>
      <c r="M55" s="27"/>
      <c r="N55" s="30">
        <f t="shared" si="41"/>
        <v>0</v>
      </c>
      <c r="O55" s="74">
        <f t="shared" si="27"/>
        <v>0</v>
      </c>
      <c r="Q55" s="72">
        <v>0.08</v>
      </c>
      <c r="R55" s="77">
        <f>$G$55</f>
        <v>320</v>
      </c>
      <c r="S55" s="73">
        <f t="shared" si="44"/>
        <v>25.6</v>
      </c>
      <c r="T55" s="27"/>
      <c r="U55" s="30">
        <f t="shared" si="1"/>
        <v>0</v>
      </c>
      <c r="V55" s="74">
        <f t="shared" si="2"/>
        <v>0</v>
      </c>
      <c r="X55" s="72">
        <v>0.08</v>
      </c>
      <c r="Y55" s="77">
        <f>$G$55</f>
        <v>320</v>
      </c>
      <c r="Z55" s="73">
        <f t="shared" si="45"/>
        <v>25.6</v>
      </c>
      <c r="AA55" s="27"/>
      <c r="AB55" s="30">
        <f t="shared" si="3"/>
        <v>0</v>
      </c>
      <c r="AC55" s="74">
        <f t="shared" si="4"/>
        <v>0</v>
      </c>
      <c r="AE55" s="72">
        <v>0.08</v>
      </c>
      <c r="AF55" s="77">
        <f>$G$55</f>
        <v>320</v>
      </c>
      <c r="AG55" s="73">
        <f t="shared" si="46"/>
        <v>25.6</v>
      </c>
      <c r="AH55" s="27"/>
      <c r="AI55" s="30">
        <f t="shared" si="5"/>
        <v>0</v>
      </c>
      <c r="AJ55" s="74">
        <f t="shared" si="6"/>
        <v>0</v>
      </c>
      <c r="AL55" s="72">
        <v>0.08</v>
      </c>
      <c r="AM55" s="77">
        <f>$G$55</f>
        <v>320</v>
      </c>
      <c r="AN55" s="73">
        <f t="shared" si="47"/>
        <v>25.6</v>
      </c>
      <c r="AO55" s="27"/>
      <c r="AP55" s="30">
        <f t="shared" si="7"/>
        <v>0</v>
      </c>
      <c r="AQ55" s="74">
        <f t="shared" si="8"/>
        <v>0</v>
      </c>
    </row>
    <row r="56" spans="2:43" x14ac:dyDescent="0.2">
      <c r="B56" s="49" t="s">
        <v>47</v>
      </c>
      <c r="C56" s="21"/>
      <c r="D56" s="22"/>
      <c r="E56" s="23"/>
      <c r="F56" s="72">
        <v>0.122</v>
      </c>
      <c r="G56" s="77">
        <f>0.18*$F$18</f>
        <v>90</v>
      </c>
      <c r="H56" s="73">
        <f t="shared" si="42"/>
        <v>10.98</v>
      </c>
      <c r="I56" s="27"/>
      <c r="J56" s="72">
        <v>0.122</v>
      </c>
      <c r="K56" s="77">
        <f>$G$56</f>
        <v>90</v>
      </c>
      <c r="L56" s="73">
        <f t="shared" si="43"/>
        <v>10.98</v>
      </c>
      <c r="M56" s="27"/>
      <c r="N56" s="30">
        <f t="shared" si="41"/>
        <v>0</v>
      </c>
      <c r="O56" s="74">
        <f t="shared" si="27"/>
        <v>0</v>
      </c>
      <c r="Q56" s="72">
        <v>0.122</v>
      </c>
      <c r="R56" s="77">
        <f>$G$56</f>
        <v>90</v>
      </c>
      <c r="S56" s="73">
        <f t="shared" si="44"/>
        <v>10.98</v>
      </c>
      <c r="T56" s="27"/>
      <c r="U56" s="30">
        <f t="shared" si="1"/>
        <v>0</v>
      </c>
      <c r="V56" s="74">
        <f t="shared" si="2"/>
        <v>0</v>
      </c>
      <c r="X56" s="72">
        <v>0.122</v>
      </c>
      <c r="Y56" s="77">
        <f>$G$56</f>
        <v>90</v>
      </c>
      <c r="Z56" s="73">
        <f t="shared" si="45"/>
        <v>10.98</v>
      </c>
      <c r="AA56" s="27"/>
      <c r="AB56" s="30">
        <f t="shared" si="3"/>
        <v>0</v>
      </c>
      <c r="AC56" s="74">
        <f t="shared" si="4"/>
        <v>0</v>
      </c>
      <c r="AE56" s="72">
        <v>0.122</v>
      </c>
      <c r="AF56" s="77">
        <f>$G$56</f>
        <v>90</v>
      </c>
      <c r="AG56" s="73">
        <f t="shared" si="46"/>
        <v>10.98</v>
      </c>
      <c r="AH56" s="27"/>
      <c r="AI56" s="30">
        <f t="shared" si="5"/>
        <v>0</v>
      </c>
      <c r="AJ56" s="74">
        <f t="shared" si="6"/>
        <v>0</v>
      </c>
      <c r="AL56" s="72">
        <v>0.122</v>
      </c>
      <c r="AM56" s="77">
        <f>$G$56</f>
        <v>90</v>
      </c>
      <c r="AN56" s="73">
        <f t="shared" si="47"/>
        <v>10.98</v>
      </c>
      <c r="AO56" s="27"/>
      <c r="AP56" s="30">
        <f t="shared" si="7"/>
        <v>0</v>
      </c>
      <c r="AQ56" s="74">
        <f t="shared" si="8"/>
        <v>0</v>
      </c>
    </row>
    <row r="57" spans="2:43" x14ac:dyDescent="0.2">
      <c r="B57" s="11" t="s">
        <v>48</v>
      </c>
      <c r="C57" s="21"/>
      <c r="D57" s="22"/>
      <c r="E57" s="23"/>
      <c r="F57" s="72">
        <v>0.161</v>
      </c>
      <c r="G57" s="77">
        <f>0.18*$F$18</f>
        <v>90</v>
      </c>
      <c r="H57" s="73">
        <f t="shared" si="42"/>
        <v>14.49</v>
      </c>
      <c r="I57" s="27"/>
      <c r="J57" s="72">
        <v>0.161</v>
      </c>
      <c r="K57" s="77">
        <f>$G$57</f>
        <v>90</v>
      </c>
      <c r="L57" s="73">
        <f t="shared" si="43"/>
        <v>14.49</v>
      </c>
      <c r="M57" s="27"/>
      <c r="N57" s="30">
        <f t="shared" si="41"/>
        <v>0</v>
      </c>
      <c r="O57" s="74">
        <f t="shared" si="27"/>
        <v>0</v>
      </c>
      <c r="Q57" s="72">
        <v>0.161</v>
      </c>
      <c r="R57" s="77">
        <f>$G$57</f>
        <v>90</v>
      </c>
      <c r="S57" s="73">
        <f t="shared" si="44"/>
        <v>14.49</v>
      </c>
      <c r="T57" s="27"/>
      <c r="U57" s="30">
        <f t="shared" si="1"/>
        <v>0</v>
      </c>
      <c r="V57" s="74">
        <f t="shared" si="2"/>
        <v>0</v>
      </c>
      <c r="X57" s="72">
        <v>0.161</v>
      </c>
      <c r="Y57" s="77">
        <f>$G$57</f>
        <v>90</v>
      </c>
      <c r="Z57" s="73">
        <f t="shared" si="45"/>
        <v>14.49</v>
      </c>
      <c r="AA57" s="27"/>
      <c r="AB57" s="30">
        <f t="shared" si="3"/>
        <v>0</v>
      </c>
      <c r="AC57" s="74">
        <f t="shared" si="4"/>
        <v>0</v>
      </c>
      <c r="AE57" s="72">
        <v>0.161</v>
      </c>
      <c r="AF57" s="77">
        <f>$G$57</f>
        <v>90</v>
      </c>
      <c r="AG57" s="73">
        <f t="shared" si="46"/>
        <v>14.49</v>
      </c>
      <c r="AH57" s="27"/>
      <c r="AI57" s="30">
        <f t="shared" si="5"/>
        <v>0</v>
      </c>
      <c r="AJ57" s="74">
        <f t="shared" si="6"/>
        <v>0</v>
      </c>
      <c r="AL57" s="72">
        <v>0.161</v>
      </c>
      <c r="AM57" s="77">
        <f>$G$57</f>
        <v>90</v>
      </c>
      <c r="AN57" s="73">
        <f t="shared" si="47"/>
        <v>14.49</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500</v>
      </c>
      <c r="H58" s="73">
        <f>G58*F58</f>
        <v>47</v>
      </c>
      <c r="I58" s="83"/>
      <c r="J58" s="72">
        <v>9.4E-2</v>
      </c>
      <c r="K58" s="82">
        <f>$G$58</f>
        <v>500</v>
      </c>
      <c r="L58" s="73">
        <f>K58*J58</f>
        <v>47</v>
      </c>
      <c r="M58" s="83"/>
      <c r="N58" s="84">
        <f t="shared" si="41"/>
        <v>0</v>
      </c>
      <c r="O58" s="74">
        <f t="shared" si="27"/>
        <v>0</v>
      </c>
      <c r="Q58" s="72">
        <v>9.4E-2</v>
      </c>
      <c r="R58" s="82">
        <f>$G$58</f>
        <v>500</v>
      </c>
      <c r="S58" s="73">
        <f>R58*Q58</f>
        <v>47</v>
      </c>
      <c r="T58" s="83"/>
      <c r="U58" s="84">
        <f t="shared" si="1"/>
        <v>0</v>
      </c>
      <c r="V58" s="74">
        <f t="shared" si="2"/>
        <v>0</v>
      </c>
      <c r="X58" s="72">
        <v>9.4E-2</v>
      </c>
      <c r="Y58" s="82">
        <f>$G$58</f>
        <v>500</v>
      </c>
      <c r="Z58" s="73">
        <f>Y58*X58</f>
        <v>47</v>
      </c>
      <c r="AA58" s="83"/>
      <c r="AB58" s="84">
        <f t="shared" si="3"/>
        <v>0</v>
      </c>
      <c r="AC58" s="74">
        <f t="shared" si="4"/>
        <v>0</v>
      </c>
      <c r="AE58" s="72">
        <v>9.4E-2</v>
      </c>
      <c r="AF58" s="82">
        <f>$G$58</f>
        <v>500</v>
      </c>
      <c r="AG58" s="73">
        <f>AF58*AE58</f>
        <v>47</v>
      </c>
      <c r="AH58" s="83"/>
      <c r="AI58" s="84">
        <f t="shared" si="5"/>
        <v>0</v>
      </c>
      <c r="AJ58" s="74">
        <f t="shared" si="6"/>
        <v>0</v>
      </c>
      <c r="AL58" s="72">
        <v>9.4E-2</v>
      </c>
      <c r="AM58" s="82">
        <f>$G$58</f>
        <v>500</v>
      </c>
      <c r="AN58" s="73">
        <f>AM58*AL58</f>
        <v>47</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7"/>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87.924419999999998</v>
      </c>
      <c r="I61" s="100"/>
      <c r="J61" s="101"/>
      <c r="K61" s="101"/>
      <c r="L61" s="99">
        <f>SUM(L51:L57,L50)</f>
        <v>91.530788999999999</v>
      </c>
      <c r="M61" s="102"/>
      <c r="N61" s="103">
        <f t="shared" ref="N61" si="48">L61-H61</f>
        <v>3.6063690000000008</v>
      </c>
      <c r="O61" s="104">
        <f t="shared" ref="O61" si="49">IF((H61)=0,"",(N61/H61))</f>
        <v>4.1016693655755714E-2</v>
      </c>
      <c r="Q61" s="101"/>
      <c r="R61" s="101"/>
      <c r="S61" s="103">
        <f>SUM(S51:S57,S50)</f>
        <v>92.649788999999998</v>
      </c>
      <c r="T61" s="102"/>
      <c r="U61" s="103">
        <f t="shared" si="1"/>
        <v>1.1189999999999998</v>
      </c>
      <c r="V61" s="104">
        <f>IF((L61)=0,"",(U61/L61))</f>
        <v>1.2225394451696464E-2</v>
      </c>
      <c r="X61" s="101"/>
      <c r="Y61" s="101"/>
      <c r="Z61" s="103">
        <f>SUM(Z51:Z57,Z50)</f>
        <v>94.629789000000002</v>
      </c>
      <c r="AA61" s="102"/>
      <c r="AB61" s="103">
        <f t="shared" si="3"/>
        <v>1.980000000000004</v>
      </c>
      <c r="AC61" s="104">
        <f>IF((S61)=0,"",(AB61/S61))</f>
        <v>2.1370798804517557E-2</v>
      </c>
      <c r="AE61" s="101"/>
      <c r="AF61" s="101"/>
      <c r="AG61" s="103">
        <f>SUM(AG51:AG57,AG50)</f>
        <v>96.419789000000009</v>
      </c>
      <c r="AH61" s="102"/>
      <c r="AI61" s="103">
        <f t="shared" ref="AI61:AI65" si="50">AG61-Z61</f>
        <v>1.7900000000000063</v>
      </c>
      <c r="AJ61" s="104">
        <f>IF((Z61)=0,"",(AI61/Z61))</f>
        <v>1.8915819414962516E-2</v>
      </c>
      <c r="AL61" s="101"/>
      <c r="AM61" s="101"/>
      <c r="AN61" s="103">
        <f>SUM(AN51:AN57,AN50)</f>
        <v>97.729789000000011</v>
      </c>
      <c r="AO61" s="102"/>
      <c r="AP61" s="103">
        <f t="shared" ref="AP61:AP65" si="51">AN61-AG61</f>
        <v>1.3100000000000023</v>
      </c>
      <c r="AQ61" s="104">
        <f>IF((AG61)=0,"",(AP61/AG61))</f>
        <v>1.3586422596299212E-2</v>
      </c>
    </row>
    <row r="62" spans="2:43" x14ac:dyDescent="0.2">
      <c r="B62" s="105" t="s">
        <v>52</v>
      </c>
      <c r="C62" s="21"/>
      <c r="D62" s="21"/>
      <c r="E62" s="21"/>
      <c r="F62" s="106">
        <v>0.13</v>
      </c>
      <c r="G62" s="107"/>
      <c r="H62" s="108">
        <f>H61*F62</f>
        <v>11.430174600000001</v>
      </c>
      <c r="I62" s="109"/>
      <c r="J62" s="110">
        <v>0.13</v>
      </c>
      <c r="K62" s="109"/>
      <c r="L62" s="111">
        <f>L61*J62</f>
        <v>11.89900257</v>
      </c>
      <c r="M62" s="112"/>
      <c r="N62" s="113">
        <f t="shared" si="41"/>
        <v>0.46882796999999954</v>
      </c>
      <c r="O62" s="114">
        <f t="shared" si="27"/>
        <v>4.1016693655755658E-2</v>
      </c>
      <c r="Q62" s="110">
        <v>0.13</v>
      </c>
      <c r="R62" s="109"/>
      <c r="S62" s="111">
        <f>S61*Q62</f>
        <v>12.04447257</v>
      </c>
      <c r="T62" s="112"/>
      <c r="U62" s="113">
        <f t="shared" si="1"/>
        <v>0.14546999999999954</v>
      </c>
      <c r="V62" s="114">
        <f t="shared" ref="V62:V71" si="52">IF((L62)=0,"",(U62/L62))</f>
        <v>1.2225394451696427E-2</v>
      </c>
      <c r="X62" s="110">
        <v>0.13</v>
      </c>
      <c r="Y62" s="109"/>
      <c r="Z62" s="111">
        <f>Z61*X62</f>
        <v>12.30187257</v>
      </c>
      <c r="AA62" s="112"/>
      <c r="AB62" s="113">
        <f t="shared" si="3"/>
        <v>0.25740000000000052</v>
      </c>
      <c r="AC62" s="114">
        <f t="shared" ref="AC62:AC71" si="53">IF((S62)=0,"",(AB62/S62))</f>
        <v>2.1370798804517557E-2</v>
      </c>
      <c r="AE62" s="110">
        <v>0.13</v>
      </c>
      <c r="AF62" s="109"/>
      <c r="AG62" s="111">
        <f>AG61*AE62</f>
        <v>12.534572570000002</v>
      </c>
      <c r="AH62" s="112"/>
      <c r="AI62" s="113">
        <f t="shared" si="50"/>
        <v>0.23270000000000124</v>
      </c>
      <c r="AJ62" s="114">
        <f t="shared" ref="AJ62:AJ71" si="54">IF((Z62)=0,"",(AI62/Z62))</f>
        <v>1.8915819414962551E-2</v>
      </c>
      <c r="AL62" s="110">
        <v>0.13</v>
      </c>
      <c r="AM62" s="109"/>
      <c r="AN62" s="111">
        <f>AN61*AL62</f>
        <v>12.704872570000003</v>
      </c>
      <c r="AO62" s="112"/>
      <c r="AP62" s="113">
        <f t="shared" si="51"/>
        <v>0.17030000000000101</v>
      </c>
      <c r="AQ62" s="114">
        <f t="shared" ref="AQ62:AQ71" si="55">IF((AG62)=0,"",(AP62/AG62))</f>
        <v>1.3586422596299268E-2</v>
      </c>
    </row>
    <row r="63" spans="2:43" x14ac:dyDescent="0.2">
      <c r="B63" s="115" t="s">
        <v>53</v>
      </c>
      <c r="C63" s="21"/>
      <c r="D63" s="21"/>
      <c r="E63" s="21"/>
      <c r="F63" s="116"/>
      <c r="G63" s="107"/>
      <c r="H63" s="108">
        <f>H61+H62</f>
        <v>99.354594599999999</v>
      </c>
      <c r="I63" s="109"/>
      <c r="J63" s="109"/>
      <c r="K63" s="109"/>
      <c r="L63" s="111">
        <f>L61+L62</f>
        <v>103.42979156999999</v>
      </c>
      <c r="M63" s="112"/>
      <c r="N63" s="113">
        <f t="shared" si="41"/>
        <v>4.0751969699999933</v>
      </c>
      <c r="O63" s="114">
        <f t="shared" si="27"/>
        <v>4.1016693655755637E-2</v>
      </c>
      <c r="Q63" s="109"/>
      <c r="R63" s="109"/>
      <c r="S63" s="111">
        <f>S61+S62</f>
        <v>104.69426156999999</v>
      </c>
      <c r="T63" s="112"/>
      <c r="U63" s="113">
        <f t="shared" si="1"/>
        <v>1.2644700000000029</v>
      </c>
      <c r="V63" s="114">
        <f t="shared" si="52"/>
        <v>1.2225394451696495E-2</v>
      </c>
      <c r="X63" s="109"/>
      <c r="Y63" s="109"/>
      <c r="Z63" s="111">
        <f>Z61+Z62</f>
        <v>106.93166157</v>
      </c>
      <c r="AA63" s="112"/>
      <c r="AB63" s="113">
        <f t="shared" si="3"/>
        <v>2.237400000000008</v>
      </c>
      <c r="AC63" s="114">
        <f t="shared" si="53"/>
        <v>2.1370798804517591E-2</v>
      </c>
      <c r="AE63" s="109"/>
      <c r="AF63" s="109"/>
      <c r="AG63" s="111">
        <f>AG61+AG62</f>
        <v>108.95436157</v>
      </c>
      <c r="AH63" s="112"/>
      <c r="AI63" s="113">
        <f t="shared" si="50"/>
        <v>2.0227000000000004</v>
      </c>
      <c r="AJ63" s="114">
        <f t="shared" si="54"/>
        <v>1.8915819414962454E-2</v>
      </c>
      <c r="AL63" s="109"/>
      <c r="AM63" s="109"/>
      <c r="AN63" s="111">
        <f>AN61+AN62</f>
        <v>110.43466157000002</v>
      </c>
      <c r="AO63" s="112"/>
      <c r="AP63" s="113">
        <f t="shared" si="51"/>
        <v>1.4803000000000139</v>
      </c>
      <c r="AQ63" s="114">
        <f t="shared" si="55"/>
        <v>1.3586422596299316E-2</v>
      </c>
    </row>
    <row r="64" spans="2:43" ht="15.75" customHeight="1" x14ac:dyDescent="0.2">
      <c r="B64" s="259" t="s">
        <v>54</v>
      </c>
      <c r="C64" s="259"/>
      <c r="D64" s="259"/>
      <c r="E64" s="21"/>
      <c r="F64" s="116"/>
      <c r="G64" s="107"/>
      <c r="H64" s="117">
        <f>ROUND(-H63*10%,2)</f>
        <v>-9.94</v>
      </c>
      <c r="I64" s="109"/>
      <c r="J64" s="109"/>
      <c r="K64" s="109"/>
      <c r="L64" s="118">
        <f>ROUND(-L63*10%,2)</f>
        <v>-10.34</v>
      </c>
      <c r="M64" s="112"/>
      <c r="N64" s="118">
        <f t="shared" si="41"/>
        <v>-0.40000000000000036</v>
      </c>
      <c r="O64" s="119">
        <f t="shared" si="27"/>
        <v>4.0241448692152952E-2</v>
      </c>
      <c r="Q64" s="109"/>
      <c r="R64" s="109"/>
      <c r="S64" s="118">
        <f>ROUND(-S63*10%,2)</f>
        <v>-10.47</v>
      </c>
      <c r="T64" s="112"/>
      <c r="U64" s="118">
        <f t="shared" si="1"/>
        <v>-0.13000000000000078</v>
      </c>
      <c r="V64" s="119">
        <f t="shared" si="52"/>
        <v>1.257253384912967E-2</v>
      </c>
      <c r="X64" s="109"/>
      <c r="Y64" s="109"/>
      <c r="Z64" s="118">
        <f>ROUND(-Z63*10%,2)</f>
        <v>-10.69</v>
      </c>
      <c r="AA64" s="112"/>
      <c r="AB64" s="118">
        <f t="shared" si="3"/>
        <v>-0.21999999999999886</v>
      </c>
      <c r="AC64" s="119">
        <f t="shared" si="53"/>
        <v>2.1012416427889098E-2</v>
      </c>
      <c r="AE64" s="109"/>
      <c r="AF64" s="109"/>
      <c r="AG64" s="118">
        <f>ROUND(-AG63*10%,2)</f>
        <v>-10.9</v>
      </c>
      <c r="AH64" s="112"/>
      <c r="AI64" s="118">
        <f t="shared" si="50"/>
        <v>-0.21000000000000085</v>
      </c>
      <c r="AJ64" s="119">
        <f t="shared" si="54"/>
        <v>1.9644527595884084E-2</v>
      </c>
      <c r="AL64" s="109"/>
      <c r="AM64" s="109"/>
      <c r="AN64" s="118">
        <f>ROUND(-AN63*10%,2)</f>
        <v>-11.04</v>
      </c>
      <c r="AO64" s="112"/>
      <c r="AP64" s="118">
        <f t="shared" si="51"/>
        <v>-0.13999999999999879</v>
      </c>
      <c r="AQ64" s="119">
        <f t="shared" si="55"/>
        <v>1.2844036697247594E-2</v>
      </c>
    </row>
    <row r="65" spans="1:43" ht="13.5" thickBot="1" x14ac:dyDescent="0.25">
      <c r="B65" s="260" t="s">
        <v>55</v>
      </c>
      <c r="C65" s="260"/>
      <c r="D65" s="260"/>
      <c r="E65" s="120"/>
      <c r="F65" s="121"/>
      <c r="G65" s="122"/>
      <c r="H65" s="123">
        <f>H63+H64</f>
        <v>89.414594600000001</v>
      </c>
      <c r="I65" s="124"/>
      <c r="J65" s="124"/>
      <c r="K65" s="124"/>
      <c r="L65" s="125">
        <f>L63+L64</f>
        <v>93.089791569999988</v>
      </c>
      <c r="M65" s="126"/>
      <c r="N65" s="127">
        <f t="shared" si="41"/>
        <v>3.6751969699999876</v>
      </c>
      <c r="O65" s="128">
        <f t="shared" si="27"/>
        <v>4.1102875726732734E-2</v>
      </c>
      <c r="Q65" s="124"/>
      <c r="R65" s="124"/>
      <c r="S65" s="125">
        <f>S63+S64</f>
        <v>94.224261569999996</v>
      </c>
      <c r="T65" s="126"/>
      <c r="U65" s="127">
        <f t="shared" si="1"/>
        <v>1.1344700000000074</v>
      </c>
      <c r="V65" s="128">
        <f t="shared" si="52"/>
        <v>1.2186835751446806E-2</v>
      </c>
      <c r="X65" s="124"/>
      <c r="Y65" s="124"/>
      <c r="Z65" s="125">
        <f>Z63+Z64</f>
        <v>96.241661570000005</v>
      </c>
      <c r="AA65" s="126"/>
      <c r="AB65" s="127">
        <f t="shared" si="3"/>
        <v>2.0174000000000092</v>
      </c>
      <c r="AC65" s="128">
        <f t="shared" si="53"/>
        <v>2.1410621493714393E-2</v>
      </c>
      <c r="AE65" s="124"/>
      <c r="AF65" s="124"/>
      <c r="AG65" s="125">
        <f>AG63+AG64</f>
        <v>98.054361569999998</v>
      </c>
      <c r="AH65" s="126"/>
      <c r="AI65" s="127">
        <f t="shared" si="50"/>
        <v>1.8126999999999924</v>
      </c>
      <c r="AJ65" s="128">
        <f t="shared" si="54"/>
        <v>1.8834878476007511E-2</v>
      </c>
      <c r="AL65" s="124"/>
      <c r="AM65" s="124"/>
      <c r="AN65" s="125">
        <f>AN63+AN64</f>
        <v>99.394661570000011</v>
      </c>
      <c r="AO65" s="126"/>
      <c r="AP65" s="127">
        <f t="shared" si="51"/>
        <v>1.3403000000000134</v>
      </c>
      <c r="AQ65" s="128">
        <f t="shared" si="55"/>
        <v>1.3668948311322052E-2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83.854420000000005</v>
      </c>
      <c r="I67" s="140"/>
      <c r="J67" s="141"/>
      <c r="K67" s="141"/>
      <c r="L67" s="139">
        <f>SUM(L58:L59,L50,L51:L54)</f>
        <v>87.460788999999991</v>
      </c>
      <c r="M67" s="142"/>
      <c r="N67" s="143">
        <f t="shared" ref="N67:N71" si="56">L67-H67</f>
        <v>3.6063689999999866</v>
      </c>
      <c r="O67" s="104">
        <f t="shared" ref="O67:O71" si="57">IF((H67)=0,"",(N67/H67))</f>
        <v>4.300750037982478E-2</v>
      </c>
      <c r="Q67" s="141"/>
      <c r="R67" s="141"/>
      <c r="S67" s="143">
        <f>SUM(S58:S59,S50,S51:S54)</f>
        <v>88.579789000000005</v>
      </c>
      <c r="T67" s="142"/>
      <c r="U67" s="143">
        <f t="shared" si="1"/>
        <v>1.119000000000014</v>
      </c>
      <c r="V67" s="104">
        <f t="shared" si="52"/>
        <v>1.2794304885587233E-2</v>
      </c>
      <c r="X67" s="141"/>
      <c r="Y67" s="141"/>
      <c r="Z67" s="143">
        <f>SUM(Z58:Z59,Z50,Z51:Z54)</f>
        <v>90.559789000000009</v>
      </c>
      <c r="AA67" s="142"/>
      <c r="AB67" s="143">
        <f t="shared" si="3"/>
        <v>1.980000000000004</v>
      </c>
      <c r="AC67" s="104">
        <f t="shared" si="53"/>
        <v>2.2352728792343408E-2</v>
      </c>
      <c r="AE67" s="141"/>
      <c r="AF67" s="141"/>
      <c r="AG67" s="143">
        <f>SUM(AG58:AG59,AG50,AG51:AG54)</f>
        <v>92.349789000000001</v>
      </c>
      <c r="AH67" s="142"/>
      <c r="AI67" s="143">
        <f t="shared" ref="AI67:AI71" si="58">AG67-Z67</f>
        <v>1.789999999999992</v>
      </c>
      <c r="AJ67" s="104">
        <f t="shared" si="54"/>
        <v>1.976594711367969E-2</v>
      </c>
      <c r="AL67" s="141"/>
      <c r="AM67" s="141"/>
      <c r="AN67" s="143">
        <f>SUM(AN58:AN59,AN50,AN51:AN54)</f>
        <v>93.659789000000004</v>
      </c>
      <c r="AO67" s="142"/>
      <c r="AP67" s="143">
        <f t="shared" ref="AP67:AP71" si="59">AN67-AG67</f>
        <v>1.3100000000000023</v>
      </c>
      <c r="AQ67" s="104">
        <f t="shared" si="55"/>
        <v>1.4185197542790295E-2</v>
      </c>
    </row>
    <row r="68" spans="1:43" s="85" customFormat="1" x14ac:dyDescent="0.2">
      <c r="B68" s="144" t="s">
        <v>52</v>
      </c>
      <c r="C68" s="79"/>
      <c r="D68" s="79"/>
      <c r="E68" s="79"/>
      <c r="F68" s="145">
        <v>0.13</v>
      </c>
      <c r="G68" s="138"/>
      <c r="H68" s="146">
        <f>H67*F68</f>
        <v>10.901074600000001</v>
      </c>
      <c r="I68" s="147"/>
      <c r="J68" s="148">
        <v>0.13</v>
      </c>
      <c r="K68" s="149"/>
      <c r="L68" s="150">
        <f>L67*J68</f>
        <v>11.369902569999999</v>
      </c>
      <c r="M68" s="151"/>
      <c r="N68" s="152">
        <f t="shared" si="56"/>
        <v>0.46882796999999776</v>
      </c>
      <c r="O68" s="114">
        <f t="shared" si="57"/>
        <v>4.3007500379824731E-2</v>
      </c>
      <c r="Q68" s="148">
        <v>0.13</v>
      </c>
      <c r="R68" s="149"/>
      <c r="S68" s="150">
        <f>S67*Q68</f>
        <v>11.51537257</v>
      </c>
      <c r="T68" s="151"/>
      <c r="U68" s="152">
        <f t="shared" si="1"/>
        <v>0.14547000000000132</v>
      </c>
      <c r="V68" s="114">
        <f t="shared" si="52"/>
        <v>1.2794304885587188E-2</v>
      </c>
      <c r="X68" s="148">
        <v>0.13</v>
      </c>
      <c r="Y68" s="149"/>
      <c r="Z68" s="150">
        <f>Z67*X68</f>
        <v>11.772772570000001</v>
      </c>
      <c r="AA68" s="151"/>
      <c r="AB68" s="152">
        <f t="shared" si="3"/>
        <v>0.25740000000000052</v>
      </c>
      <c r="AC68" s="114">
        <f t="shared" si="53"/>
        <v>2.2352728792343408E-2</v>
      </c>
      <c r="AE68" s="148">
        <v>0.13</v>
      </c>
      <c r="AF68" s="149"/>
      <c r="AG68" s="150">
        <f>AG67*AE68</f>
        <v>12.00547257</v>
      </c>
      <c r="AH68" s="151"/>
      <c r="AI68" s="152">
        <f t="shared" si="58"/>
        <v>0.23269999999999946</v>
      </c>
      <c r="AJ68" s="114">
        <f t="shared" si="54"/>
        <v>1.9765947113679735E-2</v>
      </c>
      <c r="AL68" s="148">
        <v>0.13</v>
      </c>
      <c r="AM68" s="149"/>
      <c r="AN68" s="150">
        <f>AN67*AL68</f>
        <v>12.175772570000001</v>
      </c>
      <c r="AO68" s="151"/>
      <c r="AP68" s="152">
        <f t="shared" si="59"/>
        <v>0.17030000000000101</v>
      </c>
      <c r="AQ68" s="114">
        <f t="shared" si="55"/>
        <v>1.4185197542790354E-2</v>
      </c>
    </row>
    <row r="69" spans="1:43" s="85" customFormat="1" x14ac:dyDescent="0.2">
      <c r="B69" s="153" t="s">
        <v>53</v>
      </c>
      <c r="C69" s="79"/>
      <c r="D69" s="79"/>
      <c r="E69" s="79"/>
      <c r="F69" s="154"/>
      <c r="G69" s="155"/>
      <c r="H69" s="146">
        <f>H67+H68</f>
        <v>94.755494600000006</v>
      </c>
      <c r="I69" s="147"/>
      <c r="J69" s="147"/>
      <c r="K69" s="147"/>
      <c r="L69" s="150">
        <f>L67+L68</f>
        <v>98.830691569999985</v>
      </c>
      <c r="M69" s="151"/>
      <c r="N69" s="152">
        <f t="shared" si="56"/>
        <v>4.075196969999979</v>
      </c>
      <c r="O69" s="114">
        <f t="shared" si="57"/>
        <v>4.3007500379824717E-2</v>
      </c>
      <c r="Q69" s="147"/>
      <c r="R69" s="147"/>
      <c r="S69" s="150">
        <f>S67+S68</f>
        <v>100.09516157</v>
      </c>
      <c r="T69" s="151"/>
      <c r="U69" s="152">
        <f t="shared" si="1"/>
        <v>1.2644700000000171</v>
      </c>
      <c r="V69" s="114">
        <f t="shared" si="52"/>
        <v>1.2794304885587247E-2</v>
      </c>
      <c r="X69" s="147"/>
      <c r="Y69" s="147"/>
      <c r="Z69" s="150">
        <f>Z67+Z68</f>
        <v>102.33256157000001</v>
      </c>
      <c r="AA69" s="151"/>
      <c r="AB69" s="152">
        <f t="shared" si="3"/>
        <v>2.237400000000008</v>
      </c>
      <c r="AC69" s="114">
        <f t="shared" si="53"/>
        <v>2.2352728792343443E-2</v>
      </c>
      <c r="AE69" s="147"/>
      <c r="AF69" s="147"/>
      <c r="AG69" s="150">
        <f>AG67+AG68</f>
        <v>104.35526157</v>
      </c>
      <c r="AH69" s="151"/>
      <c r="AI69" s="152">
        <f t="shared" si="58"/>
        <v>2.0226999999999862</v>
      </c>
      <c r="AJ69" s="114">
        <f t="shared" si="54"/>
        <v>1.9765947113679645E-2</v>
      </c>
      <c r="AL69" s="147"/>
      <c r="AM69" s="147"/>
      <c r="AN69" s="150">
        <f>AN67+AN68</f>
        <v>105.83556157000001</v>
      </c>
      <c r="AO69" s="151"/>
      <c r="AP69" s="152">
        <f t="shared" si="59"/>
        <v>1.4803000000000139</v>
      </c>
      <c r="AQ69" s="114">
        <f t="shared" si="55"/>
        <v>1.4185197542790405E-2</v>
      </c>
    </row>
    <row r="70" spans="1:43" s="85" customFormat="1" ht="15.75" customHeight="1" x14ac:dyDescent="0.2">
      <c r="B70" s="261" t="s">
        <v>54</v>
      </c>
      <c r="C70" s="261"/>
      <c r="D70" s="261"/>
      <c r="E70" s="79"/>
      <c r="F70" s="154"/>
      <c r="G70" s="155"/>
      <c r="H70" s="156">
        <f>ROUND(-H69*10%,2)</f>
        <v>-9.48</v>
      </c>
      <c r="I70" s="147"/>
      <c r="J70" s="147"/>
      <c r="K70" s="147"/>
      <c r="L70" s="118">
        <f>ROUND(-L69*10%,2)</f>
        <v>-9.8800000000000008</v>
      </c>
      <c r="M70" s="151"/>
      <c r="N70" s="157">
        <f t="shared" si="56"/>
        <v>-0.40000000000000036</v>
      </c>
      <c r="O70" s="119">
        <f t="shared" si="57"/>
        <v>4.2194092827004252E-2</v>
      </c>
      <c r="Q70" s="147"/>
      <c r="R70" s="147"/>
      <c r="S70" s="118">
        <f>ROUND(-S69*10%,2)</f>
        <v>-10.01</v>
      </c>
      <c r="T70" s="151"/>
      <c r="U70" s="157">
        <f t="shared" si="1"/>
        <v>-0.12999999999999901</v>
      </c>
      <c r="V70" s="119">
        <f t="shared" si="52"/>
        <v>1.3157894736842004E-2</v>
      </c>
      <c r="X70" s="147"/>
      <c r="Y70" s="147"/>
      <c r="Z70" s="118">
        <f>ROUND(-Z69*10%,2)</f>
        <v>-10.23</v>
      </c>
      <c r="AA70" s="151"/>
      <c r="AB70" s="157">
        <f t="shared" si="3"/>
        <v>-0.22000000000000064</v>
      </c>
      <c r="AC70" s="119">
        <f t="shared" si="53"/>
        <v>2.1978021978022042E-2</v>
      </c>
      <c r="AE70" s="147"/>
      <c r="AF70" s="147"/>
      <c r="AG70" s="118">
        <f>ROUND(-AG69*10%,2)</f>
        <v>-10.44</v>
      </c>
      <c r="AH70" s="151"/>
      <c r="AI70" s="157">
        <f t="shared" si="58"/>
        <v>-0.20999999999999908</v>
      </c>
      <c r="AJ70" s="119">
        <f t="shared" si="54"/>
        <v>2.0527859237536566E-2</v>
      </c>
      <c r="AL70" s="147"/>
      <c r="AM70" s="147"/>
      <c r="AN70" s="118">
        <f>ROUND(-AN69*10%,2)</f>
        <v>-10.58</v>
      </c>
      <c r="AO70" s="151"/>
      <c r="AP70" s="157">
        <f t="shared" si="59"/>
        <v>-0.14000000000000057</v>
      </c>
      <c r="AQ70" s="119">
        <f t="shared" si="55"/>
        <v>1.3409961685823811E-2</v>
      </c>
    </row>
    <row r="71" spans="1:43" s="85" customFormat="1" ht="13.5" thickBot="1" x14ac:dyDescent="0.25">
      <c r="B71" s="254" t="s">
        <v>57</v>
      </c>
      <c r="C71" s="254"/>
      <c r="D71" s="254"/>
      <c r="E71" s="158"/>
      <c r="F71" s="159"/>
      <c r="G71" s="160"/>
      <c r="H71" s="161">
        <f>SUM(H69:H70)</f>
        <v>85.275494600000002</v>
      </c>
      <c r="I71" s="162"/>
      <c r="J71" s="162"/>
      <c r="K71" s="162"/>
      <c r="L71" s="163">
        <f>SUM(L69:L70)</f>
        <v>88.950691569999989</v>
      </c>
      <c r="M71" s="164"/>
      <c r="N71" s="165">
        <f t="shared" si="56"/>
        <v>3.6751969699999876</v>
      </c>
      <c r="O71" s="166">
        <f t="shared" si="57"/>
        <v>4.3097926165531583E-2</v>
      </c>
      <c r="Q71" s="162"/>
      <c r="R71" s="162"/>
      <c r="S71" s="163">
        <f>SUM(S69:S70)</f>
        <v>90.085161569999997</v>
      </c>
      <c r="T71" s="164"/>
      <c r="U71" s="165">
        <f t="shared" si="1"/>
        <v>1.1344700000000074</v>
      </c>
      <c r="V71" s="166">
        <f t="shared" si="52"/>
        <v>1.2753919952463024E-2</v>
      </c>
      <c r="X71" s="162"/>
      <c r="Y71" s="162"/>
      <c r="Z71" s="163">
        <f>SUM(Z69:Z70)</f>
        <v>92.102561570000006</v>
      </c>
      <c r="AA71" s="164"/>
      <c r="AB71" s="165">
        <f t="shared" si="3"/>
        <v>2.0174000000000092</v>
      </c>
      <c r="AC71" s="166">
        <f t="shared" si="53"/>
        <v>2.2394365118970274E-2</v>
      </c>
      <c r="AE71" s="162"/>
      <c r="AF71" s="162"/>
      <c r="AG71" s="163">
        <f>SUM(AG69:AG70)</f>
        <v>93.915261569999998</v>
      </c>
      <c r="AH71" s="164"/>
      <c r="AI71" s="165">
        <f t="shared" si="58"/>
        <v>1.8126999999999924</v>
      </c>
      <c r="AJ71" s="166">
        <f t="shared" si="54"/>
        <v>1.9681320140290559E-2</v>
      </c>
      <c r="AL71" s="162"/>
      <c r="AM71" s="162"/>
      <c r="AN71" s="163">
        <f>SUM(AN69:AN70)</f>
        <v>95.255561570000012</v>
      </c>
      <c r="AO71" s="164"/>
      <c r="AP71" s="165">
        <f t="shared" si="59"/>
        <v>1.3403000000000134</v>
      </c>
      <c r="AQ71" s="166">
        <f t="shared" si="55"/>
        <v>1.4271375893480497E-2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476250</xdr:colOff>
                    <xdr:row>16</xdr:row>
                    <xdr:rowOff>171450</xdr:rowOff>
                  </from>
                  <to>
                    <xdr:col>9</xdr:col>
                    <xdr:colOff>533400</xdr:colOff>
                    <xdr:row>18</xdr:row>
                    <xdr:rowOff>28575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361950</xdr:colOff>
                    <xdr:row>16</xdr:row>
                    <xdr:rowOff>114300</xdr:rowOff>
                  </from>
                  <to>
                    <xdr:col>16</xdr:col>
                    <xdr:colOff>57150</xdr:colOff>
                    <xdr:row>18</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8"/>
  <sheetViews>
    <sheetView showGridLines="0" view="pageBreakPreview" topLeftCell="A4" zoomScale="60" zoomScaleNormal="85" workbookViewId="0">
      <pane xSplit="5" ySplit="19" topLeftCell="F25" activePane="bottomRight" state="frozen"/>
      <selection activeCell="A4" sqref="A4"/>
      <selection pane="topRight" activeCell="F4" sqref="F4"/>
      <selection pane="bottomLeft" activeCell="A23" sqref="A23"/>
      <selection pane="bottomRight" activeCell="L78" sqref="L78"/>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45"/>
      <c r="O8" s="194"/>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3</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800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+'Res (100)'!F23</f>
        <v>9.67</v>
      </c>
      <c r="G23" s="25">
        <v>1</v>
      </c>
      <c r="H23" s="233">
        <f>G23*F23</f>
        <v>9.67</v>
      </c>
      <c r="I23" s="27"/>
      <c r="J23" s="24">
        <f>+'Res (100)'!J23</f>
        <v>13.88</v>
      </c>
      <c r="K23" s="29">
        <v>1</v>
      </c>
      <c r="L23" s="233">
        <f>K23*J23</f>
        <v>13.88</v>
      </c>
      <c r="M23" s="27"/>
      <c r="N23" s="234">
        <f>L23-H23</f>
        <v>4.2100000000000009</v>
      </c>
      <c r="O23" s="31">
        <f>IF((H23)=0,"",(N23/H23))</f>
        <v>0.43536711478800422</v>
      </c>
      <c r="Q23" s="24">
        <f>+'Res (100)'!Q23</f>
        <v>18.010000000000002</v>
      </c>
      <c r="R23" s="29">
        <v>1</v>
      </c>
      <c r="S23" s="26">
        <f>R23*Q23</f>
        <v>18.010000000000002</v>
      </c>
      <c r="T23" s="27"/>
      <c r="U23" s="30">
        <f>S23-L23</f>
        <v>4.1300000000000008</v>
      </c>
      <c r="V23" s="31">
        <f>IF((L23)=0,"",(U23/L23))</f>
        <v>0.29755043227665712</v>
      </c>
      <c r="X23" s="24">
        <f>+'Res (100)'!X23</f>
        <v>22.44</v>
      </c>
      <c r="Y23" s="29">
        <v>1</v>
      </c>
      <c r="Z23" s="26">
        <f>Y23*X23</f>
        <v>22.44</v>
      </c>
      <c r="AA23" s="27"/>
      <c r="AB23" s="30">
        <f>Z23-S23</f>
        <v>4.43</v>
      </c>
      <c r="AC23" s="31">
        <f>IF((S23)=0,"",(AB23/S23))</f>
        <v>0.24597445863409215</v>
      </c>
      <c r="AE23" s="24">
        <f>+'Res (100)'!AE23</f>
        <v>26.98</v>
      </c>
      <c r="AF23" s="29">
        <v>1</v>
      </c>
      <c r="AG23" s="26">
        <f>AF23*AE23</f>
        <v>26.98</v>
      </c>
      <c r="AH23" s="27"/>
      <c r="AI23" s="30">
        <f>AG23-Z23</f>
        <v>4.5399999999999991</v>
      </c>
      <c r="AJ23" s="31">
        <f>IF((Z23)=0,"",(AI23/Z23))</f>
        <v>0.20231729055258463</v>
      </c>
      <c r="AL23" s="24">
        <f>+'Res (100)'!AL23</f>
        <v>31.29</v>
      </c>
      <c r="AM23" s="29">
        <v>1</v>
      </c>
      <c r="AN23" s="26">
        <f>AM23*AL23</f>
        <v>31.29</v>
      </c>
      <c r="AO23" s="27"/>
      <c r="AP23" s="30">
        <f>AN23-AG23</f>
        <v>4.3099999999999987</v>
      </c>
      <c r="AQ23" s="31">
        <f>IF((AG23)=0,"",(AP23/AG23))</f>
        <v>0.15974796145292805</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800</v>
      </c>
      <c r="H29" s="233">
        <f t="shared" si="0"/>
        <v>18.72</v>
      </c>
      <c r="I29" s="27"/>
      <c r="J29" s="24">
        <f>+'Res (100)'!J29</f>
        <v>2.07E-2</v>
      </c>
      <c r="K29" s="25">
        <f>$F$18</f>
        <v>800</v>
      </c>
      <c r="L29" s="233">
        <f t="shared" si="9"/>
        <v>16.559999999999999</v>
      </c>
      <c r="M29" s="27"/>
      <c r="N29" s="234">
        <f t="shared" si="10"/>
        <v>-2.16</v>
      </c>
      <c r="O29" s="31">
        <f t="shared" si="11"/>
        <v>-0.1153846153846154</v>
      </c>
      <c r="Q29" s="24">
        <f>+'Res (100)'!Q29</f>
        <v>1.6400000000000001E-2</v>
      </c>
      <c r="R29" s="25">
        <f>$F$18</f>
        <v>800</v>
      </c>
      <c r="S29" s="26">
        <f t="shared" si="12"/>
        <v>13.120000000000001</v>
      </c>
      <c r="T29" s="27"/>
      <c r="U29" s="30">
        <f t="shared" si="1"/>
        <v>-3.4399999999999977</v>
      </c>
      <c r="V29" s="31">
        <f t="shared" si="2"/>
        <v>-0.20772946859903368</v>
      </c>
      <c r="X29" s="24">
        <f>+'Res (100)'!X29</f>
        <v>1.15E-2</v>
      </c>
      <c r="Y29" s="25">
        <f>$F$18</f>
        <v>800</v>
      </c>
      <c r="Z29" s="26">
        <f t="shared" si="13"/>
        <v>9.1999999999999993</v>
      </c>
      <c r="AA29" s="27"/>
      <c r="AB29" s="30">
        <f t="shared" si="3"/>
        <v>-3.9200000000000017</v>
      </c>
      <c r="AC29" s="31">
        <f t="shared" si="4"/>
        <v>-0.29878048780487815</v>
      </c>
      <c r="AE29" s="24">
        <f>+'Res (100)'!AE29</f>
        <v>6.0000000000000001E-3</v>
      </c>
      <c r="AF29" s="25">
        <f>$F$18</f>
        <v>800</v>
      </c>
      <c r="AG29" s="26">
        <f t="shared" si="14"/>
        <v>4.8</v>
      </c>
      <c r="AH29" s="27"/>
      <c r="AI29" s="30">
        <f t="shared" si="5"/>
        <v>-4.3999999999999995</v>
      </c>
      <c r="AJ29" s="31">
        <f t="shared" si="6"/>
        <v>-0.47826086956521735</v>
      </c>
      <c r="AL29" s="24">
        <f>+'Res (100)'!AL29</f>
        <v>0</v>
      </c>
      <c r="AM29" s="25">
        <f>$F$18</f>
        <v>800</v>
      </c>
      <c r="AN29" s="26">
        <f t="shared" si="15"/>
        <v>0</v>
      </c>
      <c r="AO29" s="27"/>
      <c r="AP29" s="30">
        <f t="shared" si="7"/>
        <v>-4.8</v>
      </c>
      <c r="AQ29" s="31">
        <f t="shared" si="8"/>
        <v>-1</v>
      </c>
    </row>
    <row r="30" spans="2:43" x14ac:dyDescent="0.2">
      <c r="B30" s="21" t="s">
        <v>31</v>
      </c>
      <c r="C30" s="21"/>
      <c r="D30" s="22"/>
      <c r="E30" s="23"/>
      <c r="F30" s="24"/>
      <c r="G30" s="25">
        <f t="shared" ref="G30" si="16">$F$18</f>
        <v>800</v>
      </c>
      <c r="H30" s="26">
        <f t="shared" si="0"/>
        <v>0</v>
      </c>
      <c r="I30" s="27"/>
      <c r="J30" s="24"/>
      <c r="K30" s="25">
        <f t="shared" ref="K30:K38" si="17">$F$18</f>
        <v>800</v>
      </c>
      <c r="L30" s="26">
        <f t="shared" si="9"/>
        <v>0</v>
      </c>
      <c r="M30" s="27"/>
      <c r="N30" s="30">
        <f t="shared" si="10"/>
        <v>0</v>
      </c>
      <c r="O30" s="31" t="str">
        <f t="shared" si="11"/>
        <v/>
      </c>
      <c r="Q30" s="24"/>
      <c r="R30" s="25">
        <f t="shared" ref="R30:R38" si="18">$F$18</f>
        <v>800</v>
      </c>
      <c r="S30" s="26">
        <f t="shared" si="12"/>
        <v>0</v>
      </c>
      <c r="T30" s="27"/>
      <c r="U30" s="30">
        <f t="shared" si="1"/>
        <v>0</v>
      </c>
      <c r="V30" s="31" t="str">
        <f t="shared" si="2"/>
        <v/>
      </c>
      <c r="X30" s="24"/>
      <c r="Y30" s="25">
        <f t="shared" ref="Y30:Y38" si="19">$F$18</f>
        <v>800</v>
      </c>
      <c r="Z30" s="26">
        <f t="shared" si="13"/>
        <v>0</v>
      </c>
      <c r="AA30" s="27"/>
      <c r="AB30" s="30">
        <f t="shared" si="3"/>
        <v>0</v>
      </c>
      <c r="AC30" s="31" t="str">
        <f t="shared" si="4"/>
        <v/>
      </c>
      <c r="AE30" s="24"/>
      <c r="AF30" s="25">
        <f t="shared" ref="AF30:AF38" si="20">$F$18</f>
        <v>800</v>
      </c>
      <c r="AG30" s="26">
        <f t="shared" si="14"/>
        <v>0</v>
      </c>
      <c r="AH30" s="27"/>
      <c r="AI30" s="30">
        <f t="shared" si="5"/>
        <v>0</v>
      </c>
      <c r="AJ30" s="31" t="str">
        <f t="shared" si="6"/>
        <v/>
      </c>
      <c r="AL30" s="24"/>
      <c r="AM30" s="25">
        <f t="shared" ref="AM30:AM38" si="21">$F$18</f>
        <v>800</v>
      </c>
      <c r="AN30" s="26">
        <f t="shared" si="15"/>
        <v>0</v>
      </c>
      <c r="AO30" s="27"/>
      <c r="AP30" s="30">
        <f t="shared" si="7"/>
        <v>0</v>
      </c>
      <c r="AQ30" s="31" t="str">
        <f t="shared" si="8"/>
        <v/>
      </c>
    </row>
    <row r="31" spans="2:43" x14ac:dyDescent="0.2">
      <c r="B31" s="21" t="s">
        <v>32</v>
      </c>
      <c r="C31" s="21"/>
      <c r="D31" s="22" t="s">
        <v>30</v>
      </c>
      <c r="E31" s="23"/>
      <c r="F31" s="24">
        <f>+'Res (100)'!F31</f>
        <v>0</v>
      </c>
      <c r="G31" s="25">
        <f>$F$18</f>
        <v>800</v>
      </c>
      <c r="H31" s="26">
        <f t="shared" si="0"/>
        <v>0</v>
      </c>
      <c r="I31" s="27"/>
      <c r="J31" s="52">
        <f>+'Res (100)'!J31</f>
        <v>-2.0000000000000002E-5</v>
      </c>
      <c r="K31" s="25">
        <f t="shared" si="17"/>
        <v>800</v>
      </c>
      <c r="L31" s="26">
        <f t="shared" si="9"/>
        <v>-1.6E-2</v>
      </c>
      <c r="M31" s="27"/>
      <c r="N31" s="30">
        <f t="shared" si="10"/>
        <v>-1.6E-2</v>
      </c>
      <c r="O31" s="31" t="str">
        <f t="shared" si="11"/>
        <v/>
      </c>
      <c r="Q31" s="24">
        <f>+'Res (100)'!Q31</f>
        <v>0</v>
      </c>
      <c r="R31" s="25">
        <f t="shared" si="18"/>
        <v>800</v>
      </c>
      <c r="S31" s="26">
        <f t="shared" si="12"/>
        <v>0</v>
      </c>
      <c r="T31" s="27"/>
      <c r="U31" s="30">
        <f t="shared" si="1"/>
        <v>1.6E-2</v>
      </c>
      <c r="V31" s="31">
        <f t="shared" si="2"/>
        <v>-1</v>
      </c>
      <c r="X31" s="24">
        <f>+'Res (100)'!X31</f>
        <v>0</v>
      </c>
      <c r="Y31" s="25">
        <f t="shared" si="19"/>
        <v>800</v>
      </c>
      <c r="Z31" s="26">
        <f t="shared" si="13"/>
        <v>0</v>
      </c>
      <c r="AA31" s="27"/>
      <c r="AB31" s="30">
        <f t="shared" si="3"/>
        <v>0</v>
      </c>
      <c r="AC31" s="31" t="str">
        <f t="shared" si="4"/>
        <v/>
      </c>
      <c r="AE31" s="24">
        <f>+'Res (100)'!AE31</f>
        <v>0</v>
      </c>
      <c r="AF31" s="25">
        <f t="shared" si="20"/>
        <v>800</v>
      </c>
      <c r="AG31" s="26">
        <f t="shared" si="14"/>
        <v>0</v>
      </c>
      <c r="AH31" s="27"/>
      <c r="AI31" s="30">
        <f t="shared" si="5"/>
        <v>0</v>
      </c>
      <c r="AJ31" s="31" t="str">
        <f t="shared" si="6"/>
        <v/>
      </c>
      <c r="AL31" s="24">
        <f>+'Res (100)'!AL31</f>
        <v>0</v>
      </c>
      <c r="AM31" s="25">
        <f t="shared" si="21"/>
        <v>800</v>
      </c>
      <c r="AN31" s="26">
        <f t="shared" si="15"/>
        <v>0</v>
      </c>
      <c r="AO31" s="27"/>
      <c r="AP31" s="30">
        <f t="shared" si="7"/>
        <v>0</v>
      </c>
      <c r="AQ31" s="31" t="str">
        <f t="shared" si="8"/>
        <v/>
      </c>
    </row>
    <row r="32" spans="2:43" x14ac:dyDescent="0.2">
      <c r="B32" s="33"/>
      <c r="C32" s="21"/>
      <c r="D32" s="22"/>
      <c r="E32" s="23"/>
      <c r="F32" s="24"/>
      <c r="G32" s="25">
        <f t="shared" ref="G32:G38" si="22">$F$18</f>
        <v>800</v>
      </c>
      <c r="H32" s="26">
        <f t="shared" si="0"/>
        <v>0</v>
      </c>
      <c r="I32" s="27"/>
      <c r="J32" s="28"/>
      <c r="K32" s="25">
        <f t="shared" si="17"/>
        <v>800</v>
      </c>
      <c r="L32" s="26">
        <f t="shared" si="9"/>
        <v>0</v>
      </c>
      <c r="M32" s="27"/>
      <c r="N32" s="30">
        <f t="shared" si="10"/>
        <v>0</v>
      </c>
      <c r="O32" s="31" t="str">
        <f t="shared" si="11"/>
        <v/>
      </c>
      <c r="Q32" s="24"/>
      <c r="R32" s="25">
        <f t="shared" si="18"/>
        <v>800</v>
      </c>
      <c r="S32" s="26">
        <f t="shared" si="12"/>
        <v>0</v>
      </c>
      <c r="T32" s="27"/>
      <c r="U32" s="30">
        <f t="shared" si="1"/>
        <v>0</v>
      </c>
      <c r="V32" s="31" t="str">
        <f t="shared" si="2"/>
        <v/>
      </c>
      <c r="X32" s="24"/>
      <c r="Y32" s="25">
        <f t="shared" si="19"/>
        <v>800</v>
      </c>
      <c r="Z32" s="26">
        <f t="shared" si="13"/>
        <v>0</v>
      </c>
      <c r="AA32" s="27"/>
      <c r="AB32" s="30">
        <f t="shared" si="3"/>
        <v>0</v>
      </c>
      <c r="AC32" s="31" t="str">
        <f t="shared" si="4"/>
        <v/>
      </c>
      <c r="AE32" s="24"/>
      <c r="AF32" s="25">
        <f t="shared" si="20"/>
        <v>800</v>
      </c>
      <c r="AG32" s="26">
        <f t="shared" si="14"/>
        <v>0</v>
      </c>
      <c r="AH32" s="27"/>
      <c r="AI32" s="30">
        <f t="shared" si="5"/>
        <v>0</v>
      </c>
      <c r="AJ32" s="31" t="str">
        <f t="shared" si="6"/>
        <v/>
      </c>
      <c r="AL32" s="24"/>
      <c r="AM32" s="25">
        <f t="shared" si="21"/>
        <v>800</v>
      </c>
      <c r="AN32" s="26">
        <f t="shared" si="15"/>
        <v>0</v>
      </c>
      <c r="AO32" s="27"/>
      <c r="AP32" s="30">
        <f t="shared" si="7"/>
        <v>0</v>
      </c>
      <c r="AQ32" s="31" t="str">
        <f t="shared" si="8"/>
        <v/>
      </c>
    </row>
    <row r="33" spans="2:43" x14ac:dyDescent="0.2">
      <c r="B33" s="33"/>
      <c r="C33" s="21"/>
      <c r="D33" s="22"/>
      <c r="E33" s="23"/>
      <c r="F33" s="24"/>
      <c r="G33" s="25">
        <f t="shared" si="22"/>
        <v>800</v>
      </c>
      <c r="H33" s="26">
        <f t="shared" si="0"/>
        <v>0</v>
      </c>
      <c r="I33" s="27"/>
      <c r="J33" s="28"/>
      <c r="K33" s="25">
        <f t="shared" si="17"/>
        <v>800</v>
      </c>
      <c r="L33" s="26">
        <f t="shared" si="9"/>
        <v>0</v>
      </c>
      <c r="M33" s="27"/>
      <c r="N33" s="30">
        <f t="shared" si="10"/>
        <v>0</v>
      </c>
      <c r="O33" s="31" t="str">
        <f t="shared" si="11"/>
        <v/>
      </c>
      <c r="Q33" s="28"/>
      <c r="R33" s="25">
        <f t="shared" si="18"/>
        <v>800</v>
      </c>
      <c r="S33" s="26">
        <f t="shared" si="12"/>
        <v>0</v>
      </c>
      <c r="T33" s="27"/>
      <c r="U33" s="30">
        <f t="shared" si="1"/>
        <v>0</v>
      </c>
      <c r="V33" s="31" t="str">
        <f t="shared" si="2"/>
        <v/>
      </c>
      <c r="X33" s="28"/>
      <c r="Y33" s="25">
        <f t="shared" si="19"/>
        <v>800</v>
      </c>
      <c r="Z33" s="26">
        <f t="shared" si="13"/>
        <v>0</v>
      </c>
      <c r="AA33" s="27"/>
      <c r="AB33" s="30">
        <f t="shared" si="3"/>
        <v>0</v>
      </c>
      <c r="AC33" s="31" t="str">
        <f t="shared" si="4"/>
        <v/>
      </c>
      <c r="AE33" s="28"/>
      <c r="AF33" s="25">
        <f t="shared" si="20"/>
        <v>800</v>
      </c>
      <c r="AG33" s="26">
        <f t="shared" si="14"/>
        <v>0</v>
      </c>
      <c r="AH33" s="27"/>
      <c r="AI33" s="30">
        <f t="shared" si="5"/>
        <v>0</v>
      </c>
      <c r="AJ33" s="31" t="str">
        <f t="shared" si="6"/>
        <v/>
      </c>
      <c r="AL33" s="28"/>
      <c r="AM33" s="25">
        <f t="shared" si="21"/>
        <v>800</v>
      </c>
      <c r="AN33" s="26">
        <f t="shared" si="15"/>
        <v>0</v>
      </c>
      <c r="AO33" s="27"/>
      <c r="AP33" s="30">
        <f t="shared" si="7"/>
        <v>0</v>
      </c>
      <c r="AQ33" s="31" t="str">
        <f t="shared" si="8"/>
        <v/>
      </c>
    </row>
    <row r="34" spans="2:43" x14ac:dyDescent="0.2">
      <c r="B34" s="33"/>
      <c r="C34" s="21"/>
      <c r="D34" s="22"/>
      <c r="E34" s="23"/>
      <c r="F34" s="24"/>
      <c r="G34" s="25">
        <f t="shared" si="22"/>
        <v>800</v>
      </c>
      <c r="H34" s="26">
        <f t="shared" si="0"/>
        <v>0</v>
      </c>
      <c r="I34" s="27"/>
      <c r="J34" s="28"/>
      <c r="K34" s="25">
        <f t="shared" si="17"/>
        <v>800</v>
      </c>
      <c r="L34" s="26">
        <f t="shared" si="9"/>
        <v>0</v>
      </c>
      <c r="M34" s="27"/>
      <c r="N34" s="30">
        <f t="shared" si="10"/>
        <v>0</v>
      </c>
      <c r="O34" s="31" t="str">
        <f t="shared" si="11"/>
        <v/>
      </c>
      <c r="Q34" s="28"/>
      <c r="R34" s="25">
        <f t="shared" si="18"/>
        <v>800</v>
      </c>
      <c r="S34" s="26">
        <f t="shared" si="12"/>
        <v>0</v>
      </c>
      <c r="T34" s="27"/>
      <c r="U34" s="30">
        <f t="shared" si="1"/>
        <v>0</v>
      </c>
      <c r="V34" s="31" t="str">
        <f t="shared" si="2"/>
        <v/>
      </c>
      <c r="X34" s="28"/>
      <c r="Y34" s="25">
        <f t="shared" si="19"/>
        <v>800</v>
      </c>
      <c r="Z34" s="26">
        <f t="shared" si="13"/>
        <v>0</v>
      </c>
      <c r="AA34" s="27"/>
      <c r="AB34" s="30">
        <f t="shared" si="3"/>
        <v>0</v>
      </c>
      <c r="AC34" s="31" t="str">
        <f t="shared" si="4"/>
        <v/>
      </c>
      <c r="AE34" s="28"/>
      <c r="AF34" s="25">
        <f t="shared" si="20"/>
        <v>800</v>
      </c>
      <c r="AG34" s="26">
        <f t="shared" si="14"/>
        <v>0</v>
      </c>
      <c r="AH34" s="27"/>
      <c r="AI34" s="30">
        <f t="shared" si="5"/>
        <v>0</v>
      </c>
      <c r="AJ34" s="31" t="str">
        <f t="shared" si="6"/>
        <v/>
      </c>
      <c r="AL34" s="28"/>
      <c r="AM34" s="25">
        <f t="shared" si="21"/>
        <v>800</v>
      </c>
      <c r="AN34" s="26">
        <f t="shared" si="15"/>
        <v>0</v>
      </c>
      <c r="AO34" s="27"/>
      <c r="AP34" s="30">
        <f t="shared" si="7"/>
        <v>0</v>
      </c>
      <c r="AQ34" s="31" t="str">
        <f t="shared" si="8"/>
        <v/>
      </c>
    </row>
    <row r="35" spans="2:43" x14ac:dyDescent="0.2">
      <c r="B35" s="33"/>
      <c r="C35" s="21"/>
      <c r="D35" s="22"/>
      <c r="E35" s="23"/>
      <c r="F35" s="24"/>
      <c r="G35" s="25">
        <f t="shared" si="22"/>
        <v>800</v>
      </c>
      <c r="H35" s="26">
        <f t="shared" si="0"/>
        <v>0</v>
      </c>
      <c r="I35" s="27"/>
      <c r="J35" s="28"/>
      <c r="K35" s="25">
        <f t="shared" si="17"/>
        <v>800</v>
      </c>
      <c r="L35" s="26">
        <f t="shared" si="9"/>
        <v>0</v>
      </c>
      <c r="M35" s="27"/>
      <c r="N35" s="30">
        <f t="shared" si="10"/>
        <v>0</v>
      </c>
      <c r="O35" s="31" t="str">
        <f t="shared" si="11"/>
        <v/>
      </c>
      <c r="Q35" s="28"/>
      <c r="R35" s="25">
        <f t="shared" si="18"/>
        <v>800</v>
      </c>
      <c r="S35" s="26">
        <f t="shared" si="12"/>
        <v>0</v>
      </c>
      <c r="T35" s="27"/>
      <c r="U35" s="30">
        <f t="shared" si="1"/>
        <v>0</v>
      </c>
      <c r="V35" s="31" t="str">
        <f t="shared" si="2"/>
        <v/>
      </c>
      <c r="X35" s="28"/>
      <c r="Y35" s="25">
        <f t="shared" si="19"/>
        <v>800</v>
      </c>
      <c r="Z35" s="26">
        <f t="shared" si="13"/>
        <v>0</v>
      </c>
      <c r="AA35" s="27"/>
      <c r="AB35" s="30">
        <f t="shared" si="3"/>
        <v>0</v>
      </c>
      <c r="AC35" s="31" t="str">
        <f t="shared" si="4"/>
        <v/>
      </c>
      <c r="AE35" s="28"/>
      <c r="AF35" s="25">
        <f t="shared" si="20"/>
        <v>800</v>
      </c>
      <c r="AG35" s="26">
        <f t="shared" si="14"/>
        <v>0</v>
      </c>
      <c r="AH35" s="27"/>
      <c r="AI35" s="30">
        <f t="shared" si="5"/>
        <v>0</v>
      </c>
      <c r="AJ35" s="31" t="str">
        <f t="shared" si="6"/>
        <v/>
      </c>
      <c r="AL35" s="28"/>
      <c r="AM35" s="25">
        <f t="shared" si="21"/>
        <v>800</v>
      </c>
      <c r="AN35" s="26">
        <f t="shared" si="15"/>
        <v>0</v>
      </c>
      <c r="AO35" s="27"/>
      <c r="AP35" s="30">
        <f t="shared" si="7"/>
        <v>0</v>
      </c>
      <c r="AQ35" s="31" t="str">
        <f t="shared" si="8"/>
        <v/>
      </c>
    </row>
    <row r="36" spans="2:43" x14ac:dyDescent="0.2">
      <c r="B36" s="33"/>
      <c r="C36" s="21"/>
      <c r="D36" s="22"/>
      <c r="E36" s="23"/>
      <c r="F36" s="24"/>
      <c r="G36" s="25">
        <f t="shared" si="22"/>
        <v>800</v>
      </c>
      <c r="H36" s="26">
        <f t="shared" si="0"/>
        <v>0</v>
      </c>
      <c r="I36" s="27"/>
      <c r="J36" s="28"/>
      <c r="K36" s="25">
        <f t="shared" si="17"/>
        <v>800</v>
      </c>
      <c r="L36" s="26">
        <f t="shared" si="9"/>
        <v>0</v>
      </c>
      <c r="M36" s="27"/>
      <c r="N36" s="30">
        <f t="shared" si="10"/>
        <v>0</v>
      </c>
      <c r="O36" s="31" t="str">
        <f t="shared" si="11"/>
        <v/>
      </c>
      <c r="Q36" s="28"/>
      <c r="R36" s="25">
        <f t="shared" si="18"/>
        <v>800</v>
      </c>
      <c r="S36" s="26">
        <f t="shared" si="12"/>
        <v>0</v>
      </c>
      <c r="T36" s="27"/>
      <c r="U36" s="30">
        <f t="shared" si="1"/>
        <v>0</v>
      </c>
      <c r="V36" s="31" t="str">
        <f t="shared" si="2"/>
        <v/>
      </c>
      <c r="X36" s="28"/>
      <c r="Y36" s="25">
        <f t="shared" si="19"/>
        <v>800</v>
      </c>
      <c r="Z36" s="26">
        <f t="shared" si="13"/>
        <v>0</v>
      </c>
      <c r="AA36" s="27"/>
      <c r="AB36" s="30">
        <f t="shared" si="3"/>
        <v>0</v>
      </c>
      <c r="AC36" s="31" t="str">
        <f t="shared" si="4"/>
        <v/>
      </c>
      <c r="AE36" s="28"/>
      <c r="AF36" s="25">
        <f t="shared" si="20"/>
        <v>800</v>
      </c>
      <c r="AG36" s="26">
        <f t="shared" si="14"/>
        <v>0</v>
      </c>
      <c r="AH36" s="27"/>
      <c r="AI36" s="30">
        <f t="shared" si="5"/>
        <v>0</v>
      </c>
      <c r="AJ36" s="31" t="str">
        <f t="shared" si="6"/>
        <v/>
      </c>
      <c r="AL36" s="28"/>
      <c r="AM36" s="25">
        <f t="shared" si="21"/>
        <v>800</v>
      </c>
      <c r="AN36" s="26">
        <f t="shared" si="15"/>
        <v>0</v>
      </c>
      <c r="AO36" s="27"/>
      <c r="AP36" s="30">
        <f t="shared" si="7"/>
        <v>0</v>
      </c>
      <c r="AQ36" s="31" t="str">
        <f t="shared" si="8"/>
        <v/>
      </c>
    </row>
    <row r="37" spans="2:43" x14ac:dyDescent="0.2">
      <c r="B37" s="33"/>
      <c r="C37" s="21"/>
      <c r="D37" s="22"/>
      <c r="E37" s="23"/>
      <c r="F37" s="24"/>
      <c r="G37" s="25">
        <f t="shared" si="22"/>
        <v>800</v>
      </c>
      <c r="H37" s="26">
        <f t="shared" si="0"/>
        <v>0</v>
      </c>
      <c r="I37" s="27"/>
      <c r="J37" s="28"/>
      <c r="K37" s="25">
        <f t="shared" si="17"/>
        <v>800</v>
      </c>
      <c r="L37" s="26">
        <f t="shared" si="9"/>
        <v>0</v>
      </c>
      <c r="M37" s="27"/>
      <c r="N37" s="30">
        <f t="shared" si="10"/>
        <v>0</v>
      </c>
      <c r="O37" s="31" t="str">
        <f t="shared" si="11"/>
        <v/>
      </c>
      <c r="Q37" s="28"/>
      <c r="R37" s="25">
        <f t="shared" si="18"/>
        <v>800</v>
      </c>
      <c r="S37" s="26">
        <f t="shared" si="12"/>
        <v>0</v>
      </c>
      <c r="T37" s="27"/>
      <c r="U37" s="30">
        <f t="shared" si="1"/>
        <v>0</v>
      </c>
      <c r="V37" s="31" t="str">
        <f t="shared" si="2"/>
        <v/>
      </c>
      <c r="X37" s="28"/>
      <c r="Y37" s="25">
        <f t="shared" si="19"/>
        <v>800</v>
      </c>
      <c r="Z37" s="26">
        <f t="shared" si="13"/>
        <v>0</v>
      </c>
      <c r="AA37" s="27"/>
      <c r="AB37" s="30">
        <f t="shared" si="3"/>
        <v>0</v>
      </c>
      <c r="AC37" s="31" t="str">
        <f t="shared" si="4"/>
        <v/>
      </c>
      <c r="AE37" s="28"/>
      <c r="AF37" s="25">
        <f t="shared" si="20"/>
        <v>800</v>
      </c>
      <c r="AG37" s="26">
        <f t="shared" si="14"/>
        <v>0</v>
      </c>
      <c r="AH37" s="27"/>
      <c r="AI37" s="30">
        <f t="shared" si="5"/>
        <v>0</v>
      </c>
      <c r="AJ37" s="31" t="str">
        <f t="shared" si="6"/>
        <v/>
      </c>
      <c r="AL37" s="28"/>
      <c r="AM37" s="25">
        <f t="shared" si="21"/>
        <v>800</v>
      </c>
      <c r="AN37" s="26">
        <f t="shared" si="15"/>
        <v>0</v>
      </c>
      <c r="AO37" s="27"/>
      <c r="AP37" s="30">
        <f t="shared" si="7"/>
        <v>0</v>
      </c>
      <c r="AQ37" s="31" t="str">
        <f t="shared" si="8"/>
        <v/>
      </c>
    </row>
    <row r="38" spans="2:43" x14ac:dyDescent="0.2">
      <c r="B38" s="33"/>
      <c r="C38" s="21"/>
      <c r="D38" s="22"/>
      <c r="E38" s="23"/>
      <c r="F38" s="24"/>
      <c r="G38" s="25">
        <f t="shared" si="22"/>
        <v>800</v>
      </c>
      <c r="H38" s="26">
        <f t="shared" si="0"/>
        <v>0</v>
      </c>
      <c r="I38" s="27"/>
      <c r="J38" s="28"/>
      <c r="K38" s="25">
        <f t="shared" si="17"/>
        <v>800</v>
      </c>
      <c r="L38" s="26">
        <f t="shared" si="9"/>
        <v>0</v>
      </c>
      <c r="M38" s="27"/>
      <c r="N38" s="30">
        <f t="shared" si="10"/>
        <v>0</v>
      </c>
      <c r="O38" s="31" t="str">
        <f t="shared" si="11"/>
        <v/>
      </c>
      <c r="Q38" s="28"/>
      <c r="R38" s="25">
        <f t="shared" si="18"/>
        <v>800</v>
      </c>
      <c r="S38" s="26">
        <f t="shared" si="12"/>
        <v>0</v>
      </c>
      <c r="T38" s="27"/>
      <c r="U38" s="30">
        <f t="shared" si="1"/>
        <v>0</v>
      </c>
      <c r="V38" s="31" t="str">
        <f t="shared" si="2"/>
        <v/>
      </c>
      <c r="X38" s="28"/>
      <c r="Y38" s="25">
        <f t="shared" si="19"/>
        <v>800</v>
      </c>
      <c r="Z38" s="26">
        <f t="shared" si="13"/>
        <v>0</v>
      </c>
      <c r="AA38" s="27"/>
      <c r="AB38" s="30">
        <f t="shared" si="3"/>
        <v>0</v>
      </c>
      <c r="AC38" s="31" t="str">
        <f t="shared" si="4"/>
        <v/>
      </c>
      <c r="AE38" s="28"/>
      <c r="AF38" s="25">
        <f t="shared" si="20"/>
        <v>800</v>
      </c>
      <c r="AG38" s="26">
        <f t="shared" si="14"/>
        <v>0</v>
      </c>
      <c r="AH38" s="27"/>
      <c r="AI38" s="30">
        <f t="shared" si="5"/>
        <v>0</v>
      </c>
      <c r="AJ38" s="31" t="str">
        <f t="shared" si="6"/>
        <v/>
      </c>
      <c r="AL38" s="28"/>
      <c r="AM38" s="25">
        <f t="shared" si="21"/>
        <v>800</v>
      </c>
      <c r="AN38" s="26">
        <f t="shared" si="15"/>
        <v>0</v>
      </c>
      <c r="AO38" s="27"/>
      <c r="AP38" s="30">
        <f t="shared" si="7"/>
        <v>0</v>
      </c>
      <c r="AQ38" s="31" t="str">
        <f t="shared" si="8"/>
        <v/>
      </c>
    </row>
    <row r="39" spans="2:43" s="45" customFormat="1" x14ac:dyDescent="0.2">
      <c r="B39" s="34" t="s">
        <v>33</v>
      </c>
      <c r="C39" s="35"/>
      <c r="D39" s="36"/>
      <c r="E39" s="35"/>
      <c r="F39" s="37"/>
      <c r="G39" s="38"/>
      <c r="H39" s="39">
        <f>SUM(H23:H38)</f>
        <v>28.39</v>
      </c>
      <c r="I39" s="40"/>
      <c r="J39" s="41"/>
      <c r="K39" s="42"/>
      <c r="L39" s="39">
        <f>SUM(L23:L38)</f>
        <v>30.423999999999999</v>
      </c>
      <c r="M39" s="40"/>
      <c r="N39" s="43">
        <f t="shared" si="10"/>
        <v>2.0339999999999989</v>
      </c>
      <c r="O39" s="44">
        <f t="shared" si="11"/>
        <v>7.1644945403310983E-2</v>
      </c>
      <c r="Q39" s="41"/>
      <c r="R39" s="42"/>
      <c r="S39" s="39">
        <f>SUM(S23:S38)</f>
        <v>31.130000000000003</v>
      </c>
      <c r="T39" s="40"/>
      <c r="U39" s="43">
        <f t="shared" si="1"/>
        <v>0.70600000000000307</v>
      </c>
      <c r="V39" s="44">
        <f t="shared" si="2"/>
        <v>2.3205364186168916E-2</v>
      </c>
      <c r="X39" s="41"/>
      <c r="Y39" s="42"/>
      <c r="Z39" s="39">
        <f>SUM(Z23:Z38)</f>
        <v>31.64</v>
      </c>
      <c r="AA39" s="40"/>
      <c r="AB39" s="43">
        <f t="shared" si="3"/>
        <v>0.50999999999999801</v>
      </c>
      <c r="AC39" s="44">
        <f t="shared" si="4"/>
        <v>1.6382910375843173E-2</v>
      </c>
      <c r="AE39" s="41"/>
      <c r="AF39" s="42"/>
      <c r="AG39" s="39">
        <f>SUM(AG23:AG38)</f>
        <v>31.78</v>
      </c>
      <c r="AH39" s="40"/>
      <c r="AI39" s="43">
        <f t="shared" si="5"/>
        <v>0.14000000000000057</v>
      </c>
      <c r="AJ39" s="44">
        <f t="shared" si="6"/>
        <v>4.4247787610619651E-3</v>
      </c>
      <c r="AL39" s="41"/>
      <c r="AM39" s="42"/>
      <c r="AN39" s="39">
        <f>SUM(AN23:AN38)</f>
        <v>31.29</v>
      </c>
      <c r="AO39" s="40"/>
      <c r="AP39" s="43">
        <f t="shared" si="7"/>
        <v>-0.49000000000000199</v>
      </c>
      <c r="AQ39" s="44">
        <f t="shared" si="8"/>
        <v>-1.5418502202643234E-2</v>
      </c>
    </row>
    <row r="40" spans="2:43" ht="38.25" x14ac:dyDescent="0.2">
      <c r="B40" s="46" t="str">
        <f>+'Res (100)'!B40</f>
        <v>Deferral/Variance Account Disposition Rate Rider Group 1</v>
      </c>
      <c r="C40" s="21"/>
      <c r="D40" s="22"/>
      <c r="E40" s="23"/>
      <c r="F40" s="24">
        <v>0</v>
      </c>
      <c r="G40" s="25">
        <f>$F$18</f>
        <v>800</v>
      </c>
      <c r="H40" s="26">
        <f>G40*F40</f>
        <v>0</v>
      </c>
      <c r="I40" s="27"/>
      <c r="J40" s="28">
        <f>+'Res (100)'!J40</f>
        <v>-5.7799999999999995E-4</v>
      </c>
      <c r="K40" s="25">
        <f>$F$18</f>
        <v>800</v>
      </c>
      <c r="L40" s="26">
        <f>K40*J40</f>
        <v>-0.46239999999999998</v>
      </c>
      <c r="M40" s="27"/>
      <c r="N40" s="30">
        <f>L40-H40</f>
        <v>-0.46239999999999998</v>
      </c>
      <c r="O40" s="31" t="str">
        <f>IF((H40)=0,"",(N40/H40))</f>
        <v/>
      </c>
      <c r="Q40" s="28"/>
      <c r="R40" s="25">
        <f>$F$18</f>
        <v>800</v>
      </c>
      <c r="S40" s="26">
        <f>R40*Q40</f>
        <v>0</v>
      </c>
      <c r="T40" s="27"/>
      <c r="U40" s="30">
        <f t="shared" si="1"/>
        <v>0.46239999999999998</v>
      </c>
      <c r="V40" s="31">
        <f t="shared" si="2"/>
        <v>-1</v>
      </c>
      <c r="X40" s="28"/>
      <c r="Y40" s="25">
        <f>$F$18</f>
        <v>800</v>
      </c>
      <c r="Z40" s="26">
        <f>Y40*X40</f>
        <v>0</v>
      </c>
      <c r="AA40" s="27"/>
      <c r="AB40" s="30">
        <f t="shared" si="3"/>
        <v>0</v>
      </c>
      <c r="AC40" s="31" t="str">
        <f t="shared" si="4"/>
        <v/>
      </c>
      <c r="AE40" s="28"/>
      <c r="AF40" s="25">
        <f>$F$18</f>
        <v>800</v>
      </c>
      <c r="AG40" s="26">
        <f>AF40*AE40</f>
        <v>0</v>
      </c>
      <c r="AH40" s="27"/>
      <c r="AI40" s="30">
        <f t="shared" si="5"/>
        <v>0</v>
      </c>
      <c r="AJ40" s="31" t="str">
        <f t="shared" si="6"/>
        <v/>
      </c>
      <c r="AL40" s="28"/>
      <c r="AM40" s="25">
        <f>$F$18</f>
        <v>800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800</v>
      </c>
      <c r="H41" s="26">
        <f t="shared" ref="H41:H45" si="24">G41*F41</f>
        <v>0</v>
      </c>
      <c r="I41" s="47"/>
      <c r="J41" s="28">
        <f>+'Res (100)'!J41</f>
        <v>1.1599999999999999</v>
      </c>
      <c r="K41" s="25">
        <v>1</v>
      </c>
      <c r="L41" s="26">
        <f t="shared" ref="L41:L45" si="25">K41*J41</f>
        <v>1.1599999999999999</v>
      </c>
      <c r="M41" s="48"/>
      <c r="N41" s="30">
        <f t="shared" ref="N41:N45" si="26">L41-H41</f>
        <v>1.1599999999999999</v>
      </c>
      <c r="O41" s="31" t="str">
        <f t="shared" ref="O41:O65" si="27">IF((H41)=0,"",(N41/H41))</f>
        <v/>
      </c>
      <c r="Q41" s="28"/>
      <c r="R41" s="25">
        <f t="shared" ref="R41:R43" si="28">$F$18</f>
        <v>800</v>
      </c>
      <c r="S41" s="26">
        <f t="shared" ref="S41:S43" si="29">R41*Q41</f>
        <v>0</v>
      </c>
      <c r="T41" s="48"/>
      <c r="U41" s="30">
        <f t="shared" si="1"/>
        <v>-1.1599999999999999</v>
      </c>
      <c r="V41" s="31">
        <f t="shared" si="2"/>
        <v>-1</v>
      </c>
      <c r="X41" s="28"/>
      <c r="Y41" s="25">
        <f t="shared" ref="Y41:Y43" si="30">$F$18</f>
        <v>800</v>
      </c>
      <c r="Z41" s="26">
        <f t="shared" ref="Z41:Z43" si="31">Y41*X41</f>
        <v>0</v>
      </c>
      <c r="AA41" s="48"/>
      <c r="AB41" s="30">
        <f t="shared" si="3"/>
        <v>0</v>
      </c>
      <c r="AC41" s="31" t="str">
        <f t="shared" si="4"/>
        <v/>
      </c>
      <c r="AE41" s="28"/>
      <c r="AF41" s="25">
        <f t="shared" ref="AF41:AF43" si="32">$F$18</f>
        <v>800</v>
      </c>
      <c r="AG41" s="26">
        <f t="shared" ref="AG41:AG43" si="33">AF41*AE41</f>
        <v>0</v>
      </c>
      <c r="AH41" s="48"/>
      <c r="AI41" s="30">
        <f t="shared" si="5"/>
        <v>0</v>
      </c>
      <c r="AJ41" s="31" t="str">
        <f t="shared" si="6"/>
        <v/>
      </c>
      <c r="AL41" s="28"/>
      <c r="AM41" s="25">
        <f t="shared" ref="AM41:AM43" si="34">$F$18</f>
        <v>800</v>
      </c>
      <c r="AN41" s="26">
        <f t="shared" ref="AN41:AN43" si="35">AM41*AL41</f>
        <v>0</v>
      </c>
      <c r="AO41" s="48"/>
      <c r="AP41" s="30">
        <f t="shared" si="7"/>
        <v>0</v>
      </c>
      <c r="AQ41" s="31" t="str">
        <f t="shared" si="8"/>
        <v/>
      </c>
    </row>
    <row r="42" spans="2:43" x14ac:dyDescent="0.2">
      <c r="B42" s="46"/>
      <c r="C42" s="21"/>
      <c r="D42" s="22"/>
      <c r="E42" s="23"/>
      <c r="F42" s="24"/>
      <c r="G42" s="25">
        <f t="shared" si="23"/>
        <v>800</v>
      </c>
      <c r="H42" s="26">
        <f t="shared" si="24"/>
        <v>0</v>
      </c>
      <c r="I42" s="47"/>
      <c r="J42" s="28"/>
      <c r="K42" s="25">
        <f t="shared" ref="K42:K43" si="36">$F$18</f>
        <v>800</v>
      </c>
      <c r="L42" s="26">
        <f t="shared" si="25"/>
        <v>0</v>
      </c>
      <c r="M42" s="48"/>
      <c r="N42" s="30">
        <f t="shared" si="26"/>
        <v>0</v>
      </c>
      <c r="O42" s="31" t="str">
        <f t="shared" si="27"/>
        <v/>
      </c>
      <c r="Q42" s="28"/>
      <c r="R42" s="25">
        <f t="shared" si="28"/>
        <v>800</v>
      </c>
      <c r="S42" s="26">
        <f t="shared" si="29"/>
        <v>0</v>
      </c>
      <c r="T42" s="48"/>
      <c r="U42" s="30">
        <f t="shared" si="1"/>
        <v>0</v>
      </c>
      <c r="V42" s="31" t="str">
        <f t="shared" si="2"/>
        <v/>
      </c>
      <c r="X42" s="28"/>
      <c r="Y42" s="25">
        <f t="shared" si="30"/>
        <v>800</v>
      </c>
      <c r="Z42" s="26">
        <f t="shared" si="31"/>
        <v>0</v>
      </c>
      <c r="AA42" s="48"/>
      <c r="AB42" s="30">
        <f t="shared" si="3"/>
        <v>0</v>
      </c>
      <c r="AC42" s="31" t="str">
        <f t="shared" si="4"/>
        <v/>
      </c>
      <c r="AE42" s="28"/>
      <c r="AF42" s="25">
        <f t="shared" si="32"/>
        <v>800</v>
      </c>
      <c r="AG42" s="26">
        <f t="shared" si="33"/>
        <v>0</v>
      </c>
      <c r="AH42" s="48"/>
      <c r="AI42" s="30">
        <f t="shared" si="5"/>
        <v>0</v>
      </c>
      <c r="AJ42" s="31" t="str">
        <f t="shared" si="6"/>
        <v/>
      </c>
      <c r="AL42" s="28"/>
      <c r="AM42" s="25">
        <f t="shared" si="34"/>
        <v>800</v>
      </c>
      <c r="AN42" s="26">
        <f t="shared" si="35"/>
        <v>0</v>
      </c>
      <c r="AO42" s="48"/>
      <c r="AP42" s="30">
        <f t="shared" si="7"/>
        <v>0</v>
      </c>
      <c r="AQ42" s="31" t="str">
        <f t="shared" si="8"/>
        <v/>
      </c>
    </row>
    <row r="43" spans="2:43" x14ac:dyDescent="0.2">
      <c r="B43" s="46"/>
      <c r="C43" s="21"/>
      <c r="D43" s="22"/>
      <c r="E43" s="23"/>
      <c r="F43" s="24"/>
      <c r="G43" s="25">
        <f t="shared" si="23"/>
        <v>800</v>
      </c>
      <c r="H43" s="26">
        <f t="shared" si="24"/>
        <v>0</v>
      </c>
      <c r="I43" s="47"/>
      <c r="J43" s="28"/>
      <c r="K43" s="25">
        <f t="shared" si="36"/>
        <v>800</v>
      </c>
      <c r="L43" s="26">
        <f t="shared" si="25"/>
        <v>0</v>
      </c>
      <c r="M43" s="48"/>
      <c r="N43" s="30">
        <f t="shared" si="26"/>
        <v>0</v>
      </c>
      <c r="O43" s="31" t="str">
        <f t="shared" si="27"/>
        <v/>
      </c>
      <c r="Q43" s="28"/>
      <c r="R43" s="25">
        <f t="shared" si="28"/>
        <v>800</v>
      </c>
      <c r="S43" s="26">
        <f t="shared" si="29"/>
        <v>0</v>
      </c>
      <c r="T43" s="48"/>
      <c r="U43" s="30">
        <f t="shared" si="1"/>
        <v>0</v>
      </c>
      <c r="V43" s="31" t="str">
        <f t="shared" si="2"/>
        <v/>
      </c>
      <c r="X43" s="28"/>
      <c r="Y43" s="25">
        <f t="shared" si="30"/>
        <v>800</v>
      </c>
      <c r="Z43" s="26">
        <f t="shared" si="31"/>
        <v>0</v>
      </c>
      <c r="AA43" s="48"/>
      <c r="AB43" s="30">
        <f t="shared" si="3"/>
        <v>0</v>
      </c>
      <c r="AC43" s="31" t="str">
        <f t="shared" si="4"/>
        <v/>
      </c>
      <c r="AE43" s="28"/>
      <c r="AF43" s="25">
        <f t="shared" si="32"/>
        <v>800</v>
      </c>
      <c r="AG43" s="26">
        <f t="shared" si="33"/>
        <v>0</v>
      </c>
      <c r="AH43" s="48"/>
      <c r="AI43" s="30">
        <f t="shared" si="5"/>
        <v>0</v>
      </c>
      <c r="AJ43" s="31" t="str">
        <f t="shared" si="6"/>
        <v/>
      </c>
      <c r="AL43" s="28"/>
      <c r="AM43" s="25">
        <f t="shared" si="34"/>
        <v>800</v>
      </c>
      <c r="AN43" s="26">
        <f t="shared" si="35"/>
        <v>0</v>
      </c>
      <c r="AO43" s="48"/>
      <c r="AP43" s="30">
        <f t="shared" si="7"/>
        <v>0</v>
      </c>
      <c r="AQ43" s="31" t="str">
        <f t="shared" si="8"/>
        <v/>
      </c>
    </row>
    <row r="44" spans="2:43" x14ac:dyDescent="0.2">
      <c r="B44" s="49" t="s">
        <v>35</v>
      </c>
      <c r="C44" s="21"/>
      <c r="D44" s="22" t="s">
        <v>30</v>
      </c>
      <c r="E44" s="23"/>
      <c r="F44" s="50">
        <v>6.0000000000000002E-5</v>
      </c>
      <c r="G44" s="51">
        <f>$F$18*(1+F74)</f>
        <v>828.6400000000001</v>
      </c>
      <c r="H44" s="26">
        <f>G44*F44</f>
        <v>4.971840000000001E-2</v>
      </c>
      <c r="I44" s="27"/>
      <c r="J44" s="52">
        <v>6.9999999999999994E-5</v>
      </c>
      <c r="K44" s="51">
        <f>$F$18*(1+J74)</f>
        <v>827.04000000000008</v>
      </c>
      <c r="L44" s="26">
        <f>K44*J44</f>
        <v>5.7892800000000001E-2</v>
      </c>
      <c r="M44" s="27"/>
      <c r="N44" s="30">
        <f>L44-H44</f>
        <v>8.1743999999999914E-3</v>
      </c>
      <c r="O44" s="31">
        <f>IF((H44)=0,"",(N44/H44))</f>
        <v>0.16441397953272813</v>
      </c>
      <c r="Q44" s="52">
        <f>+J44</f>
        <v>6.9999999999999994E-5</v>
      </c>
      <c r="R44" s="51">
        <f>$F$18*(1+Q74)</f>
        <v>827.04000000000008</v>
      </c>
      <c r="S44" s="26">
        <f>R44*Q44</f>
        <v>5.7892800000000001E-2</v>
      </c>
      <c r="T44" s="27"/>
      <c r="U44" s="30">
        <f t="shared" si="1"/>
        <v>0</v>
      </c>
      <c r="V44" s="31">
        <f t="shared" si="2"/>
        <v>0</v>
      </c>
      <c r="X44" s="52">
        <f>+Q44</f>
        <v>6.9999999999999994E-5</v>
      </c>
      <c r="Y44" s="51">
        <f>$F$18*(1+X74)</f>
        <v>827.04000000000008</v>
      </c>
      <c r="Z44" s="26">
        <f>Y44*X44</f>
        <v>5.7892800000000001E-2</v>
      </c>
      <c r="AA44" s="27"/>
      <c r="AB44" s="30">
        <f t="shared" si="3"/>
        <v>0</v>
      </c>
      <c r="AC44" s="31">
        <f t="shared" si="4"/>
        <v>0</v>
      </c>
      <c r="AE44" s="52">
        <f>+X44</f>
        <v>6.9999999999999994E-5</v>
      </c>
      <c r="AF44" s="51">
        <f>$F$18*(1+AE74)</f>
        <v>827.04000000000008</v>
      </c>
      <c r="AG44" s="26">
        <f>AF44*AE44</f>
        <v>5.7892800000000001E-2</v>
      </c>
      <c r="AH44" s="27"/>
      <c r="AI44" s="30">
        <f t="shared" si="5"/>
        <v>0</v>
      </c>
      <c r="AJ44" s="31">
        <f t="shared" si="6"/>
        <v>0</v>
      </c>
      <c r="AL44" s="52">
        <f>+AE44</f>
        <v>6.9999999999999994E-5</v>
      </c>
      <c r="AM44" s="51">
        <f>$F$18*(1+AL74)</f>
        <v>827.04000000000008</v>
      </c>
      <c r="AN44" s="26">
        <f>AM44*AL44</f>
        <v>5.7892800000000001E-2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28.6400000000001</v>
      </c>
      <c r="H45" s="26">
        <f t="shared" si="24"/>
        <v>2.9252896000000104</v>
      </c>
      <c r="I45" s="27"/>
      <c r="J45" s="55">
        <f>0.64*$J$55+0.18*$J$56+0.18*$J$57</f>
        <v>0.10214000000000001</v>
      </c>
      <c r="K45" s="54">
        <f>$F$18*(1+$J$74)-$F$18</f>
        <v>27.040000000000077</v>
      </c>
      <c r="L45" s="26">
        <f t="shared" si="25"/>
        <v>2.7618656000000081</v>
      </c>
      <c r="M45" s="27"/>
      <c r="N45" s="30">
        <f t="shared" si="26"/>
        <v>-0.16342400000000223</v>
      </c>
      <c r="O45" s="31">
        <f t="shared" si="27"/>
        <v>-5.5865921787710063E-2</v>
      </c>
      <c r="Q45" s="55">
        <f>0.64*$Q$55+0.18*$Q$56+0.18*$Q$57</f>
        <v>0.10214000000000001</v>
      </c>
      <c r="R45" s="54">
        <f>$F$18*(1+Q74)-$F$18</f>
        <v>27.040000000000077</v>
      </c>
      <c r="S45" s="26">
        <f t="shared" ref="S45" si="37">R45*Q45</f>
        <v>2.7618656000000081</v>
      </c>
      <c r="T45" s="27"/>
      <c r="U45" s="30">
        <f t="shared" si="1"/>
        <v>0</v>
      </c>
      <c r="V45" s="31">
        <f t="shared" si="2"/>
        <v>0</v>
      </c>
      <c r="X45" s="55">
        <f>0.64*$X$55+0.18*$X$56+0.18*$X$57</f>
        <v>0.10214000000000001</v>
      </c>
      <c r="Y45" s="54">
        <f>$F$18*(1+X74)-$F$18</f>
        <v>27.040000000000077</v>
      </c>
      <c r="Z45" s="26">
        <f t="shared" ref="Z45" si="38">Y45*X45</f>
        <v>2.7618656000000081</v>
      </c>
      <c r="AA45" s="27"/>
      <c r="AB45" s="30">
        <f t="shared" si="3"/>
        <v>0</v>
      </c>
      <c r="AC45" s="31">
        <f t="shared" si="4"/>
        <v>0</v>
      </c>
      <c r="AE45" s="55">
        <f>0.64*$AE$55+0.18*$AE$56+0.18*$AE$57</f>
        <v>0.10214000000000001</v>
      </c>
      <c r="AF45" s="54">
        <f>$F$18*(1+AE74)-$F$18</f>
        <v>27.040000000000077</v>
      </c>
      <c r="AG45" s="26">
        <f t="shared" ref="AG45" si="39">AF45*AE45</f>
        <v>2.7618656000000081</v>
      </c>
      <c r="AH45" s="27"/>
      <c r="AI45" s="30">
        <f t="shared" si="5"/>
        <v>0</v>
      </c>
      <c r="AJ45" s="31">
        <f t="shared" si="6"/>
        <v>0</v>
      </c>
      <c r="AL45" s="55">
        <f>0.64*$AL$55+0.18*$AL$56+0.18*$AL$57</f>
        <v>0.10214000000000001</v>
      </c>
      <c r="AM45" s="54">
        <f>$F$18*(1+AL74)-$F$18</f>
        <v>27.040000000000077</v>
      </c>
      <c r="AN45" s="26">
        <f t="shared" ref="AN45" si="40">AM45*AL45</f>
        <v>2.7618656000000081</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32.155008000000009</v>
      </c>
      <c r="I47" s="40"/>
      <c r="J47" s="59"/>
      <c r="K47" s="61"/>
      <c r="L47" s="60">
        <f>SUM(L40:L46)+L39</f>
        <v>34.731358400000005</v>
      </c>
      <c r="M47" s="40"/>
      <c r="N47" s="43">
        <f t="shared" ref="N47:N65" si="41">L47-H47</f>
        <v>2.5763503999999955</v>
      </c>
      <c r="O47" s="44">
        <f t="shared" si="27"/>
        <v>8.0122834987321256E-2</v>
      </c>
      <c r="Q47" s="59"/>
      <c r="R47" s="61"/>
      <c r="S47" s="60">
        <f>SUM(S40:S46)+S39</f>
        <v>34.739758400000014</v>
      </c>
      <c r="T47" s="40"/>
      <c r="U47" s="43">
        <f t="shared" si="1"/>
        <v>8.4000000000088448E-3</v>
      </c>
      <c r="V47" s="44">
        <f t="shared" si="2"/>
        <v>2.4185636228984478E-4</v>
      </c>
      <c r="X47" s="59"/>
      <c r="Y47" s="61"/>
      <c r="Z47" s="60">
        <f>SUM(Z40:Z46)+Z39</f>
        <v>35.249758400000012</v>
      </c>
      <c r="AA47" s="40"/>
      <c r="AB47" s="43">
        <f t="shared" si="3"/>
        <v>0.50999999999999801</v>
      </c>
      <c r="AC47" s="44">
        <f t="shared" si="4"/>
        <v>1.4680585688816932E-2</v>
      </c>
      <c r="AE47" s="59"/>
      <c r="AF47" s="61"/>
      <c r="AG47" s="60">
        <f>SUM(AG40:AG46)+AG39</f>
        <v>35.389758400000012</v>
      </c>
      <c r="AH47" s="40"/>
      <c r="AI47" s="43">
        <f t="shared" si="5"/>
        <v>0.14000000000000057</v>
      </c>
      <c r="AJ47" s="44">
        <f t="shared" si="6"/>
        <v>3.9716584270262836E-3</v>
      </c>
      <c r="AL47" s="59"/>
      <c r="AM47" s="61"/>
      <c r="AN47" s="60">
        <f>SUM(AN40:AN46)+AN39</f>
        <v>34.89975840000001</v>
      </c>
      <c r="AO47" s="40"/>
      <c r="AP47" s="43">
        <f t="shared" si="7"/>
        <v>-0.49000000000000199</v>
      </c>
      <c r="AQ47" s="44">
        <f t="shared" si="8"/>
        <v>-1.3845813652121508E-2</v>
      </c>
    </row>
    <row r="48" spans="2:43" x14ac:dyDescent="0.2">
      <c r="B48" s="27" t="s">
        <v>39</v>
      </c>
      <c r="C48" s="27"/>
      <c r="D48" s="62" t="s">
        <v>30</v>
      </c>
      <c r="E48" s="63"/>
      <c r="F48" s="28">
        <v>7.7000000000000002E-3</v>
      </c>
      <c r="G48" s="64">
        <f>F18*(1+F74)</f>
        <v>828.6400000000001</v>
      </c>
      <c r="H48" s="26">
        <f>G48*F48</f>
        <v>6.3805280000000009</v>
      </c>
      <c r="I48" s="27"/>
      <c r="J48" s="28">
        <v>7.7000000000000002E-3</v>
      </c>
      <c r="K48" s="65">
        <f>F18*(1+J74)</f>
        <v>827.04000000000008</v>
      </c>
      <c r="L48" s="26">
        <f>K48*J48</f>
        <v>6.368208000000001</v>
      </c>
      <c r="M48" s="27"/>
      <c r="N48" s="30">
        <f t="shared" si="41"/>
        <v>-1.2319999999999887E-2</v>
      </c>
      <c r="O48" s="31">
        <f t="shared" si="27"/>
        <v>-1.9308746862328455E-3</v>
      </c>
      <c r="Q48" s="28">
        <f>+J48</f>
        <v>7.7000000000000002E-3</v>
      </c>
      <c r="R48" s="65">
        <f>$F$18*(1+Q74)</f>
        <v>827.04000000000008</v>
      </c>
      <c r="S48" s="26">
        <f>R48*Q48</f>
        <v>6.368208000000001</v>
      </c>
      <c r="T48" s="27"/>
      <c r="U48" s="30">
        <f t="shared" si="1"/>
        <v>0</v>
      </c>
      <c r="V48" s="31">
        <f t="shared" si="2"/>
        <v>0</v>
      </c>
      <c r="X48" s="28">
        <f>+Q48</f>
        <v>7.7000000000000002E-3</v>
      </c>
      <c r="Y48" s="65">
        <f>$F$18*(1+X74)</f>
        <v>827.04000000000008</v>
      </c>
      <c r="Z48" s="26">
        <f>Y48*X48</f>
        <v>6.368208000000001</v>
      </c>
      <c r="AA48" s="27"/>
      <c r="AB48" s="30">
        <f t="shared" si="3"/>
        <v>0</v>
      </c>
      <c r="AC48" s="31">
        <f t="shared" si="4"/>
        <v>0</v>
      </c>
      <c r="AE48" s="28">
        <f>+X48</f>
        <v>7.7000000000000002E-3</v>
      </c>
      <c r="AF48" s="65">
        <f>$F$18*(1+AE74)</f>
        <v>827.04000000000008</v>
      </c>
      <c r="AG48" s="26">
        <f>AF48*AE48</f>
        <v>6.368208000000001</v>
      </c>
      <c r="AH48" s="27"/>
      <c r="AI48" s="30">
        <f t="shared" si="5"/>
        <v>0</v>
      </c>
      <c r="AJ48" s="31">
        <f t="shared" si="6"/>
        <v>0</v>
      </c>
      <c r="AL48" s="28">
        <f>+AE48</f>
        <v>7.7000000000000002E-3</v>
      </c>
      <c r="AM48" s="65">
        <f>$F$18*(1+AL74)</f>
        <v>827.04000000000008</v>
      </c>
      <c r="AN48" s="26">
        <f>AM48*AL48</f>
        <v>6.368208000000001</v>
      </c>
      <c r="AO48" s="27"/>
      <c r="AP48" s="30">
        <f t="shared" si="7"/>
        <v>0</v>
      </c>
      <c r="AQ48" s="31">
        <f t="shared" si="8"/>
        <v>0</v>
      </c>
    </row>
    <row r="49" spans="2:43" ht="25.5" x14ac:dyDescent="0.2">
      <c r="B49" s="66" t="s">
        <v>40</v>
      </c>
      <c r="C49" s="27"/>
      <c r="D49" s="62" t="s">
        <v>30</v>
      </c>
      <c r="E49" s="63"/>
      <c r="F49" s="28">
        <v>4.1999999999999997E-3</v>
      </c>
      <c r="G49" s="64">
        <f>G48</f>
        <v>828.6400000000001</v>
      </c>
      <c r="H49" s="26">
        <f>G49*F49</f>
        <v>3.4802880000000003</v>
      </c>
      <c r="I49" s="27"/>
      <c r="J49" s="28">
        <v>4.1999999999999997E-3</v>
      </c>
      <c r="K49" s="65">
        <f>K48</f>
        <v>827.04000000000008</v>
      </c>
      <c r="L49" s="26">
        <f>K49*J49</f>
        <v>3.4735680000000002</v>
      </c>
      <c r="M49" s="27"/>
      <c r="N49" s="30">
        <f t="shared" si="41"/>
        <v>-6.7200000000000593E-3</v>
      </c>
      <c r="O49" s="31">
        <f t="shared" si="27"/>
        <v>-1.9308746862328804E-3</v>
      </c>
      <c r="Q49" s="28">
        <f>+J49</f>
        <v>4.1999999999999997E-3</v>
      </c>
      <c r="R49" s="65">
        <f>R48</f>
        <v>827.04000000000008</v>
      </c>
      <c r="S49" s="26">
        <f>R49*Q49</f>
        <v>3.4735680000000002</v>
      </c>
      <c r="T49" s="27"/>
      <c r="U49" s="30">
        <f t="shared" si="1"/>
        <v>0</v>
      </c>
      <c r="V49" s="31">
        <f t="shared" si="2"/>
        <v>0</v>
      </c>
      <c r="X49" s="28">
        <f>+Q49</f>
        <v>4.1999999999999997E-3</v>
      </c>
      <c r="Y49" s="65">
        <f>Y48</f>
        <v>827.04000000000008</v>
      </c>
      <c r="Z49" s="26">
        <f>Y49*X49</f>
        <v>3.4735680000000002</v>
      </c>
      <c r="AA49" s="27"/>
      <c r="AB49" s="30">
        <f t="shared" si="3"/>
        <v>0</v>
      </c>
      <c r="AC49" s="31">
        <f t="shared" si="4"/>
        <v>0</v>
      </c>
      <c r="AE49" s="28">
        <f>+X49</f>
        <v>4.1999999999999997E-3</v>
      </c>
      <c r="AF49" s="65">
        <f>AF48</f>
        <v>827.04000000000008</v>
      </c>
      <c r="AG49" s="26">
        <f>AF49*AE49</f>
        <v>3.4735680000000002</v>
      </c>
      <c r="AH49" s="27"/>
      <c r="AI49" s="30">
        <f t="shared" si="5"/>
        <v>0</v>
      </c>
      <c r="AJ49" s="31">
        <f t="shared" si="6"/>
        <v>0</v>
      </c>
      <c r="AL49" s="28">
        <f>+AE49</f>
        <v>4.1999999999999997E-3</v>
      </c>
      <c r="AM49" s="65">
        <f>AM48</f>
        <v>827.04000000000008</v>
      </c>
      <c r="AN49" s="26">
        <f>AM49*AL49</f>
        <v>3.4735680000000002</v>
      </c>
      <c r="AO49" s="27"/>
      <c r="AP49" s="30">
        <f t="shared" si="7"/>
        <v>0</v>
      </c>
      <c r="AQ49" s="31">
        <f t="shared" si="8"/>
        <v>0</v>
      </c>
    </row>
    <row r="50" spans="2:43" ht="25.5" x14ac:dyDescent="0.2">
      <c r="B50" s="56" t="s">
        <v>41</v>
      </c>
      <c r="C50" s="35"/>
      <c r="D50" s="35"/>
      <c r="E50" s="35"/>
      <c r="F50" s="67"/>
      <c r="G50" s="59"/>
      <c r="H50" s="60">
        <f>SUM(H47:H49)</f>
        <v>42.015824000000009</v>
      </c>
      <c r="I50" s="68"/>
      <c r="J50" s="69"/>
      <c r="K50" s="70"/>
      <c r="L50" s="60">
        <f>SUM(L47:L49)</f>
        <v>44.573134400000008</v>
      </c>
      <c r="M50" s="68"/>
      <c r="N50" s="43">
        <f t="shared" si="41"/>
        <v>2.5573103999999987</v>
      </c>
      <c r="O50" s="44">
        <f t="shared" si="27"/>
        <v>6.0865411088926832E-2</v>
      </c>
      <c r="Q50" s="69"/>
      <c r="R50" s="70"/>
      <c r="S50" s="60">
        <f>SUM(S47:S49)</f>
        <v>44.581534400000017</v>
      </c>
      <c r="T50" s="68"/>
      <c r="U50" s="43">
        <f t="shared" si="1"/>
        <v>8.4000000000088448E-3</v>
      </c>
      <c r="V50" s="44">
        <f t="shared" si="2"/>
        <v>1.884543259764304E-4</v>
      </c>
      <c r="X50" s="69"/>
      <c r="Y50" s="70"/>
      <c r="Z50" s="60">
        <f>SUM(Z47:Z49)</f>
        <v>45.091534400000015</v>
      </c>
      <c r="AA50" s="68"/>
      <c r="AB50" s="43">
        <f t="shared" si="3"/>
        <v>0.50999999999999801</v>
      </c>
      <c r="AC50" s="44">
        <f t="shared" si="4"/>
        <v>1.1439713927836406E-2</v>
      </c>
      <c r="AE50" s="69"/>
      <c r="AF50" s="70"/>
      <c r="AG50" s="60">
        <f>SUM(AG47:AG49)</f>
        <v>45.231534400000015</v>
      </c>
      <c r="AH50" s="68"/>
      <c r="AI50" s="43">
        <f t="shared" si="5"/>
        <v>0.14000000000000057</v>
      </c>
      <c r="AJ50" s="44">
        <f t="shared" si="6"/>
        <v>3.1047956531725504E-3</v>
      </c>
      <c r="AL50" s="69"/>
      <c r="AM50" s="70"/>
      <c r="AN50" s="60">
        <f>SUM(AN47:AN49)</f>
        <v>44.741534400000013</v>
      </c>
      <c r="AO50" s="68"/>
      <c r="AP50" s="43">
        <f t="shared" si="7"/>
        <v>-0.49000000000000199</v>
      </c>
      <c r="AQ50" s="44">
        <f t="shared" si="8"/>
        <v>-1.0833150068859964E-2</v>
      </c>
    </row>
    <row r="51" spans="2:43" ht="25.5" x14ac:dyDescent="0.2">
      <c r="B51" s="71" t="s">
        <v>42</v>
      </c>
      <c r="C51" s="21"/>
      <c r="D51" s="22" t="s">
        <v>30</v>
      </c>
      <c r="E51" s="23"/>
      <c r="F51" s="72">
        <v>4.4000000000000003E-3</v>
      </c>
      <c r="G51" s="64">
        <f>G49</f>
        <v>828.6400000000001</v>
      </c>
      <c r="H51" s="73">
        <f t="shared" ref="H51:H57" si="42">G51*F51</f>
        <v>3.6460160000000008</v>
      </c>
      <c r="I51" s="27"/>
      <c r="J51" s="72">
        <v>4.4000000000000003E-3</v>
      </c>
      <c r="K51" s="65">
        <f>K49</f>
        <v>827.04000000000008</v>
      </c>
      <c r="L51" s="73">
        <f t="shared" ref="L51:L57" si="43">K51*J51</f>
        <v>3.6389760000000004</v>
      </c>
      <c r="M51" s="27"/>
      <c r="N51" s="30">
        <f t="shared" si="41"/>
        <v>-7.0400000000003793E-3</v>
      </c>
      <c r="O51" s="74">
        <f t="shared" si="27"/>
        <v>-1.9308746862329671E-3</v>
      </c>
      <c r="Q51" s="72">
        <f>+J51</f>
        <v>4.4000000000000003E-3</v>
      </c>
      <c r="R51" s="65">
        <f>R49</f>
        <v>827.04000000000008</v>
      </c>
      <c r="S51" s="73">
        <f t="shared" ref="S51:S57" si="44">R51*Q51</f>
        <v>3.6389760000000004</v>
      </c>
      <c r="T51" s="27"/>
      <c r="U51" s="30">
        <f t="shared" si="1"/>
        <v>0</v>
      </c>
      <c r="V51" s="74">
        <f t="shared" si="2"/>
        <v>0</v>
      </c>
      <c r="X51" s="72">
        <f>+Q51</f>
        <v>4.4000000000000003E-3</v>
      </c>
      <c r="Y51" s="65">
        <f>Y49</f>
        <v>827.04000000000008</v>
      </c>
      <c r="Z51" s="73">
        <f t="shared" ref="Z51:Z57" si="45">Y51*X51</f>
        <v>3.6389760000000004</v>
      </c>
      <c r="AA51" s="27"/>
      <c r="AB51" s="30">
        <f t="shared" si="3"/>
        <v>0</v>
      </c>
      <c r="AC51" s="74">
        <f t="shared" si="4"/>
        <v>0</v>
      </c>
      <c r="AE51" s="72">
        <f>+X51</f>
        <v>4.4000000000000003E-3</v>
      </c>
      <c r="AF51" s="65">
        <f>AF49</f>
        <v>827.04000000000008</v>
      </c>
      <c r="AG51" s="73">
        <f t="shared" ref="AG51:AG57" si="46">AF51*AE51</f>
        <v>3.6389760000000004</v>
      </c>
      <c r="AH51" s="27"/>
      <c r="AI51" s="30">
        <f t="shared" si="5"/>
        <v>0</v>
      </c>
      <c r="AJ51" s="74">
        <f t="shared" si="6"/>
        <v>0</v>
      </c>
      <c r="AL51" s="72">
        <f>+AE51</f>
        <v>4.4000000000000003E-3</v>
      </c>
      <c r="AM51" s="65">
        <f>AM49</f>
        <v>827.04000000000008</v>
      </c>
      <c r="AN51" s="73">
        <f t="shared" ref="AN51:AN57" si="47">AM51*AL51</f>
        <v>3.6389760000000004</v>
      </c>
      <c r="AO51" s="27"/>
      <c r="AP51" s="30">
        <f t="shared" si="7"/>
        <v>0</v>
      </c>
      <c r="AQ51" s="74">
        <f t="shared" si="8"/>
        <v>0</v>
      </c>
    </row>
    <row r="52" spans="2:43" ht="25.5" x14ac:dyDescent="0.2">
      <c r="B52" s="71" t="s">
        <v>43</v>
      </c>
      <c r="C52" s="21"/>
      <c r="D52" s="22" t="s">
        <v>30</v>
      </c>
      <c r="E52" s="23"/>
      <c r="F52" s="72">
        <v>1.2999999999999999E-3</v>
      </c>
      <c r="G52" s="64">
        <f>G49</f>
        <v>828.6400000000001</v>
      </c>
      <c r="H52" s="73">
        <f t="shared" si="42"/>
        <v>1.0772320000000002</v>
      </c>
      <c r="I52" s="27"/>
      <c r="J52" s="72">
        <v>1.2999999999999999E-3</v>
      </c>
      <c r="K52" s="65">
        <f>K49</f>
        <v>827.04000000000008</v>
      </c>
      <c r="L52" s="73">
        <f t="shared" si="43"/>
        <v>1.0751520000000001</v>
      </c>
      <c r="M52" s="27"/>
      <c r="N52" s="30">
        <f t="shared" si="41"/>
        <v>-2.0800000000000818E-3</v>
      </c>
      <c r="O52" s="74">
        <f t="shared" si="27"/>
        <v>-1.9308746862329391E-3</v>
      </c>
      <c r="Q52" s="72">
        <f>+J52</f>
        <v>1.2999999999999999E-3</v>
      </c>
      <c r="R52" s="65">
        <f>R49</f>
        <v>827.04000000000008</v>
      </c>
      <c r="S52" s="73">
        <f t="shared" si="44"/>
        <v>1.0751520000000001</v>
      </c>
      <c r="T52" s="27"/>
      <c r="U52" s="30">
        <f t="shared" si="1"/>
        <v>0</v>
      </c>
      <c r="V52" s="74">
        <f t="shared" si="2"/>
        <v>0</v>
      </c>
      <c r="X52" s="72">
        <f>+Q52</f>
        <v>1.2999999999999999E-3</v>
      </c>
      <c r="Y52" s="65">
        <f>Y49</f>
        <v>827.04000000000008</v>
      </c>
      <c r="Z52" s="73">
        <f t="shared" si="45"/>
        <v>1.0751520000000001</v>
      </c>
      <c r="AA52" s="27"/>
      <c r="AB52" s="30">
        <f t="shared" si="3"/>
        <v>0</v>
      </c>
      <c r="AC52" s="74">
        <f t="shared" si="4"/>
        <v>0</v>
      </c>
      <c r="AE52" s="72">
        <f>+X52</f>
        <v>1.2999999999999999E-3</v>
      </c>
      <c r="AF52" s="65">
        <f>AF49</f>
        <v>827.04000000000008</v>
      </c>
      <c r="AG52" s="73">
        <f t="shared" si="46"/>
        <v>1.0751520000000001</v>
      </c>
      <c r="AH52" s="27"/>
      <c r="AI52" s="30">
        <f t="shared" si="5"/>
        <v>0</v>
      </c>
      <c r="AJ52" s="74">
        <f t="shared" si="6"/>
        <v>0</v>
      </c>
      <c r="AL52" s="72">
        <f>+AE52</f>
        <v>1.2999999999999999E-3</v>
      </c>
      <c r="AM52" s="65">
        <f>AM49</f>
        <v>827.04000000000008</v>
      </c>
      <c r="AN52" s="73">
        <f t="shared" si="47"/>
        <v>1.0751520000000001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800</v>
      </c>
      <c r="H54" s="73">
        <f t="shared" si="42"/>
        <v>5.5519999999999996</v>
      </c>
      <c r="I54" s="27"/>
      <c r="J54" s="72">
        <f>+F54</f>
        <v>6.94E-3</v>
      </c>
      <c r="K54" s="76">
        <f>$F$18</f>
        <v>800</v>
      </c>
      <c r="L54" s="73">
        <f t="shared" si="43"/>
        <v>5.5519999999999996</v>
      </c>
      <c r="M54" s="27"/>
      <c r="N54" s="30">
        <f t="shared" si="41"/>
        <v>0</v>
      </c>
      <c r="O54" s="74">
        <f t="shared" si="27"/>
        <v>0</v>
      </c>
      <c r="Q54" s="72">
        <f>+J54</f>
        <v>6.94E-3</v>
      </c>
      <c r="R54" s="76">
        <f>$F$18</f>
        <v>800</v>
      </c>
      <c r="S54" s="73">
        <f t="shared" si="44"/>
        <v>5.5519999999999996</v>
      </c>
      <c r="T54" s="27"/>
      <c r="U54" s="30">
        <f t="shared" si="1"/>
        <v>0</v>
      </c>
      <c r="V54" s="74">
        <f t="shared" si="2"/>
        <v>0</v>
      </c>
      <c r="X54" s="72">
        <f>+Q54</f>
        <v>6.94E-3</v>
      </c>
      <c r="Y54" s="76">
        <f>$F$18</f>
        <v>800</v>
      </c>
      <c r="Z54" s="73">
        <f t="shared" si="45"/>
        <v>5.5519999999999996</v>
      </c>
      <c r="AA54" s="27"/>
      <c r="AB54" s="30">
        <f t="shared" si="3"/>
        <v>0</v>
      </c>
      <c r="AC54" s="74">
        <f t="shared" si="4"/>
        <v>0</v>
      </c>
      <c r="AE54" s="72">
        <f>+X54</f>
        <v>6.94E-3</v>
      </c>
      <c r="AF54" s="76">
        <f>$F$18</f>
        <v>800</v>
      </c>
      <c r="AG54" s="73">
        <f t="shared" si="46"/>
        <v>5.5519999999999996</v>
      </c>
      <c r="AH54" s="27"/>
      <c r="AI54" s="30">
        <f t="shared" si="5"/>
        <v>0</v>
      </c>
      <c r="AJ54" s="74">
        <f t="shared" si="6"/>
        <v>0</v>
      </c>
      <c r="AL54" s="72">
        <f>+AE54</f>
        <v>6.94E-3</v>
      </c>
      <c r="AM54" s="76">
        <f>$F$18</f>
        <v>800</v>
      </c>
      <c r="AN54" s="73">
        <f t="shared" si="47"/>
        <v>5.5519999999999996</v>
      </c>
      <c r="AO54" s="27"/>
      <c r="AP54" s="30">
        <f t="shared" si="7"/>
        <v>0</v>
      </c>
      <c r="AQ54" s="74">
        <f t="shared" si="8"/>
        <v>0</v>
      </c>
    </row>
    <row r="55" spans="2:43" x14ac:dyDescent="0.2">
      <c r="B55" s="49" t="s">
        <v>46</v>
      </c>
      <c r="C55" s="21"/>
      <c r="D55" s="22"/>
      <c r="E55" s="23"/>
      <c r="F55" s="72">
        <v>0.08</v>
      </c>
      <c r="G55" s="77">
        <f>0.64*$F$18</f>
        <v>512</v>
      </c>
      <c r="H55" s="73">
        <f t="shared" si="42"/>
        <v>40.96</v>
      </c>
      <c r="I55" s="27"/>
      <c r="J55" s="72">
        <v>0.08</v>
      </c>
      <c r="K55" s="77">
        <f>$G$55</f>
        <v>512</v>
      </c>
      <c r="L55" s="73">
        <f t="shared" si="43"/>
        <v>40.96</v>
      </c>
      <c r="M55" s="27"/>
      <c r="N55" s="30">
        <f t="shared" si="41"/>
        <v>0</v>
      </c>
      <c r="O55" s="74">
        <f t="shared" si="27"/>
        <v>0</v>
      </c>
      <c r="Q55" s="72">
        <v>0.08</v>
      </c>
      <c r="R55" s="77">
        <f>$G$55</f>
        <v>512</v>
      </c>
      <c r="S55" s="73">
        <f t="shared" si="44"/>
        <v>40.96</v>
      </c>
      <c r="T55" s="27"/>
      <c r="U55" s="30">
        <f t="shared" si="1"/>
        <v>0</v>
      </c>
      <c r="V55" s="74">
        <f t="shared" si="2"/>
        <v>0</v>
      </c>
      <c r="X55" s="72">
        <v>0.08</v>
      </c>
      <c r="Y55" s="77">
        <f>$G$55</f>
        <v>512</v>
      </c>
      <c r="Z55" s="73">
        <f t="shared" si="45"/>
        <v>40.96</v>
      </c>
      <c r="AA55" s="27"/>
      <c r="AB55" s="30">
        <f t="shared" si="3"/>
        <v>0</v>
      </c>
      <c r="AC55" s="74">
        <f t="shared" si="4"/>
        <v>0</v>
      </c>
      <c r="AE55" s="72">
        <v>0.08</v>
      </c>
      <c r="AF55" s="77">
        <f>$G$55</f>
        <v>512</v>
      </c>
      <c r="AG55" s="73">
        <f t="shared" si="46"/>
        <v>40.96</v>
      </c>
      <c r="AH55" s="27"/>
      <c r="AI55" s="30">
        <f t="shared" si="5"/>
        <v>0</v>
      </c>
      <c r="AJ55" s="74">
        <f t="shared" si="6"/>
        <v>0</v>
      </c>
      <c r="AL55" s="72">
        <v>0.08</v>
      </c>
      <c r="AM55" s="77">
        <f>$G$55</f>
        <v>512</v>
      </c>
      <c r="AN55" s="73">
        <f t="shared" si="47"/>
        <v>40.96</v>
      </c>
      <c r="AO55" s="27"/>
      <c r="AP55" s="30">
        <f t="shared" si="7"/>
        <v>0</v>
      </c>
      <c r="AQ55" s="74">
        <f t="shared" si="8"/>
        <v>0</v>
      </c>
    </row>
    <row r="56" spans="2:43" x14ac:dyDescent="0.2">
      <c r="B56" s="49" t="s">
        <v>47</v>
      </c>
      <c r="C56" s="21"/>
      <c r="D56" s="22"/>
      <c r="E56" s="23"/>
      <c r="F56" s="72">
        <v>0.122</v>
      </c>
      <c r="G56" s="77">
        <f>0.18*$F$18</f>
        <v>144</v>
      </c>
      <c r="H56" s="73">
        <f t="shared" si="42"/>
        <v>17.567999999999998</v>
      </c>
      <c r="I56" s="27"/>
      <c r="J56" s="72">
        <v>0.122</v>
      </c>
      <c r="K56" s="77">
        <f>$G$56</f>
        <v>144</v>
      </c>
      <c r="L56" s="73">
        <f t="shared" si="43"/>
        <v>17.567999999999998</v>
      </c>
      <c r="M56" s="27"/>
      <c r="N56" s="30">
        <f t="shared" si="41"/>
        <v>0</v>
      </c>
      <c r="O56" s="74">
        <f t="shared" si="27"/>
        <v>0</v>
      </c>
      <c r="Q56" s="72">
        <v>0.122</v>
      </c>
      <c r="R56" s="77">
        <f>$G$56</f>
        <v>144</v>
      </c>
      <c r="S56" s="73">
        <f t="shared" si="44"/>
        <v>17.567999999999998</v>
      </c>
      <c r="T56" s="27"/>
      <c r="U56" s="30">
        <f t="shared" si="1"/>
        <v>0</v>
      </c>
      <c r="V56" s="74">
        <f t="shared" si="2"/>
        <v>0</v>
      </c>
      <c r="X56" s="72">
        <v>0.122</v>
      </c>
      <c r="Y56" s="77">
        <f>$G$56</f>
        <v>144</v>
      </c>
      <c r="Z56" s="73">
        <f t="shared" si="45"/>
        <v>17.567999999999998</v>
      </c>
      <c r="AA56" s="27"/>
      <c r="AB56" s="30">
        <f t="shared" si="3"/>
        <v>0</v>
      </c>
      <c r="AC56" s="74">
        <f t="shared" si="4"/>
        <v>0</v>
      </c>
      <c r="AE56" s="72">
        <v>0.122</v>
      </c>
      <c r="AF56" s="77">
        <f>$G$56</f>
        <v>144</v>
      </c>
      <c r="AG56" s="73">
        <f t="shared" si="46"/>
        <v>17.567999999999998</v>
      </c>
      <c r="AH56" s="27"/>
      <c r="AI56" s="30">
        <f t="shared" si="5"/>
        <v>0</v>
      </c>
      <c r="AJ56" s="74">
        <f t="shared" si="6"/>
        <v>0</v>
      </c>
      <c r="AL56" s="72">
        <v>0.122</v>
      </c>
      <c r="AM56" s="77">
        <f>$G$56</f>
        <v>144</v>
      </c>
      <c r="AN56" s="73">
        <f t="shared" si="47"/>
        <v>17.567999999999998</v>
      </c>
      <c r="AO56" s="27"/>
      <c r="AP56" s="30">
        <f t="shared" si="7"/>
        <v>0</v>
      </c>
      <c r="AQ56" s="74">
        <f t="shared" si="8"/>
        <v>0</v>
      </c>
    </row>
    <row r="57" spans="2:43" x14ac:dyDescent="0.2">
      <c r="B57" s="11" t="s">
        <v>48</v>
      </c>
      <c r="C57" s="21"/>
      <c r="D57" s="22"/>
      <c r="E57" s="23"/>
      <c r="F57" s="72">
        <v>0.161</v>
      </c>
      <c r="G57" s="77">
        <f>0.18*$F$18</f>
        <v>144</v>
      </c>
      <c r="H57" s="73">
        <f t="shared" si="42"/>
        <v>23.184000000000001</v>
      </c>
      <c r="I57" s="27"/>
      <c r="J57" s="72">
        <v>0.161</v>
      </c>
      <c r="K57" s="77">
        <f>$G$57</f>
        <v>144</v>
      </c>
      <c r="L57" s="73">
        <f t="shared" si="43"/>
        <v>23.184000000000001</v>
      </c>
      <c r="M57" s="27"/>
      <c r="N57" s="30">
        <f t="shared" si="41"/>
        <v>0</v>
      </c>
      <c r="O57" s="74">
        <f t="shared" si="27"/>
        <v>0</v>
      </c>
      <c r="Q57" s="72">
        <v>0.161</v>
      </c>
      <c r="R57" s="77">
        <f>$G$57</f>
        <v>144</v>
      </c>
      <c r="S57" s="73">
        <f t="shared" si="44"/>
        <v>23.184000000000001</v>
      </c>
      <c r="T57" s="27"/>
      <c r="U57" s="30">
        <f t="shared" si="1"/>
        <v>0</v>
      </c>
      <c r="V57" s="74">
        <f t="shared" si="2"/>
        <v>0</v>
      </c>
      <c r="X57" s="72">
        <v>0.161</v>
      </c>
      <c r="Y57" s="77">
        <f>$G$57</f>
        <v>144</v>
      </c>
      <c r="Z57" s="73">
        <f t="shared" si="45"/>
        <v>23.184000000000001</v>
      </c>
      <c r="AA57" s="27"/>
      <c r="AB57" s="30">
        <f t="shared" si="3"/>
        <v>0</v>
      </c>
      <c r="AC57" s="74">
        <f t="shared" si="4"/>
        <v>0</v>
      </c>
      <c r="AE57" s="72">
        <v>0.161</v>
      </c>
      <c r="AF57" s="77">
        <f>$G$57</f>
        <v>144</v>
      </c>
      <c r="AG57" s="73">
        <f t="shared" si="46"/>
        <v>23.184000000000001</v>
      </c>
      <c r="AH57" s="27"/>
      <c r="AI57" s="30">
        <f t="shared" si="5"/>
        <v>0</v>
      </c>
      <c r="AJ57" s="74">
        <f t="shared" si="6"/>
        <v>0</v>
      </c>
      <c r="AL57" s="72">
        <v>0.161</v>
      </c>
      <c r="AM57" s="77">
        <f>$G$57</f>
        <v>144</v>
      </c>
      <c r="AN57" s="73">
        <f t="shared" si="47"/>
        <v>23.184000000000001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200</v>
      </c>
      <c r="H59" s="73">
        <f>G59*F59</f>
        <v>22</v>
      </c>
      <c r="I59" s="83"/>
      <c r="J59" s="72">
        <v>0.11</v>
      </c>
      <c r="K59" s="82">
        <f>$G$59</f>
        <v>200</v>
      </c>
      <c r="L59" s="73">
        <f>K59*J59</f>
        <v>22</v>
      </c>
      <c r="M59" s="83"/>
      <c r="N59" s="84">
        <f t="shared" si="41"/>
        <v>0</v>
      </c>
      <c r="O59" s="74">
        <f t="shared" si="27"/>
        <v>0</v>
      </c>
      <c r="Q59" s="72">
        <v>0.11</v>
      </c>
      <c r="R59" s="82">
        <f>$G$59</f>
        <v>200</v>
      </c>
      <c r="S59" s="73">
        <f>R59*Q59</f>
        <v>22</v>
      </c>
      <c r="T59" s="83"/>
      <c r="U59" s="84">
        <f t="shared" si="1"/>
        <v>0</v>
      </c>
      <c r="V59" s="74">
        <f t="shared" si="2"/>
        <v>0</v>
      </c>
      <c r="X59" s="72">
        <v>0.11</v>
      </c>
      <c r="Y59" s="82">
        <f>$G$59</f>
        <v>200</v>
      </c>
      <c r="Z59" s="73">
        <f>Y59*X59</f>
        <v>22</v>
      </c>
      <c r="AA59" s="83"/>
      <c r="AB59" s="84">
        <f t="shared" si="3"/>
        <v>0</v>
      </c>
      <c r="AC59" s="74">
        <f t="shared" si="4"/>
        <v>0</v>
      </c>
      <c r="AE59" s="72">
        <v>0.11</v>
      </c>
      <c r="AF59" s="82">
        <f>$G$59</f>
        <v>200</v>
      </c>
      <c r="AG59" s="73">
        <f>AF59*AE59</f>
        <v>22</v>
      </c>
      <c r="AH59" s="83"/>
      <c r="AI59" s="84">
        <f t="shared" si="5"/>
        <v>0</v>
      </c>
      <c r="AJ59" s="74">
        <f t="shared" si="6"/>
        <v>0</v>
      </c>
      <c r="AL59" s="72">
        <v>0.11</v>
      </c>
      <c r="AM59" s="82">
        <f>$G$59</f>
        <v>200</v>
      </c>
      <c r="AN59" s="73">
        <f>AM59*AL59</f>
        <v>22</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134.253072</v>
      </c>
      <c r="I61" s="100"/>
      <c r="J61" s="101"/>
      <c r="K61" s="101"/>
      <c r="L61" s="99">
        <f>SUM(L51:L57,L50)</f>
        <v>136.80126240000001</v>
      </c>
      <c r="M61" s="102"/>
      <c r="N61" s="103">
        <f t="shared" ref="N61" si="48">L61-H61</f>
        <v>2.54819040000001</v>
      </c>
      <c r="O61" s="104">
        <f t="shared" ref="O61" si="49">IF((H61)=0,"",(N61/H61))</f>
        <v>1.8980499753480574E-2</v>
      </c>
      <c r="Q61" s="101"/>
      <c r="R61" s="101"/>
      <c r="S61" s="103">
        <f>SUM(S51:S57,S50)</f>
        <v>136.80966240000001</v>
      </c>
      <c r="T61" s="102"/>
      <c r="U61" s="103">
        <f t="shared" si="1"/>
        <v>8.399999999994634E-3</v>
      </c>
      <c r="V61" s="104">
        <f>IF((L61)=0,"",(U61/L61))</f>
        <v>6.1402942141231532E-5</v>
      </c>
      <c r="X61" s="101"/>
      <c r="Y61" s="101"/>
      <c r="Z61" s="103">
        <f>SUM(Z51:Z57,Z50)</f>
        <v>137.31966240000003</v>
      </c>
      <c r="AA61" s="102"/>
      <c r="AB61" s="103">
        <f t="shared" si="3"/>
        <v>0.51000000000001933</v>
      </c>
      <c r="AC61" s="104">
        <f>IF((S61)=0,"",(AB61/S61))</f>
        <v>3.727806874553177E-3</v>
      </c>
      <c r="AE61" s="101"/>
      <c r="AF61" s="101"/>
      <c r="AG61" s="103">
        <f>SUM(AG51:AG57,AG50)</f>
        <v>137.45966240000001</v>
      </c>
      <c r="AH61" s="102"/>
      <c r="AI61" s="103">
        <f t="shared" ref="AI61:AI65" si="50">AG61-Z61</f>
        <v>0.13999999999998636</v>
      </c>
      <c r="AJ61" s="104">
        <f>IF((Z61)=0,"",(AI61/Z61))</f>
        <v>1.0195189643867515E-3</v>
      </c>
      <c r="AL61" s="101"/>
      <c r="AM61" s="101"/>
      <c r="AN61" s="103">
        <f>SUM(AN51:AN57,AN50)</f>
        <v>136.9696624</v>
      </c>
      <c r="AO61" s="102"/>
      <c r="AP61" s="103">
        <f t="shared" ref="AP61:AP65" si="51">AN61-AG61</f>
        <v>-0.49000000000000909</v>
      </c>
      <c r="AQ61" s="104">
        <f>IF((AG61)=0,"",(AP61/AG61))</f>
        <v>-3.5646821143364678E-3</v>
      </c>
    </row>
    <row r="62" spans="2:43" x14ac:dyDescent="0.2">
      <c r="B62" s="105" t="s">
        <v>52</v>
      </c>
      <c r="C62" s="21"/>
      <c r="D62" s="21"/>
      <c r="E62" s="21"/>
      <c r="F62" s="106">
        <v>0.13</v>
      </c>
      <c r="G62" s="107"/>
      <c r="H62" s="108">
        <f>H61*F62</f>
        <v>17.45289936</v>
      </c>
      <c r="I62" s="109"/>
      <c r="J62" s="110">
        <v>0.13</v>
      </c>
      <c r="K62" s="109"/>
      <c r="L62" s="111">
        <f>L61*J62</f>
        <v>17.784164112000003</v>
      </c>
      <c r="M62" s="112"/>
      <c r="N62" s="113">
        <f t="shared" si="41"/>
        <v>0.33126475200000272</v>
      </c>
      <c r="O62" s="114">
        <f t="shared" si="27"/>
        <v>1.8980499753480658E-2</v>
      </c>
      <c r="Q62" s="110">
        <v>0.13</v>
      </c>
      <c r="R62" s="109"/>
      <c r="S62" s="111">
        <f>S61*Q62</f>
        <v>17.785256112000003</v>
      </c>
      <c r="T62" s="112"/>
      <c r="U62" s="113">
        <f t="shared" si="1"/>
        <v>1.0919999999998709E-3</v>
      </c>
      <c r="V62" s="114">
        <f t="shared" ref="V62:V71" si="52">IF((L62)=0,"",(U62/L62))</f>
        <v>6.1402942141263489E-5</v>
      </c>
      <c r="X62" s="110">
        <v>0.13</v>
      </c>
      <c r="Y62" s="109"/>
      <c r="Z62" s="111">
        <f>Z61*X62</f>
        <v>17.851556112000004</v>
      </c>
      <c r="AA62" s="112"/>
      <c r="AB62" s="113">
        <f t="shared" si="3"/>
        <v>6.6300000000001802E-2</v>
      </c>
      <c r="AC62" s="114">
        <f t="shared" ref="AC62:AC71" si="53">IF((S62)=0,"",(AB62/S62))</f>
        <v>3.7278068745531367E-3</v>
      </c>
      <c r="AE62" s="110">
        <v>0.13</v>
      </c>
      <c r="AF62" s="109"/>
      <c r="AG62" s="111">
        <f>AG61*AE62</f>
        <v>17.869756112000001</v>
      </c>
      <c r="AH62" s="112"/>
      <c r="AI62" s="113">
        <f t="shared" si="50"/>
        <v>1.8199999999996663E-2</v>
      </c>
      <c r="AJ62" s="114">
        <f t="shared" ref="AJ62:AJ71" si="54">IF((Z62)=0,"",(AI62/Z62))</f>
        <v>1.0195189643866639E-3</v>
      </c>
      <c r="AL62" s="110">
        <v>0.13</v>
      </c>
      <c r="AM62" s="109"/>
      <c r="AN62" s="111">
        <f>AN61*AL62</f>
        <v>17.806056112</v>
      </c>
      <c r="AO62" s="112"/>
      <c r="AP62" s="113">
        <f t="shared" si="51"/>
        <v>-6.3700000000000756E-2</v>
      </c>
      <c r="AQ62" s="114">
        <f t="shared" ref="AQ62:AQ71" si="55">IF((AG62)=0,"",(AP62/AG62))</f>
        <v>-3.564682114336444E-3</v>
      </c>
    </row>
    <row r="63" spans="2:43" x14ac:dyDescent="0.2">
      <c r="B63" s="115" t="s">
        <v>53</v>
      </c>
      <c r="C63" s="21"/>
      <c r="D63" s="21"/>
      <c r="E63" s="21"/>
      <c r="F63" s="116"/>
      <c r="G63" s="107"/>
      <c r="H63" s="108">
        <f>H61+H62</f>
        <v>151.70597136000001</v>
      </c>
      <c r="I63" s="109"/>
      <c r="J63" s="109"/>
      <c r="K63" s="109"/>
      <c r="L63" s="111">
        <f>L61+L62</f>
        <v>154.58542651200003</v>
      </c>
      <c r="M63" s="112"/>
      <c r="N63" s="113">
        <f t="shared" si="41"/>
        <v>2.8794551520000198</v>
      </c>
      <c r="O63" s="114">
        <f t="shared" si="27"/>
        <v>1.898049975348063E-2</v>
      </c>
      <c r="Q63" s="109"/>
      <c r="R63" s="109"/>
      <c r="S63" s="111">
        <f>S61+S62</f>
        <v>154.59491851200002</v>
      </c>
      <c r="T63" s="112"/>
      <c r="U63" s="113">
        <f t="shared" si="1"/>
        <v>9.4919999999945048E-3</v>
      </c>
      <c r="V63" s="114">
        <f t="shared" si="52"/>
        <v>6.1402942141235205E-5</v>
      </c>
      <c r="X63" s="109"/>
      <c r="Y63" s="109"/>
      <c r="Z63" s="111">
        <f>Z61+Z62</f>
        <v>155.17121851200002</v>
      </c>
      <c r="AA63" s="112"/>
      <c r="AB63" s="113">
        <f t="shared" si="3"/>
        <v>0.57630000000000337</v>
      </c>
      <c r="AC63" s="114">
        <f t="shared" si="53"/>
        <v>3.7278068745530573E-3</v>
      </c>
      <c r="AE63" s="109"/>
      <c r="AF63" s="109"/>
      <c r="AG63" s="111">
        <f>AG61+AG62</f>
        <v>155.32941851200002</v>
      </c>
      <c r="AH63" s="112"/>
      <c r="AI63" s="113">
        <f t="shared" si="50"/>
        <v>0.15819999999999368</v>
      </c>
      <c r="AJ63" s="114">
        <f t="shared" si="54"/>
        <v>1.0195189643868101E-3</v>
      </c>
      <c r="AL63" s="109"/>
      <c r="AM63" s="109"/>
      <c r="AN63" s="111">
        <f>AN61+AN62</f>
        <v>154.775718512</v>
      </c>
      <c r="AO63" s="112"/>
      <c r="AP63" s="113">
        <f t="shared" si="51"/>
        <v>-0.55370000000002051</v>
      </c>
      <c r="AQ63" s="114">
        <f t="shared" si="55"/>
        <v>-3.5646821143365333E-3</v>
      </c>
    </row>
    <row r="64" spans="2:43" ht="15.75" customHeight="1" x14ac:dyDescent="0.2">
      <c r="B64" s="259" t="s">
        <v>54</v>
      </c>
      <c r="C64" s="259"/>
      <c r="D64" s="259"/>
      <c r="E64" s="21"/>
      <c r="F64" s="116"/>
      <c r="G64" s="107"/>
      <c r="H64" s="117">
        <f>ROUND(-H63*10%,2)</f>
        <v>-15.17</v>
      </c>
      <c r="I64" s="109"/>
      <c r="J64" s="109"/>
      <c r="K64" s="109"/>
      <c r="L64" s="118">
        <f>ROUND(-L63*10%,2)</f>
        <v>-15.46</v>
      </c>
      <c r="M64" s="112"/>
      <c r="N64" s="118">
        <f t="shared" si="41"/>
        <v>-0.29000000000000092</v>
      </c>
      <c r="O64" s="119">
        <f t="shared" si="27"/>
        <v>1.9116677653263081E-2</v>
      </c>
      <c r="Q64" s="109"/>
      <c r="R64" s="109"/>
      <c r="S64" s="118">
        <f>ROUND(-S63*10%,2)</f>
        <v>-15.46</v>
      </c>
      <c r="T64" s="112"/>
      <c r="U64" s="118">
        <f t="shared" si="1"/>
        <v>0</v>
      </c>
      <c r="V64" s="119">
        <f t="shared" si="52"/>
        <v>0</v>
      </c>
      <c r="X64" s="109"/>
      <c r="Y64" s="109"/>
      <c r="Z64" s="118">
        <f>ROUND(-Z63*10%,2)</f>
        <v>-15.52</v>
      </c>
      <c r="AA64" s="112"/>
      <c r="AB64" s="118">
        <f t="shared" si="3"/>
        <v>-5.9999999999998721E-2</v>
      </c>
      <c r="AC64" s="119">
        <f t="shared" si="53"/>
        <v>3.8809831824061268E-3</v>
      </c>
      <c r="AE64" s="109"/>
      <c r="AF64" s="109"/>
      <c r="AG64" s="118">
        <f>ROUND(-AG63*10%,2)</f>
        <v>-15.53</v>
      </c>
      <c r="AH64" s="112"/>
      <c r="AI64" s="118">
        <f t="shared" si="50"/>
        <v>-9.9999999999997868E-3</v>
      </c>
      <c r="AJ64" s="119">
        <f t="shared" si="54"/>
        <v>6.4432989690720282E-4</v>
      </c>
      <c r="AL64" s="109"/>
      <c r="AM64" s="109"/>
      <c r="AN64" s="118">
        <f>ROUND(-AN63*10%,2)</f>
        <v>-15.48</v>
      </c>
      <c r="AO64" s="112"/>
      <c r="AP64" s="118">
        <f t="shared" si="51"/>
        <v>4.9999999999998934E-2</v>
      </c>
      <c r="AQ64" s="119">
        <f t="shared" si="55"/>
        <v>-3.2195750160978064E-3</v>
      </c>
    </row>
    <row r="65" spans="2:43" ht="13.5" thickBot="1" x14ac:dyDescent="0.25">
      <c r="B65" s="260" t="s">
        <v>55</v>
      </c>
      <c r="C65" s="260"/>
      <c r="D65" s="260"/>
      <c r="E65" s="120"/>
      <c r="F65" s="121"/>
      <c r="G65" s="122"/>
      <c r="H65" s="123">
        <f>H63+H64</f>
        <v>136.53597136000002</v>
      </c>
      <c r="I65" s="124"/>
      <c r="J65" s="124"/>
      <c r="K65" s="124"/>
      <c r="L65" s="125">
        <f>L63+L64</f>
        <v>139.12542651200002</v>
      </c>
      <c r="M65" s="126"/>
      <c r="N65" s="127">
        <f t="shared" si="41"/>
        <v>2.5894551519999993</v>
      </c>
      <c r="O65" s="128">
        <f t="shared" si="27"/>
        <v>1.8965369537471306E-2</v>
      </c>
      <c r="Q65" s="124"/>
      <c r="R65" s="124"/>
      <c r="S65" s="125">
        <f>S63+S64</f>
        <v>139.13491851200001</v>
      </c>
      <c r="T65" s="126"/>
      <c r="U65" s="127">
        <f t="shared" si="1"/>
        <v>9.4919999999945048E-3</v>
      </c>
      <c r="V65" s="128">
        <f t="shared" si="52"/>
        <v>6.8226205934943096E-5</v>
      </c>
      <c r="X65" s="124"/>
      <c r="Y65" s="124"/>
      <c r="Z65" s="125">
        <f>Z63+Z64</f>
        <v>139.65121851200001</v>
      </c>
      <c r="AA65" s="126"/>
      <c r="AB65" s="127">
        <f t="shared" si="3"/>
        <v>0.51630000000000109</v>
      </c>
      <c r="AC65" s="128">
        <f t="shared" si="53"/>
        <v>3.7107866632018157E-3</v>
      </c>
      <c r="AE65" s="124"/>
      <c r="AF65" s="124"/>
      <c r="AG65" s="125">
        <f>AG63+AG64</f>
        <v>139.79941851200002</v>
      </c>
      <c r="AH65" s="126"/>
      <c r="AI65" s="127">
        <f t="shared" si="50"/>
        <v>0.14820000000000277</v>
      </c>
      <c r="AJ65" s="128">
        <f t="shared" si="54"/>
        <v>1.0612152301934135E-3</v>
      </c>
      <c r="AL65" s="124"/>
      <c r="AM65" s="124"/>
      <c r="AN65" s="125">
        <f>AN63+AN64</f>
        <v>139.29571851200001</v>
      </c>
      <c r="AO65" s="126"/>
      <c r="AP65" s="127">
        <f t="shared" si="51"/>
        <v>-0.50370000000000914</v>
      </c>
      <c r="AQ65" s="128">
        <f t="shared" si="55"/>
        <v>-3.6030192783439428E-3</v>
      </c>
    </row>
    <row r="66" spans="2: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2:43" s="85" customFormat="1" x14ac:dyDescent="0.2">
      <c r="B67" s="136" t="s">
        <v>56</v>
      </c>
      <c r="C67" s="79"/>
      <c r="D67" s="79"/>
      <c r="E67" s="79"/>
      <c r="F67" s="137"/>
      <c r="G67" s="138"/>
      <c r="H67" s="139">
        <f>SUM(H58:H59,H50,H51:H54)</f>
        <v>130.94107200000002</v>
      </c>
      <c r="I67" s="140"/>
      <c r="J67" s="141"/>
      <c r="K67" s="141"/>
      <c r="L67" s="139">
        <f>SUM(L58:L59,L50,L51:L54)</f>
        <v>133.48926240000003</v>
      </c>
      <c r="M67" s="142"/>
      <c r="N67" s="143">
        <f t="shared" ref="N67:N71" si="56">L67-H67</f>
        <v>2.54819040000001</v>
      </c>
      <c r="O67" s="104">
        <f t="shared" ref="O67:O71" si="57">IF((H67)=0,"",(N67/H67))</f>
        <v>1.9460589111413486E-2</v>
      </c>
      <c r="Q67" s="141"/>
      <c r="R67" s="141"/>
      <c r="S67" s="143">
        <f>SUM(S58:S59,S50,S51:S54)</f>
        <v>133.49766240000002</v>
      </c>
      <c r="T67" s="142"/>
      <c r="U67" s="143">
        <f t="shared" si="1"/>
        <v>8.399999999994634E-3</v>
      </c>
      <c r="V67" s="104">
        <f t="shared" si="52"/>
        <v>6.2926409577603834E-5</v>
      </c>
      <c r="X67" s="141"/>
      <c r="Y67" s="141"/>
      <c r="Z67" s="143">
        <f>SUM(Z58:Z59,Z50,Z51:Z54)</f>
        <v>134.00766240000002</v>
      </c>
      <c r="AA67" s="142"/>
      <c r="AB67" s="143">
        <f t="shared" si="3"/>
        <v>0.50999999999999091</v>
      </c>
      <c r="AC67" s="104">
        <f t="shared" si="53"/>
        <v>3.8202916128364417E-3</v>
      </c>
      <c r="AE67" s="141"/>
      <c r="AF67" s="141"/>
      <c r="AG67" s="143">
        <f>SUM(AG58:AG59,AG50,AG51:AG54)</f>
        <v>134.1476624</v>
      </c>
      <c r="AH67" s="142"/>
      <c r="AI67" s="143">
        <f t="shared" ref="AI67:AI71" si="58">AG67-Z67</f>
        <v>0.13999999999998636</v>
      </c>
      <c r="AJ67" s="104">
        <f t="shared" si="54"/>
        <v>1.044716380337266E-3</v>
      </c>
      <c r="AL67" s="141"/>
      <c r="AM67" s="141"/>
      <c r="AN67" s="143">
        <f>SUM(AN58:AN59,AN50,AN51:AN54)</f>
        <v>133.65766240000002</v>
      </c>
      <c r="AO67" s="142"/>
      <c r="AP67" s="143">
        <f t="shared" ref="AP67:AP71" si="59">AN67-AG67</f>
        <v>-0.48999999999998067</v>
      </c>
      <c r="AQ67" s="104">
        <f t="shared" si="55"/>
        <v>-3.6526913047422636E-3</v>
      </c>
    </row>
    <row r="68" spans="2:43" s="85" customFormat="1" x14ac:dyDescent="0.2">
      <c r="B68" s="144" t="s">
        <v>52</v>
      </c>
      <c r="C68" s="79"/>
      <c r="D68" s="79"/>
      <c r="E68" s="79"/>
      <c r="F68" s="145">
        <v>0.13</v>
      </c>
      <c r="G68" s="138"/>
      <c r="H68" s="146">
        <f>H67*F68</f>
        <v>17.022339360000004</v>
      </c>
      <c r="I68" s="147"/>
      <c r="J68" s="148">
        <v>0.13</v>
      </c>
      <c r="K68" s="149"/>
      <c r="L68" s="150">
        <f>L67*J68</f>
        <v>17.353604112000003</v>
      </c>
      <c r="M68" s="151"/>
      <c r="N68" s="152">
        <f t="shared" si="56"/>
        <v>0.33126475199999916</v>
      </c>
      <c r="O68" s="114">
        <f t="shared" si="57"/>
        <v>1.9460589111413362E-2</v>
      </c>
      <c r="Q68" s="148">
        <v>0.13</v>
      </c>
      <c r="R68" s="149"/>
      <c r="S68" s="150">
        <f>S67*Q68</f>
        <v>17.354696112000003</v>
      </c>
      <c r="T68" s="151"/>
      <c r="U68" s="152">
        <f t="shared" si="1"/>
        <v>1.0919999999998709E-3</v>
      </c>
      <c r="V68" s="114">
        <f t="shared" si="52"/>
        <v>6.2926409577636604E-5</v>
      </c>
      <c r="X68" s="148">
        <v>0.13</v>
      </c>
      <c r="Y68" s="149"/>
      <c r="Z68" s="150">
        <f>Z67*X68</f>
        <v>17.420996112000001</v>
      </c>
      <c r="AA68" s="151"/>
      <c r="AB68" s="152">
        <f t="shared" si="3"/>
        <v>6.6299999999998249E-2</v>
      </c>
      <c r="AC68" s="114">
        <f t="shared" si="53"/>
        <v>3.8202916128364092E-3</v>
      </c>
      <c r="AE68" s="148">
        <v>0.13</v>
      </c>
      <c r="AF68" s="149"/>
      <c r="AG68" s="150">
        <f>AG67*AE68</f>
        <v>17.439196112000001</v>
      </c>
      <c r="AH68" s="151"/>
      <c r="AI68" s="152">
        <f t="shared" si="58"/>
        <v>1.8200000000000216E-2</v>
      </c>
      <c r="AJ68" s="114">
        <f t="shared" si="54"/>
        <v>1.0447163803373803E-3</v>
      </c>
      <c r="AL68" s="148">
        <v>0.13</v>
      </c>
      <c r="AM68" s="149"/>
      <c r="AN68" s="150">
        <f>AN67*AL68</f>
        <v>17.375496112000004</v>
      </c>
      <c r="AO68" s="151"/>
      <c r="AP68" s="152">
        <f t="shared" si="59"/>
        <v>-6.3699999999997203E-2</v>
      </c>
      <c r="AQ68" s="114">
        <f t="shared" si="55"/>
        <v>-3.6526913047422471E-3</v>
      </c>
    </row>
    <row r="69" spans="2:43" s="85" customFormat="1" x14ac:dyDescent="0.2">
      <c r="B69" s="153" t="s">
        <v>53</v>
      </c>
      <c r="C69" s="79"/>
      <c r="D69" s="79"/>
      <c r="E69" s="79"/>
      <c r="F69" s="154"/>
      <c r="G69" s="155"/>
      <c r="H69" s="146">
        <f>H67+H68</f>
        <v>147.96341136000001</v>
      </c>
      <c r="I69" s="147"/>
      <c r="J69" s="147"/>
      <c r="K69" s="147"/>
      <c r="L69" s="150">
        <f>L67+L68</f>
        <v>150.84286651200003</v>
      </c>
      <c r="M69" s="151"/>
      <c r="N69" s="152">
        <f t="shared" si="56"/>
        <v>2.8794551520000198</v>
      </c>
      <c r="O69" s="114">
        <f t="shared" si="57"/>
        <v>1.9460589111413549E-2</v>
      </c>
      <c r="Q69" s="147"/>
      <c r="R69" s="147"/>
      <c r="S69" s="150">
        <f>S67+S68</f>
        <v>150.85235851200002</v>
      </c>
      <c r="T69" s="151"/>
      <c r="U69" s="152">
        <f t="shared" si="1"/>
        <v>9.4919999999945048E-3</v>
      </c>
      <c r="V69" s="114">
        <f t="shared" si="52"/>
        <v>6.2926409577607615E-5</v>
      </c>
      <c r="X69" s="147"/>
      <c r="Y69" s="147"/>
      <c r="Z69" s="150">
        <f>Z67+Z68</f>
        <v>151.42865851200003</v>
      </c>
      <c r="AA69" s="151"/>
      <c r="AB69" s="152">
        <f t="shared" si="3"/>
        <v>0.57630000000000337</v>
      </c>
      <c r="AC69" s="114">
        <f t="shared" si="53"/>
        <v>3.8202916128365324E-3</v>
      </c>
      <c r="AE69" s="147"/>
      <c r="AF69" s="147"/>
      <c r="AG69" s="150">
        <f>AG67+AG68</f>
        <v>151.58685851199999</v>
      </c>
      <c r="AH69" s="151"/>
      <c r="AI69" s="152">
        <f t="shared" si="58"/>
        <v>0.15819999999996526</v>
      </c>
      <c r="AJ69" s="114">
        <f t="shared" si="54"/>
        <v>1.0447163803371383E-3</v>
      </c>
      <c r="AL69" s="147"/>
      <c r="AM69" s="147"/>
      <c r="AN69" s="150">
        <f>AN67+AN68</f>
        <v>151.03315851200003</v>
      </c>
      <c r="AO69" s="151"/>
      <c r="AP69" s="152">
        <f t="shared" si="59"/>
        <v>-0.55369999999996367</v>
      </c>
      <c r="AQ69" s="114">
        <f t="shared" si="55"/>
        <v>-3.6526913047421681E-3</v>
      </c>
    </row>
    <row r="70" spans="2:43" s="85" customFormat="1" ht="15.75" customHeight="1" x14ac:dyDescent="0.2">
      <c r="B70" s="261" t="s">
        <v>54</v>
      </c>
      <c r="C70" s="261"/>
      <c r="D70" s="261"/>
      <c r="E70" s="79"/>
      <c r="F70" s="154"/>
      <c r="G70" s="155"/>
      <c r="H70" s="156">
        <f>ROUND(-H69*10%,2)</f>
        <v>-14.8</v>
      </c>
      <c r="I70" s="147"/>
      <c r="J70" s="147"/>
      <c r="K70" s="147"/>
      <c r="L70" s="118">
        <f>ROUND(-L69*10%,2)</f>
        <v>-15.08</v>
      </c>
      <c r="M70" s="151"/>
      <c r="N70" s="157">
        <f t="shared" si="56"/>
        <v>-0.27999999999999936</v>
      </c>
      <c r="O70" s="119">
        <f t="shared" si="57"/>
        <v>1.8918918918918875E-2</v>
      </c>
      <c r="Q70" s="147"/>
      <c r="R70" s="147"/>
      <c r="S70" s="118">
        <f>ROUND(-S69*10%,2)</f>
        <v>-15.09</v>
      </c>
      <c r="T70" s="151"/>
      <c r="U70" s="157">
        <f t="shared" si="1"/>
        <v>-9.9999999999997868E-3</v>
      </c>
      <c r="V70" s="119">
        <f t="shared" si="52"/>
        <v>6.6312997347478693E-4</v>
      </c>
      <c r="X70" s="147"/>
      <c r="Y70" s="147"/>
      <c r="Z70" s="118">
        <f>ROUND(-Z69*10%,2)</f>
        <v>-15.14</v>
      </c>
      <c r="AA70" s="151"/>
      <c r="AB70" s="157">
        <f t="shared" si="3"/>
        <v>-5.0000000000000711E-2</v>
      </c>
      <c r="AC70" s="119">
        <f t="shared" si="53"/>
        <v>3.313452617627615E-3</v>
      </c>
      <c r="AE70" s="147"/>
      <c r="AF70" s="147"/>
      <c r="AG70" s="118">
        <f>ROUND(-AG69*10%,2)</f>
        <v>-15.16</v>
      </c>
      <c r="AH70" s="151"/>
      <c r="AI70" s="157">
        <f t="shared" si="58"/>
        <v>-1.9999999999999574E-2</v>
      </c>
      <c r="AJ70" s="119">
        <f t="shared" si="54"/>
        <v>1.3210039630118609E-3</v>
      </c>
      <c r="AL70" s="147"/>
      <c r="AM70" s="147"/>
      <c r="AN70" s="118">
        <f>ROUND(-AN69*10%,2)</f>
        <v>-15.1</v>
      </c>
      <c r="AO70" s="151"/>
      <c r="AP70" s="157">
        <f t="shared" si="59"/>
        <v>6.0000000000000497E-2</v>
      </c>
      <c r="AQ70" s="119">
        <f t="shared" si="55"/>
        <v>-3.9577836411609823E-3</v>
      </c>
    </row>
    <row r="71" spans="2:43" s="85" customFormat="1" ht="13.5" thickBot="1" x14ac:dyDescent="0.25">
      <c r="B71" s="254" t="s">
        <v>57</v>
      </c>
      <c r="C71" s="254"/>
      <c r="D71" s="254"/>
      <c r="E71" s="158"/>
      <c r="F71" s="159"/>
      <c r="G71" s="160"/>
      <c r="H71" s="161">
        <f>SUM(H69:H70)</f>
        <v>133.16341136</v>
      </c>
      <c r="I71" s="162"/>
      <c r="J71" s="162"/>
      <c r="K71" s="162"/>
      <c r="L71" s="163">
        <f>SUM(L69:L70)</f>
        <v>135.76286651200002</v>
      </c>
      <c r="M71" s="164"/>
      <c r="N71" s="165">
        <f t="shared" si="56"/>
        <v>2.5994551520000186</v>
      </c>
      <c r="O71" s="166">
        <f t="shared" si="57"/>
        <v>1.9520791225245304E-2</v>
      </c>
      <c r="Q71" s="162"/>
      <c r="R71" s="162"/>
      <c r="S71" s="163">
        <f>SUM(S69:S70)</f>
        <v>135.76235851200002</v>
      </c>
      <c r="T71" s="164"/>
      <c r="U71" s="165">
        <f t="shared" si="1"/>
        <v>-5.0799999999640022E-4</v>
      </c>
      <c r="V71" s="166">
        <f t="shared" si="52"/>
        <v>-3.7418184592581384E-6</v>
      </c>
      <c r="X71" s="162"/>
      <c r="Y71" s="162"/>
      <c r="Z71" s="163">
        <f>SUM(Z69:Z70)</f>
        <v>136.28865851200004</v>
      </c>
      <c r="AA71" s="164"/>
      <c r="AB71" s="165">
        <f t="shared" si="3"/>
        <v>0.52630000000002042</v>
      </c>
      <c r="AC71" s="166">
        <f t="shared" si="53"/>
        <v>3.8766268188652662E-3</v>
      </c>
      <c r="AE71" s="162"/>
      <c r="AF71" s="162"/>
      <c r="AG71" s="163">
        <f>SUM(AG69:AG70)</f>
        <v>136.426858512</v>
      </c>
      <c r="AH71" s="164"/>
      <c r="AI71" s="165">
        <f t="shared" si="58"/>
        <v>0.13819999999995503</v>
      </c>
      <c r="AJ71" s="166">
        <f t="shared" si="54"/>
        <v>1.0140242152855785E-3</v>
      </c>
      <c r="AL71" s="162"/>
      <c r="AM71" s="162"/>
      <c r="AN71" s="163">
        <f>SUM(AN69:AN70)</f>
        <v>135.93315851200003</v>
      </c>
      <c r="AO71" s="164"/>
      <c r="AP71" s="165">
        <f t="shared" si="59"/>
        <v>-0.49369999999996139</v>
      </c>
      <c r="AQ71" s="166">
        <f t="shared" si="55"/>
        <v>-3.6187888908732436E-3</v>
      </c>
    </row>
    <row r="72" spans="2: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2:43" x14ac:dyDescent="0.2">
      <c r="L73" s="173"/>
      <c r="S73" s="173"/>
      <c r="Z73" s="173"/>
      <c r="AG73" s="173"/>
      <c r="AN73" s="173"/>
    </row>
    <row r="74" spans="2: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5" spans="2:43" ht="13.5" thickBot="1" x14ac:dyDescent="0.25"/>
    <row r="76" spans="2:43" ht="8.25" customHeight="1" thickBot="1" x14ac:dyDescent="0.25">
      <c r="B76" s="86"/>
      <c r="C76" s="87"/>
      <c r="D76" s="88"/>
      <c r="E76" s="87"/>
      <c r="F76" s="89"/>
      <c r="G76" s="90"/>
      <c r="H76" s="91"/>
      <c r="I76" s="92"/>
      <c r="J76" s="89"/>
      <c r="K76" s="93"/>
      <c r="L76" s="91"/>
      <c r="M76" s="92"/>
      <c r="N76" s="94"/>
      <c r="O76" s="95"/>
      <c r="Q76" s="89"/>
      <c r="R76" s="93"/>
      <c r="S76" s="91"/>
      <c r="T76" s="92"/>
      <c r="U76" s="94"/>
      <c r="V76" s="95"/>
      <c r="X76" s="89"/>
      <c r="Y76" s="93"/>
      <c r="Z76" s="91"/>
      <c r="AA76" s="92"/>
      <c r="AB76" s="94"/>
      <c r="AC76" s="95"/>
      <c r="AE76" s="89"/>
      <c r="AF76" s="93"/>
      <c r="AG76" s="91"/>
      <c r="AH76" s="92"/>
      <c r="AI76" s="94"/>
      <c r="AJ76" s="95"/>
      <c r="AL76" s="89"/>
      <c r="AM76" s="93"/>
      <c r="AN76" s="91"/>
      <c r="AO76" s="92"/>
      <c r="AP76" s="94"/>
      <c r="AQ76" s="95"/>
    </row>
    <row r="77" spans="2:43" x14ac:dyDescent="0.2">
      <c r="B77" s="96" t="s">
        <v>51</v>
      </c>
      <c r="C77" s="21"/>
      <c r="D77" s="21"/>
      <c r="E77" s="21"/>
      <c r="F77" s="97"/>
      <c r="G77" s="98"/>
      <c r="H77" s="99">
        <f>+H61-H31-H40-H41</f>
        <v>134.253072</v>
      </c>
      <c r="I77" s="100"/>
      <c r="J77" s="101"/>
      <c r="K77" s="101"/>
      <c r="L77" s="99">
        <f>+L61-L31-L40-L41</f>
        <v>136.11966240000001</v>
      </c>
      <c r="M77" s="102"/>
      <c r="N77" s="103">
        <f t="shared" ref="N77:N81" si="60">L77-H77</f>
        <v>1.8665904000000069</v>
      </c>
      <c r="O77" s="104">
        <f t="shared" ref="O77:O81" si="61">IF((H77)=0,"",(N77/H77))</f>
        <v>1.3903520956302637E-2</v>
      </c>
      <c r="Q77" s="101"/>
      <c r="R77" s="101"/>
      <c r="S77" s="99">
        <f>+S61-S31-S40-S41</f>
        <v>136.80966240000001</v>
      </c>
      <c r="T77" s="102"/>
      <c r="U77" s="103">
        <f t="shared" ref="U77:U81" si="62">S77-L77</f>
        <v>0.68999999999999773</v>
      </c>
      <c r="V77" s="104">
        <f>IF((L77)=0,"",(U77/L77))</f>
        <v>5.0690692867895156E-3</v>
      </c>
      <c r="X77" s="101"/>
      <c r="Y77" s="101"/>
      <c r="Z77" s="99">
        <f>+Z61-Z31-Z40-Z41</f>
        <v>137.31966240000003</v>
      </c>
      <c r="AA77" s="102"/>
      <c r="AB77" s="103">
        <f t="shared" ref="AB77:AB81" si="63">Z77-S77</f>
        <v>0.51000000000001933</v>
      </c>
      <c r="AC77" s="104">
        <f>IF((S77)=0,"",(AB77/S77))</f>
        <v>3.727806874553177E-3</v>
      </c>
      <c r="AE77" s="101"/>
      <c r="AF77" s="101"/>
      <c r="AG77" s="99">
        <f>+AG61-AG31-AG40-AG41</f>
        <v>137.45966240000001</v>
      </c>
      <c r="AH77" s="102"/>
      <c r="AI77" s="103">
        <f t="shared" ref="AI77:AI81" si="64">AG77-Z77</f>
        <v>0.13999999999998636</v>
      </c>
      <c r="AJ77" s="104">
        <f>IF((Z77)=0,"",(AI77/Z77))</f>
        <v>1.0195189643867515E-3</v>
      </c>
      <c r="AL77" s="101"/>
      <c r="AM77" s="101"/>
      <c r="AN77" s="99">
        <f>+AN61-AN31-AN40-AN41</f>
        <v>136.9696624</v>
      </c>
      <c r="AO77" s="102"/>
      <c r="AP77" s="103">
        <f t="shared" ref="AP77:AP81" si="65">AN77-AG77</f>
        <v>-0.49000000000000909</v>
      </c>
      <c r="AQ77" s="104">
        <f>IF((AG77)=0,"",(AP77/AG77))</f>
        <v>-3.5646821143364678E-3</v>
      </c>
    </row>
    <row r="78" spans="2:43" x14ac:dyDescent="0.2">
      <c r="B78" s="105" t="s">
        <v>52</v>
      </c>
      <c r="C78" s="21"/>
      <c r="D78" s="21"/>
      <c r="E78" s="21"/>
      <c r="F78" s="106">
        <v>0.13</v>
      </c>
      <c r="G78" s="107"/>
      <c r="H78" s="108">
        <f>H77*F78</f>
        <v>17.45289936</v>
      </c>
      <c r="I78" s="109"/>
      <c r="J78" s="110">
        <v>0.13</v>
      </c>
      <c r="K78" s="109"/>
      <c r="L78" s="111">
        <f>L77*J78</f>
        <v>17.695556112000002</v>
      </c>
      <c r="M78" s="112"/>
      <c r="N78" s="113">
        <f t="shared" si="60"/>
        <v>0.24265675200000203</v>
      </c>
      <c r="O78" s="114">
        <f t="shared" si="61"/>
        <v>1.3903520956302703E-2</v>
      </c>
      <c r="Q78" s="110">
        <v>0.13</v>
      </c>
      <c r="R78" s="109"/>
      <c r="S78" s="111">
        <f>S77*Q78</f>
        <v>17.785256112000003</v>
      </c>
      <c r="T78" s="112"/>
      <c r="U78" s="113">
        <f t="shared" si="62"/>
        <v>8.9700000000000557E-2</v>
      </c>
      <c r="V78" s="114">
        <f t="shared" ref="V78:V81" si="66">IF((L78)=0,"",(U78/L78))</f>
        <v>5.0690692867895642E-3</v>
      </c>
      <c r="X78" s="110">
        <v>0.13</v>
      </c>
      <c r="Y78" s="109"/>
      <c r="Z78" s="111">
        <f>Z77*X78</f>
        <v>17.851556112000004</v>
      </c>
      <c r="AA78" s="112"/>
      <c r="AB78" s="113">
        <f t="shared" si="63"/>
        <v>6.6300000000001802E-2</v>
      </c>
      <c r="AC78" s="114">
        <f t="shared" ref="AC78:AC81" si="67">IF((S78)=0,"",(AB78/S78))</f>
        <v>3.7278068745531367E-3</v>
      </c>
      <c r="AE78" s="110">
        <v>0.13</v>
      </c>
      <c r="AF78" s="109"/>
      <c r="AG78" s="111">
        <f>AG77*AE78</f>
        <v>17.869756112000001</v>
      </c>
      <c r="AH78" s="112"/>
      <c r="AI78" s="113">
        <f t="shared" si="64"/>
        <v>1.8199999999996663E-2</v>
      </c>
      <c r="AJ78" s="114">
        <f t="shared" ref="AJ78:AJ81" si="68">IF((Z78)=0,"",(AI78/Z78))</f>
        <v>1.0195189643866639E-3</v>
      </c>
      <c r="AL78" s="110">
        <v>0.13</v>
      </c>
      <c r="AM78" s="109"/>
      <c r="AN78" s="111">
        <f>AN77*AL78</f>
        <v>17.806056112</v>
      </c>
      <c r="AO78" s="112"/>
      <c r="AP78" s="113">
        <f t="shared" si="65"/>
        <v>-6.3700000000000756E-2</v>
      </c>
      <c r="AQ78" s="114">
        <f t="shared" ref="AQ78:AQ81" si="69">IF((AG78)=0,"",(AP78/AG78))</f>
        <v>-3.564682114336444E-3</v>
      </c>
    </row>
    <row r="79" spans="2:43" x14ac:dyDescent="0.2">
      <c r="B79" s="115" t="s">
        <v>53</v>
      </c>
      <c r="C79" s="21"/>
      <c r="D79" s="21"/>
      <c r="E79" s="21"/>
      <c r="F79" s="116"/>
      <c r="G79" s="107"/>
      <c r="H79" s="108">
        <f>H77+H78</f>
        <v>151.70597136000001</v>
      </c>
      <c r="I79" s="109"/>
      <c r="J79" s="109"/>
      <c r="K79" s="109"/>
      <c r="L79" s="111">
        <f>L77+L78</f>
        <v>153.815218512</v>
      </c>
      <c r="M79" s="112"/>
      <c r="N79" s="113">
        <f t="shared" si="60"/>
        <v>2.1092471519999947</v>
      </c>
      <c r="O79" s="114">
        <f t="shared" si="61"/>
        <v>1.390352095630255E-2</v>
      </c>
      <c r="Q79" s="109"/>
      <c r="R79" s="109"/>
      <c r="S79" s="111">
        <f>S77+S78</f>
        <v>154.59491851200002</v>
      </c>
      <c r="T79" s="112"/>
      <c r="U79" s="113">
        <f t="shared" si="62"/>
        <v>0.7797000000000196</v>
      </c>
      <c r="V79" s="114">
        <f t="shared" si="66"/>
        <v>5.0690692867896604E-3</v>
      </c>
      <c r="X79" s="109"/>
      <c r="Y79" s="109"/>
      <c r="Z79" s="111">
        <f>Z77+Z78</f>
        <v>155.17121851200002</v>
      </c>
      <c r="AA79" s="112"/>
      <c r="AB79" s="113">
        <f t="shared" si="63"/>
        <v>0.57630000000000337</v>
      </c>
      <c r="AC79" s="114">
        <f t="shared" si="67"/>
        <v>3.7278068745530573E-3</v>
      </c>
      <c r="AE79" s="109"/>
      <c r="AF79" s="109"/>
      <c r="AG79" s="111">
        <f>AG77+AG78</f>
        <v>155.32941851200002</v>
      </c>
      <c r="AH79" s="112"/>
      <c r="AI79" s="113">
        <f t="shared" si="64"/>
        <v>0.15819999999999368</v>
      </c>
      <c r="AJ79" s="114">
        <f t="shared" si="68"/>
        <v>1.0195189643868101E-3</v>
      </c>
      <c r="AL79" s="109"/>
      <c r="AM79" s="109"/>
      <c r="AN79" s="111">
        <f>AN77+AN78</f>
        <v>154.775718512</v>
      </c>
      <c r="AO79" s="112"/>
      <c r="AP79" s="113">
        <f t="shared" si="65"/>
        <v>-0.55370000000002051</v>
      </c>
      <c r="AQ79" s="114">
        <f t="shared" si="69"/>
        <v>-3.5646821143365333E-3</v>
      </c>
    </row>
    <row r="80" spans="2:43" ht="15.75" customHeight="1" x14ac:dyDescent="0.2">
      <c r="B80" s="259" t="s">
        <v>54</v>
      </c>
      <c r="C80" s="259"/>
      <c r="D80" s="259"/>
      <c r="E80" s="21"/>
      <c r="F80" s="116"/>
      <c r="G80" s="107"/>
      <c r="H80" s="117">
        <f>ROUND(-H79*10%,2)</f>
        <v>-15.17</v>
      </c>
      <c r="I80" s="109"/>
      <c r="J80" s="109"/>
      <c r="K80" s="109"/>
      <c r="L80" s="118">
        <f>ROUND(-L79*10%,2)</f>
        <v>-15.38</v>
      </c>
      <c r="M80" s="112"/>
      <c r="N80" s="118">
        <f t="shared" si="60"/>
        <v>-0.21000000000000085</v>
      </c>
      <c r="O80" s="119">
        <f t="shared" si="61"/>
        <v>1.3843111404087069E-2</v>
      </c>
      <c r="Q80" s="109"/>
      <c r="R80" s="109"/>
      <c r="S80" s="118">
        <f>ROUND(-S79*10%,2)</f>
        <v>-15.46</v>
      </c>
      <c r="T80" s="112"/>
      <c r="U80" s="118">
        <f t="shared" si="62"/>
        <v>-8.0000000000000071E-2</v>
      </c>
      <c r="V80" s="119">
        <f t="shared" si="66"/>
        <v>5.2015604681404466E-3</v>
      </c>
      <c r="X80" s="109"/>
      <c r="Y80" s="109"/>
      <c r="Z80" s="118">
        <f>ROUND(-Z79*10%,2)</f>
        <v>-15.52</v>
      </c>
      <c r="AA80" s="112"/>
      <c r="AB80" s="118">
        <f t="shared" si="63"/>
        <v>-5.9999999999998721E-2</v>
      </c>
      <c r="AC80" s="119">
        <f t="shared" si="67"/>
        <v>3.8809831824061268E-3</v>
      </c>
      <c r="AE80" s="109"/>
      <c r="AF80" s="109"/>
      <c r="AG80" s="118">
        <f>ROUND(-AG79*10%,2)</f>
        <v>-15.53</v>
      </c>
      <c r="AH80" s="112"/>
      <c r="AI80" s="118">
        <f t="shared" si="64"/>
        <v>-9.9999999999997868E-3</v>
      </c>
      <c r="AJ80" s="119">
        <f t="shared" si="68"/>
        <v>6.4432989690720282E-4</v>
      </c>
      <c r="AL80" s="109"/>
      <c r="AM80" s="109"/>
      <c r="AN80" s="118">
        <f>ROUND(-AN79*10%,2)</f>
        <v>-15.48</v>
      </c>
      <c r="AO80" s="112"/>
      <c r="AP80" s="118">
        <f t="shared" si="65"/>
        <v>4.9999999999998934E-2</v>
      </c>
      <c r="AQ80" s="119">
        <f t="shared" si="69"/>
        <v>-3.2195750160978064E-3</v>
      </c>
    </row>
    <row r="81" spans="1:43" x14ac:dyDescent="0.2">
      <c r="B81" s="260" t="s">
        <v>55</v>
      </c>
      <c r="C81" s="260"/>
      <c r="D81" s="260"/>
      <c r="E81" s="120"/>
      <c r="F81" s="121"/>
      <c r="G81" s="122"/>
      <c r="H81" s="123">
        <f>H79+H80</f>
        <v>136.53597136000002</v>
      </c>
      <c r="I81" s="124"/>
      <c r="J81" s="124"/>
      <c r="K81" s="124"/>
      <c r="L81" s="125">
        <f>L79+L80</f>
        <v>138.43521851200001</v>
      </c>
      <c r="M81" s="126"/>
      <c r="N81" s="127">
        <f t="shared" si="60"/>
        <v>1.8992471519999867</v>
      </c>
      <c r="O81" s="128">
        <f t="shared" si="61"/>
        <v>1.3910232835216023E-2</v>
      </c>
      <c r="Q81" s="124"/>
      <c r="R81" s="124"/>
      <c r="S81" s="125">
        <f>S79+S80</f>
        <v>139.13491851200001</v>
      </c>
      <c r="T81" s="126"/>
      <c r="U81" s="127">
        <f t="shared" si="62"/>
        <v>0.69970000000000709</v>
      </c>
      <c r="V81" s="128">
        <f t="shared" si="66"/>
        <v>5.05434966275836E-3</v>
      </c>
      <c r="X81" s="124"/>
      <c r="Y81" s="124"/>
      <c r="Z81" s="125">
        <f>Z79+Z80</f>
        <v>139.65121851200001</v>
      </c>
      <c r="AA81" s="126"/>
      <c r="AB81" s="127">
        <f t="shared" si="63"/>
        <v>0.51630000000000109</v>
      </c>
      <c r="AC81" s="128">
        <f t="shared" si="67"/>
        <v>3.7107866632018157E-3</v>
      </c>
      <c r="AE81" s="124"/>
      <c r="AF81" s="124"/>
      <c r="AG81" s="125">
        <f>AG79+AG80</f>
        <v>139.79941851200002</v>
      </c>
      <c r="AH81" s="126"/>
      <c r="AI81" s="127">
        <f t="shared" si="64"/>
        <v>0.14820000000000277</v>
      </c>
      <c r="AJ81" s="128">
        <f t="shared" si="68"/>
        <v>1.0612152301934135E-3</v>
      </c>
      <c r="AL81" s="124"/>
      <c r="AM81" s="124"/>
      <c r="AN81" s="125">
        <f>AN79+AN80</f>
        <v>139.29571851200001</v>
      </c>
      <c r="AO81" s="126"/>
      <c r="AP81" s="127">
        <f t="shared" si="65"/>
        <v>-0.50370000000000914</v>
      </c>
      <c r="AQ81" s="128">
        <f t="shared" si="69"/>
        <v>-3.6030192783439428E-3</v>
      </c>
    </row>
    <row r="82" spans="1:43" ht="15.75" customHeight="1" x14ac:dyDescent="0.2">
      <c r="A82" s="175" t="s">
        <v>59</v>
      </c>
    </row>
    <row r="83" spans="1:43" ht="13.5" customHeight="1" x14ac:dyDescent="0.2"/>
    <row r="84" spans="1:43" ht="8.25" customHeight="1" x14ac:dyDescent="0.2">
      <c r="A84" s="6" t="s">
        <v>60</v>
      </c>
    </row>
    <row r="85" spans="1:43" x14ac:dyDescent="0.2">
      <c r="A85" s="6" t="s">
        <v>61</v>
      </c>
    </row>
    <row r="87" spans="1:43" x14ac:dyDescent="0.2">
      <c r="A87" s="11" t="s">
        <v>62</v>
      </c>
    </row>
    <row r="88" spans="1:43" x14ac:dyDescent="0.2">
      <c r="A88" s="11" t="s">
        <v>63</v>
      </c>
    </row>
    <row r="90" spans="1:43" x14ac:dyDescent="0.2">
      <c r="A90" s="6" t="s">
        <v>64</v>
      </c>
    </row>
    <row r="91" spans="1:43" x14ac:dyDescent="0.2">
      <c r="A91" s="6" t="s">
        <v>65</v>
      </c>
    </row>
    <row r="92" spans="1:43" x14ac:dyDescent="0.2">
      <c r="A92" s="6" t="s">
        <v>66</v>
      </c>
    </row>
    <row r="93" spans="1:43" x14ac:dyDescent="0.2">
      <c r="A93" s="6" t="s">
        <v>67</v>
      </c>
    </row>
    <row r="94" spans="1:43" x14ac:dyDescent="0.2">
      <c r="A94" s="6" t="s">
        <v>68</v>
      </c>
    </row>
    <row r="96" spans="1:43" x14ac:dyDescent="0.2">
      <c r="A96" s="176"/>
      <c r="B96" s="6" t="s">
        <v>69</v>
      </c>
    </row>
    <row r="98" spans="2:2" x14ac:dyDescent="0.2">
      <c r="B98" s="177" t="s">
        <v>70</v>
      </c>
    </row>
  </sheetData>
  <sheetProtection selectLockedCells="1"/>
  <mergeCells count="30">
    <mergeCell ref="B80:D80"/>
    <mergeCell ref="B81:D81"/>
    <mergeCell ref="A3:K3"/>
    <mergeCell ref="D14:O14"/>
    <mergeCell ref="F20:H20"/>
    <mergeCell ref="J20:L20"/>
    <mergeCell ref="N20:O20"/>
    <mergeCell ref="B71:D71"/>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J21:AJ22"/>
    <mergeCell ref="AP21:AP22"/>
    <mergeCell ref="AQ21:AQ22"/>
    <mergeCell ref="B64:D64"/>
    <mergeCell ref="B65:D65"/>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D76">
      <formula1>"Monthly, per kWh, per kW"</formula1>
    </dataValidation>
    <dataValidation type="list" allowBlank="1" showInputMessage="1" showErrorMessage="1" sqref="E48:E49 E72 E66 E51:E60 E23:E38 E40:E46 E76">
      <formula1>#REF!</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2"/>
  <sheetViews>
    <sheetView showGridLines="0" view="pageBreakPreview" zoomScale="60" zoomScaleNormal="85" workbookViewId="0">
      <selection activeCell="Z11" sqref="Z1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6"/>
      <c r="O8"/>
      <c r="P8"/>
    </row>
    <row r="9" spans="1:43" ht="7.5" customHeight="1" x14ac:dyDescent="0.2">
      <c r="L9"/>
      <c r="M9"/>
      <c r="N9"/>
      <c r="O9"/>
      <c r="P9"/>
    </row>
    <row r="10" spans="1:43" ht="18.75" customHeight="1" x14ac:dyDescent="0.25">
      <c r="C10" s="195"/>
      <c r="D10" s="195"/>
      <c r="E10" s="195"/>
      <c r="F10" s="195" t="s">
        <v>0</v>
      </c>
      <c r="G10" s="195"/>
      <c r="H10" s="195"/>
      <c r="I10" s="195"/>
      <c r="J10" s="195"/>
      <c r="K10" s="195"/>
      <c r="L10" s="195"/>
      <c r="M10" s="195"/>
      <c r="N10" s="195"/>
      <c r="O10" s="195"/>
      <c r="P10"/>
    </row>
    <row r="11" spans="1:43" ht="18.75" customHeight="1" x14ac:dyDescent="0.25">
      <c r="C11" s="195"/>
      <c r="D11" s="195"/>
      <c r="E11" s="195"/>
      <c r="F11" s="195" t="s">
        <v>1</v>
      </c>
      <c r="G11" s="195"/>
      <c r="H11" s="195"/>
      <c r="I11" s="195"/>
      <c r="J11" s="195"/>
      <c r="K11" s="195"/>
      <c r="L11" s="195"/>
      <c r="M11" s="195"/>
      <c r="N11" s="195"/>
      <c r="O11" s="195"/>
      <c r="P11"/>
    </row>
    <row r="12" spans="1:43" ht="7.5" customHeight="1" x14ac:dyDescent="0.2">
      <c r="L12"/>
      <c r="M12"/>
      <c r="N12"/>
      <c r="O12"/>
      <c r="P12"/>
    </row>
    <row r="13" spans="1:43" ht="7.5" customHeight="1" x14ac:dyDescent="0.2">
      <c r="L13"/>
      <c r="M13"/>
      <c r="N13"/>
      <c r="O13"/>
      <c r="P13"/>
    </row>
    <row r="14" spans="1:43" ht="15.75" x14ac:dyDescent="0.2">
      <c r="B14" s="7" t="s">
        <v>2</v>
      </c>
      <c r="D14" s="268" t="s">
        <v>3</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+'Res (100)'!F23</f>
        <v>9.67</v>
      </c>
      <c r="G23" s="25">
        <v>1</v>
      </c>
      <c r="H23" s="26">
        <f>G23*F23</f>
        <v>9.67</v>
      </c>
      <c r="I23" s="27"/>
      <c r="J23" s="24">
        <f>+'Res (100)'!J23</f>
        <v>13.88</v>
      </c>
      <c r="K23" s="29">
        <v>1</v>
      </c>
      <c r="L23" s="26">
        <f>K23*J23</f>
        <v>13.88</v>
      </c>
      <c r="M23" s="27"/>
      <c r="N23" s="30">
        <f>L23-H23</f>
        <v>4.2100000000000009</v>
      </c>
      <c r="O23" s="31">
        <f>IF((H23)=0,"",(N23/H23))</f>
        <v>0.43536711478800422</v>
      </c>
      <c r="Q23" s="24">
        <f>+'Res (100)'!Q23</f>
        <v>18.010000000000002</v>
      </c>
      <c r="R23" s="29">
        <v>1</v>
      </c>
      <c r="S23" s="26">
        <f>R23*Q23</f>
        <v>18.010000000000002</v>
      </c>
      <c r="T23" s="27"/>
      <c r="U23" s="30">
        <f>S23-L23</f>
        <v>4.1300000000000008</v>
      </c>
      <c r="V23" s="31">
        <f>IF((L23)=0,"",(U23/L23))</f>
        <v>0.29755043227665712</v>
      </c>
      <c r="X23" s="24">
        <f>+'Res (100)'!X23</f>
        <v>22.44</v>
      </c>
      <c r="Y23" s="29">
        <v>1</v>
      </c>
      <c r="Z23" s="26">
        <f>Y23*X23</f>
        <v>22.44</v>
      </c>
      <c r="AA23" s="27"/>
      <c r="AB23" s="30">
        <f>Z23-S23</f>
        <v>4.43</v>
      </c>
      <c r="AC23" s="31">
        <f>IF((S23)=0,"",(AB23/S23))</f>
        <v>0.24597445863409215</v>
      </c>
      <c r="AE23" s="24">
        <f>+'Res (100)'!AE23</f>
        <v>26.98</v>
      </c>
      <c r="AF23" s="29">
        <v>1</v>
      </c>
      <c r="AG23" s="26">
        <f>AF23*AE23</f>
        <v>26.98</v>
      </c>
      <c r="AH23" s="27"/>
      <c r="AI23" s="30">
        <f>AG23-Z23</f>
        <v>4.5399999999999991</v>
      </c>
      <c r="AJ23" s="31">
        <f>IF((Z23)=0,"",(AI23/Z23))</f>
        <v>0.20231729055258463</v>
      </c>
      <c r="AL23" s="24">
        <f>+'Res (100)'!AL23</f>
        <v>31.29</v>
      </c>
      <c r="AM23" s="29">
        <v>1</v>
      </c>
      <c r="AN23" s="26">
        <f>AM23*AL23</f>
        <v>31.29</v>
      </c>
      <c r="AO23" s="27"/>
      <c r="AP23" s="30">
        <f>AN23-AG23</f>
        <v>4.3099999999999987</v>
      </c>
      <c r="AQ23" s="31">
        <f>IF((AG23)=0,"",(AP23/AG23))</f>
        <v>0.15974796145292805</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1000</v>
      </c>
      <c r="H29" s="26">
        <f t="shared" si="0"/>
        <v>23.400000000000002</v>
      </c>
      <c r="I29" s="27"/>
      <c r="J29" s="24">
        <f>+'Res (100)'!J29</f>
        <v>2.07E-2</v>
      </c>
      <c r="K29" s="25">
        <f>$F$18</f>
        <v>1000</v>
      </c>
      <c r="L29" s="26">
        <f t="shared" si="9"/>
        <v>20.7</v>
      </c>
      <c r="M29" s="27"/>
      <c r="N29" s="30">
        <f t="shared" si="10"/>
        <v>-2.7000000000000028</v>
      </c>
      <c r="O29" s="31">
        <f t="shared" si="11"/>
        <v>-0.1153846153846155</v>
      </c>
      <c r="Q29" s="24">
        <f>+'Res (100)'!Q29</f>
        <v>1.6400000000000001E-2</v>
      </c>
      <c r="R29" s="25">
        <f>$F$18</f>
        <v>1000</v>
      </c>
      <c r="S29" s="26">
        <f t="shared" si="12"/>
        <v>16.400000000000002</v>
      </c>
      <c r="T29" s="27"/>
      <c r="U29" s="30">
        <f t="shared" si="1"/>
        <v>-4.2999999999999972</v>
      </c>
      <c r="V29" s="31">
        <f t="shared" si="2"/>
        <v>-0.20772946859903368</v>
      </c>
      <c r="X29" s="24">
        <f>+'Res (100)'!X29</f>
        <v>1.15E-2</v>
      </c>
      <c r="Y29" s="25">
        <f>$F$18</f>
        <v>1000</v>
      </c>
      <c r="Z29" s="26">
        <f t="shared" si="13"/>
        <v>11.5</v>
      </c>
      <c r="AA29" s="27"/>
      <c r="AB29" s="30">
        <f t="shared" si="3"/>
        <v>-4.9000000000000021</v>
      </c>
      <c r="AC29" s="31">
        <f t="shared" si="4"/>
        <v>-0.29878048780487815</v>
      </c>
      <c r="AE29" s="24">
        <f>+'Res (100)'!AE29</f>
        <v>6.0000000000000001E-3</v>
      </c>
      <c r="AF29" s="25">
        <f>$F$18</f>
        <v>1000</v>
      </c>
      <c r="AG29" s="26">
        <f t="shared" si="14"/>
        <v>6</v>
      </c>
      <c r="AH29" s="27"/>
      <c r="AI29" s="30">
        <f t="shared" si="5"/>
        <v>-5.5</v>
      </c>
      <c r="AJ29" s="31">
        <f t="shared" si="6"/>
        <v>-0.47826086956521741</v>
      </c>
      <c r="AL29" s="24">
        <f>+'Res (100)'!AL29</f>
        <v>0</v>
      </c>
      <c r="AM29" s="25">
        <f>$F$18</f>
        <v>1000</v>
      </c>
      <c r="AN29" s="26">
        <f t="shared" si="15"/>
        <v>0</v>
      </c>
      <c r="AO29" s="27"/>
      <c r="AP29" s="30">
        <f t="shared" si="7"/>
        <v>-6</v>
      </c>
      <c r="AQ29" s="31">
        <f t="shared" si="8"/>
        <v>-1</v>
      </c>
    </row>
    <row r="30" spans="2:43" x14ac:dyDescent="0.2">
      <c r="B30" s="21" t="s">
        <v>31</v>
      </c>
      <c r="C30" s="21"/>
      <c r="D30" s="22"/>
      <c r="E30" s="23"/>
      <c r="F30" s="24"/>
      <c r="G30" s="25">
        <f t="shared" ref="G30" si="16">$F$18</f>
        <v>1000</v>
      </c>
      <c r="H30" s="26">
        <f t="shared" si="0"/>
        <v>0</v>
      </c>
      <c r="I30" s="27"/>
      <c r="J30" s="24"/>
      <c r="K30" s="25">
        <f t="shared" ref="K30:K38" si="17">$F$18</f>
        <v>1000</v>
      </c>
      <c r="L30" s="26">
        <f t="shared" si="9"/>
        <v>0</v>
      </c>
      <c r="M30" s="27"/>
      <c r="N30" s="30">
        <f t="shared" si="10"/>
        <v>0</v>
      </c>
      <c r="O30" s="31" t="str">
        <f t="shared" si="11"/>
        <v/>
      </c>
      <c r="Q30" s="24"/>
      <c r="R30" s="25">
        <f t="shared" ref="R30:R38" si="18">$F$18</f>
        <v>1000</v>
      </c>
      <c r="S30" s="26">
        <f t="shared" si="12"/>
        <v>0</v>
      </c>
      <c r="T30" s="27"/>
      <c r="U30" s="30">
        <f t="shared" si="1"/>
        <v>0</v>
      </c>
      <c r="V30" s="31" t="str">
        <f t="shared" si="2"/>
        <v/>
      </c>
      <c r="X30" s="24"/>
      <c r="Y30" s="25">
        <f t="shared" ref="Y30:Y38" si="19">$F$18</f>
        <v>1000</v>
      </c>
      <c r="Z30" s="26">
        <f t="shared" si="13"/>
        <v>0</v>
      </c>
      <c r="AA30" s="27"/>
      <c r="AB30" s="30">
        <f t="shared" si="3"/>
        <v>0</v>
      </c>
      <c r="AC30" s="31" t="str">
        <f t="shared" si="4"/>
        <v/>
      </c>
      <c r="AE30" s="24"/>
      <c r="AF30" s="25">
        <f t="shared" ref="AF30:AF38" si="20">$F$18</f>
        <v>1000</v>
      </c>
      <c r="AG30" s="26">
        <f t="shared" si="14"/>
        <v>0</v>
      </c>
      <c r="AH30" s="27"/>
      <c r="AI30" s="30">
        <f t="shared" si="5"/>
        <v>0</v>
      </c>
      <c r="AJ30" s="31" t="str">
        <f t="shared" si="6"/>
        <v/>
      </c>
      <c r="AL30" s="24"/>
      <c r="AM30" s="25">
        <f t="shared" ref="AM30:AM38" si="21">$F$18</f>
        <v>1000</v>
      </c>
      <c r="AN30" s="26">
        <f t="shared" si="15"/>
        <v>0</v>
      </c>
      <c r="AO30" s="27"/>
      <c r="AP30" s="30">
        <f t="shared" si="7"/>
        <v>0</v>
      </c>
      <c r="AQ30" s="31" t="str">
        <f t="shared" si="8"/>
        <v/>
      </c>
    </row>
    <row r="31" spans="2:43" x14ac:dyDescent="0.2">
      <c r="B31" s="21" t="s">
        <v>32</v>
      </c>
      <c r="C31" s="21"/>
      <c r="D31" s="22" t="s">
        <v>30</v>
      </c>
      <c r="E31" s="23"/>
      <c r="F31" s="24">
        <f>+'Res (100)'!F31</f>
        <v>0</v>
      </c>
      <c r="G31" s="25">
        <f>$F$18</f>
        <v>1000</v>
      </c>
      <c r="H31" s="26">
        <f t="shared" si="0"/>
        <v>0</v>
      </c>
      <c r="I31" s="27"/>
      <c r="J31" s="52">
        <f>+'Res (100)'!J31</f>
        <v>-2.0000000000000002E-5</v>
      </c>
      <c r="K31" s="25">
        <f t="shared" si="17"/>
        <v>1000</v>
      </c>
      <c r="L31" s="26">
        <f t="shared" si="9"/>
        <v>-0.02</v>
      </c>
      <c r="M31" s="27"/>
      <c r="N31" s="30">
        <f t="shared" si="10"/>
        <v>-0.02</v>
      </c>
      <c r="O31" s="31" t="str">
        <f t="shared" si="11"/>
        <v/>
      </c>
      <c r="Q31" s="24">
        <f>+'Res (100)'!Q31</f>
        <v>0</v>
      </c>
      <c r="R31" s="25">
        <f t="shared" si="18"/>
        <v>1000</v>
      </c>
      <c r="S31" s="26">
        <f t="shared" si="12"/>
        <v>0</v>
      </c>
      <c r="T31" s="27"/>
      <c r="U31" s="30">
        <f t="shared" si="1"/>
        <v>0.02</v>
      </c>
      <c r="V31" s="31">
        <f t="shared" si="2"/>
        <v>-1</v>
      </c>
      <c r="X31" s="24">
        <f>+'Res (100)'!X31</f>
        <v>0</v>
      </c>
      <c r="Y31" s="25">
        <f t="shared" si="19"/>
        <v>1000</v>
      </c>
      <c r="Z31" s="26">
        <f t="shared" si="13"/>
        <v>0</v>
      </c>
      <c r="AA31" s="27"/>
      <c r="AB31" s="30">
        <f t="shared" si="3"/>
        <v>0</v>
      </c>
      <c r="AC31" s="31" t="str">
        <f t="shared" si="4"/>
        <v/>
      </c>
      <c r="AE31" s="24">
        <f>+'Res (100)'!AE31</f>
        <v>0</v>
      </c>
      <c r="AF31" s="25">
        <f t="shared" si="20"/>
        <v>1000</v>
      </c>
      <c r="AG31" s="26">
        <f t="shared" si="14"/>
        <v>0</v>
      </c>
      <c r="AH31" s="27"/>
      <c r="AI31" s="30">
        <f t="shared" si="5"/>
        <v>0</v>
      </c>
      <c r="AJ31" s="31" t="str">
        <f t="shared" si="6"/>
        <v/>
      </c>
      <c r="AL31" s="24">
        <f>+'Res (100)'!AL31</f>
        <v>0</v>
      </c>
      <c r="AM31" s="25">
        <f t="shared" si="21"/>
        <v>1000</v>
      </c>
      <c r="AN31" s="26">
        <f t="shared" si="15"/>
        <v>0</v>
      </c>
      <c r="AO31" s="27"/>
      <c r="AP31" s="30">
        <f t="shared" si="7"/>
        <v>0</v>
      </c>
      <c r="AQ31" s="31" t="str">
        <f t="shared" si="8"/>
        <v/>
      </c>
    </row>
    <row r="32" spans="2:43" x14ac:dyDescent="0.2">
      <c r="B32" s="33"/>
      <c r="C32" s="21"/>
      <c r="D32" s="22"/>
      <c r="E32" s="23"/>
      <c r="F32" s="24"/>
      <c r="G32" s="25">
        <f t="shared" ref="G32:G38" si="22">$F$18</f>
        <v>1000</v>
      </c>
      <c r="H32" s="26">
        <f t="shared" si="0"/>
        <v>0</v>
      </c>
      <c r="I32" s="27"/>
      <c r="J32" s="28"/>
      <c r="K32" s="25">
        <f t="shared" si="17"/>
        <v>1000</v>
      </c>
      <c r="L32" s="26">
        <f t="shared" si="9"/>
        <v>0</v>
      </c>
      <c r="M32" s="27"/>
      <c r="N32" s="30">
        <f t="shared" si="10"/>
        <v>0</v>
      </c>
      <c r="O32" s="31" t="str">
        <f t="shared" si="11"/>
        <v/>
      </c>
      <c r="Q32" s="24"/>
      <c r="R32" s="25">
        <f t="shared" si="18"/>
        <v>1000</v>
      </c>
      <c r="S32" s="26">
        <f t="shared" si="12"/>
        <v>0</v>
      </c>
      <c r="T32" s="27"/>
      <c r="U32" s="30">
        <f t="shared" si="1"/>
        <v>0</v>
      </c>
      <c r="V32" s="31" t="str">
        <f t="shared" si="2"/>
        <v/>
      </c>
      <c r="X32" s="24"/>
      <c r="Y32" s="25">
        <f t="shared" si="19"/>
        <v>1000</v>
      </c>
      <c r="Z32" s="26">
        <f t="shared" si="13"/>
        <v>0</v>
      </c>
      <c r="AA32" s="27"/>
      <c r="AB32" s="30">
        <f t="shared" si="3"/>
        <v>0</v>
      </c>
      <c r="AC32" s="31" t="str">
        <f t="shared" si="4"/>
        <v/>
      </c>
      <c r="AE32" s="24"/>
      <c r="AF32" s="25">
        <f t="shared" si="20"/>
        <v>1000</v>
      </c>
      <c r="AG32" s="26">
        <f t="shared" si="14"/>
        <v>0</v>
      </c>
      <c r="AH32" s="27"/>
      <c r="AI32" s="30">
        <f t="shared" si="5"/>
        <v>0</v>
      </c>
      <c r="AJ32" s="31" t="str">
        <f t="shared" si="6"/>
        <v/>
      </c>
      <c r="AL32" s="24"/>
      <c r="AM32" s="25">
        <f t="shared" si="21"/>
        <v>1000</v>
      </c>
      <c r="AN32" s="26">
        <f t="shared" si="15"/>
        <v>0</v>
      </c>
      <c r="AO32" s="27"/>
      <c r="AP32" s="30">
        <f t="shared" si="7"/>
        <v>0</v>
      </c>
      <c r="AQ32" s="31" t="str">
        <f t="shared" si="8"/>
        <v/>
      </c>
    </row>
    <row r="33" spans="2:43" x14ac:dyDescent="0.2">
      <c r="B33" s="33"/>
      <c r="C33" s="21"/>
      <c r="D33" s="22"/>
      <c r="E33" s="23"/>
      <c r="F33" s="24"/>
      <c r="G33" s="25">
        <f t="shared" si="22"/>
        <v>1000</v>
      </c>
      <c r="H33" s="26">
        <f t="shared" si="0"/>
        <v>0</v>
      </c>
      <c r="I33" s="27"/>
      <c r="J33" s="28"/>
      <c r="K33" s="25">
        <f t="shared" si="17"/>
        <v>1000</v>
      </c>
      <c r="L33" s="26">
        <f t="shared" si="9"/>
        <v>0</v>
      </c>
      <c r="M33" s="27"/>
      <c r="N33" s="30">
        <f t="shared" si="10"/>
        <v>0</v>
      </c>
      <c r="O33" s="31" t="str">
        <f t="shared" si="11"/>
        <v/>
      </c>
      <c r="Q33" s="28"/>
      <c r="R33" s="25">
        <f t="shared" si="18"/>
        <v>1000</v>
      </c>
      <c r="S33" s="26">
        <f t="shared" si="12"/>
        <v>0</v>
      </c>
      <c r="T33" s="27"/>
      <c r="U33" s="30">
        <f t="shared" si="1"/>
        <v>0</v>
      </c>
      <c r="V33" s="31" t="str">
        <f t="shared" si="2"/>
        <v/>
      </c>
      <c r="X33" s="28"/>
      <c r="Y33" s="25">
        <f t="shared" si="19"/>
        <v>1000</v>
      </c>
      <c r="Z33" s="26">
        <f t="shared" si="13"/>
        <v>0</v>
      </c>
      <c r="AA33" s="27"/>
      <c r="AB33" s="30">
        <f t="shared" si="3"/>
        <v>0</v>
      </c>
      <c r="AC33" s="31" t="str">
        <f t="shared" si="4"/>
        <v/>
      </c>
      <c r="AE33" s="28"/>
      <c r="AF33" s="25">
        <f t="shared" si="20"/>
        <v>1000</v>
      </c>
      <c r="AG33" s="26">
        <f t="shared" si="14"/>
        <v>0</v>
      </c>
      <c r="AH33" s="27"/>
      <c r="AI33" s="30">
        <f t="shared" si="5"/>
        <v>0</v>
      </c>
      <c r="AJ33" s="31" t="str">
        <f t="shared" si="6"/>
        <v/>
      </c>
      <c r="AL33" s="28"/>
      <c r="AM33" s="25">
        <f t="shared" si="21"/>
        <v>1000</v>
      </c>
      <c r="AN33" s="26">
        <f t="shared" si="15"/>
        <v>0</v>
      </c>
      <c r="AO33" s="27"/>
      <c r="AP33" s="30">
        <f t="shared" si="7"/>
        <v>0</v>
      </c>
      <c r="AQ33" s="31" t="str">
        <f t="shared" si="8"/>
        <v/>
      </c>
    </row>
    <row r="34" spans="2:43" x14ac:dyDescent="0.2">
      <c r="B34" s="33"/>
      <c r="C34" s="21"/>
      <c r="D34" s="22"/>
      <c r="E34" s="23"/>
      <c r="F34" s="24"/>
      <c r="G34" s="25">
        <f t="shared" si="22"/>
        <v>1000</v>
      </c>
      <c r="H34" s="26">
        <f t="shared" si="0"/>
        <v>0</v>
      </c>
      <c r="I34" s="27"/>
      <c r="J34" s="28"/>
      <c r="K34" s="25">
        <f t="shared" si="17"/>
        <v>1000</v>
      </c>
      <c r="L34" s="26">
        <f t="shared" si="9"/>
        <v>0</v>
      </c>
      <c r="M34" s="27"/>
      <c r="N34" s="30">
        <f t="shared" si="10"/>
        <v>0</v>
      </c>
      <c r="O34" s="31" t="str">
        <f t="shared" si="11"/>
        <v/>
      </c>
      <c r="Q34" s="28"/>
      <c r="R34" s="25">
        <f t="shared" si="18"/>
        <v>1000</v>
      </c>
      <c r="S34" s="26">
        <f t="shared" si="12"/>
        <v>0</v>
      </c>
      <c r="T34" s="27"/>
      <c r="U34" s="30">
        <f t="shared" si="1"/>
        <v>0</v>
      </c>
      <c r="V34" s="31" t="str">
        <f t="shared" si="2"/>
        <v/>
      </c>
      <c r="X34" s="28"/>
      <c r="Y34" s="25">
        <f t="shared" si="19"/>
        <v>1000</v>
      </c>
      <c r="Z34" s="26">
        <f t="shared" si="13"/>
        <v>0</v>
      </c>
      <c r="AA34" s="27"/>
      <c r="AB34" s="30">
        <f t="shared" si="3"/>
        <v>0</v>
      </c>
      <c r="AC34" s="31" t="str">
        <f t="shared" si="4"/>
        <v/>
      </c>
      <c r="AE34" s="28"/>
      <c r="AF34" s="25">
        <f t="shared" si="20"/>
        <v>1000</v>
      </c>
      <c r="AG34" s="26">
        <f t="shared" si="14"/>
        <v>0</v>
      </c>
      <c r="AH34" s="27"/>
      <c r="AI34" s="30">
        <f t="shared" si="5"/>
        <v>0</v>
      </c>
      <c r="AJ34" s="31" t="str">
        <f t="shared" si="6"/>
        <v/>
      </c>
      <c r="AL34" s="28"/>
      <c r="AM34" s="25">
        <f t="shared" si="21"/>
        <v>1000</v>
      </c>
      <c r="AN34" s="26">
        <f t="shared" si="15"/>
        <v>0</v>
      </c>
      <c r="AO34" s="27"/>
      <c r="AP34" s="30">
        <f t="shared" si="7"/>
        <v>0</v>
      </c>
      <c r="AQ34" s="31" t="str">
        <f t="shared" si="8"/>
        <v/>
      </c>
    </row>
    <row r="35" spans="2:43" x14ac:dyDescent="0.2">
      <c r="B35" s="33"/>
      <c r="C35" s="21"/>
      <c r="D35" s="22"/>
      <c r="E35" s="23"/>
      <c r="F35" s="24"/>
      <c r="G35" s="25">
        <f t="shared" si="22"/>
        <v>1000</v>
      </c>
      <c r="H35" s="26">
        <f t="shared" si="0"/>
        <v>0</v>
      </c>
      <c r="I35" s="27"/>
      <c r="J35" s="28"/>
      <c r="K35" s="25">
        <f t="shared" si="17"/>
        <v>1000</v>
      </c>
      <c r="L35" s="26">
        <f t="shared" si="9"/>
        <v>0</v>
      </c>
      <c r="M35" s="27"/>
      <c r="N35" s="30">
        <f t="shared" si="10"/>
        <v>0</v>
      </c>
      <c r="O35" s="31" t="str">
        <f t="shared" si="11"/>
        <v/>
      </c>
      <c r="Q35" s="28"/>
      <c r="R35" s="25">
        <f t="shared" si="18"/>
        <v>1000</v>
      </c>
      <c r="S35" s="26">
        <f t="shared" si="12"/>
        <v>0</v>
      </c>
      <c r="T35" s="27"/>
      <c r="U35" s="30">
        <f t="shared" si="1"/>
        <v>0</v>
      </c>
      <c r="V35" s="31" t="str">
        <f t="shared" si="2"/>
        <v/>
      </c>
      <c r="X35" s="28"/>
      <c r="Y35" s="25">
        <f t="shared" si="19"/>
        <v>1000</v>
      </c>
      <c r="Z35" s="26">
        <f t="shared" si="13"/>
        <v>0</v>
      </c>
      <c r="AA35" s="27"/>
      <c r="AB35" s="30">
        <f t="shared" si="3"/>
        <v>0</v>
      </c>
      <c r="AC35" s="31" t="str">
        <f t="shared" si="4"/>
        <v/>
      </c>
      <c r="AE35" s="28"/>
      <c r="AF35" s="25">
        <f t="shared" si="20"/>
        <v>1000</v>
      </c>
      <c r="AG35" s="26">
        <f t="shared" si="14"/>
        <v>0</v>
      </c>
      <c r="AH35" s="27"/>
      <c r="AI35" s="30">
        <f t="shared" si="5"/>
        <v>0</v>
      </c>
      <c r="AJ35" s="31" t="str">
        <f t="shared" si="6"/>
        <v/>
      </c>
      <c r="AL35" s="28"/>
      <c r="AM35" s="25">
        <f t="shared" si="21"/>
        <v>1000</v>
      </c>
      <c r="AN35" s="26">
        <f t="shared" si="15"/>
        <v>0</v>
      </c>
      <c r="AO35" s="27"/>
      <c r="AP35" s="30">
        <f t="shared" si="7"/>
        <v>0</v>
      </c>
      <c r="AQ35" s="31" t="str">
        <f t="shared" si="8"/>
        <v/>
      </c>
    </row>
    <row r="36" spans="2:43" x14ac:dyDescent="0.2">
      <c r="B36" s="33"/>
      <c r="C36" s="21"/>
      <c r="D36" s="22"/>
      <c r="E36" s="23"/>
      <c r="F36" s="24"/>
      <c r="G36" s="25">
        <f t="shared" si="22"/>
        <v>1000</v>
      </c>
      <c r="H36" s="26">
        <f t="shared" si="0"/>
        <v>0</v>
      </c>
      <c r="I36" s="27"/>
      <c r="J36" s="28"/>
      <c r="K36" s="25">
        <f t="shared" si="17"/>
        <v>1000</v>
      </c>
      <c r="L36" s="26">
        <f t="shared" si="9"/>
        <v>0</v>
      </c>
      <c r="M36" s="27"/>
      <c r="N36" s="30">
        <f t="shared" si="10"/>
        <v>0</v>
      </c>
      <c r="O36" s="31" t="str">
        <f t="shared" si="11"/>
        <v/>
      </c>
      <c r="Q36" s="28"/>
      <c r="R36" s="25">
        <f t="shared" si="18"/>
        <v>1000</v>
      </c>
      <c r="S36" s="26">
        <f t="shared" si="12"/>
        <v>0</v>
      </c>
      <c r="T36" s="27"/>
      <c r="U36" s="30">
        <f t="shared" si="1"/>
        <v>0</v>
      </c>
      <c r="V36" s="31" t="str">
        <f t="shared" si="2"/>
        <v/>
      </c>
      <c r="X36" s="28"/>
      <c r="Y36" s="25">
        <f t="shared" si="19"/>
        <v>1000</v>
      </c>
      <c r="Z36" s="26">
        <f t="shared" si="13"/>
        <v>0</v>
      </c>
      <c r="AA36" s="27"/>
      <c r="AB36" s="30">
        <f t="shared" si="3"/>
        <v>0</v>
      </c>
      <c r="AC36" s="31" t="str">
        <f t="shared" si="4"/>
        <v/>
      </c>
      <c r="AE36" s="28"/>
      <c r="AF36" s="25">
        <f t="shared" si="20"/>
        <v>1000</v>
      </c>
      <c r="AG36" s="26">
        <f t="shared" si="14"/>
        <v>0</v>
      </c>
      <c r="AH36" s="27"/>
      <c r="AI36" s="30">
        <f t="shared" si="5"/>
        <v>0</v>
      </c>
      <c r="AJ36" s="31" t="str">
        <f t="shared" si="6"/>
        <v/>
      </c>
      <c r="AL36" s="28"/>
      <c r="AM36" s="25">
        <f t="shared" si="21"/>
        <v>1000</v>
      </c>
      <c r="AN36" s="26">
        <f t="shared" si="15"/>
        <v>0</v>
      </c>
      <c r="AO36" s="27"/>
      <c r="AP36" s="30">
        <f t="shared" si="7"/>
        <v>0</v>
      </c>
      <c r="AQ36" s="31" t="str">
        <f t="shared" si="8"/>
        <v/>
      </c>
    </row>
    <row r="37" spans="2:43" x14ac:dyDescent="0.2">
      <c r="B37" s="33"/>
      <c r="C37" s="21"/>
      <c r="D37" s="22"/>
      <c r="E37" s="23"/>
      <c r="F37" s="24"/>
      <c r="G37" s="25">
        <f t="shared" si="22"/>
        <v>1000</v>
      </c>
      <c r="H37" s="26">
        <f t="shared" si="0"/>
        <v>0</v>
      </c>
      <c r="I37" s="27"/>
      <c r="J37" s="28"/>
      <c r="K37" s="25">
        <f t="shared" si="17"/>
        <v>1000</v>
      </c>
      <c r="L37" s="26">
        <f t="shared" si="9"/>
        <v>0</v>
      </c>
      <c r="M37" s="27"/>
      <c r="N37" s="30">
        <f t="shared" si="10"/>
        <v>0</v>
      </c>
      <c r="O37" s="31" t="str">
        <f t="shared" si="11"/>
        <v/>
      </c>
      <c r="Q37" s="28"/>
      <c r="R37" s="25">
        <f t="shared" si="18"/>
        <v>1000</v>
      </c>
      <c r="S37" s="26">
        <f t="shared" si="12"/>
        <v>0</v>
      </c>
      <c r="T37" s="27"/>
      <c r="U37" s="30">
        <f t="shared" si="1"/>
        <v>0</v>
      </c>
      <c r="V37" s="31" t="str">
        <f t="shared" si="2"/>
        <v/>
      </c>
      <c r="X37" s="28"/>
      <c r="Y37" s="25">
        <f t="shared" si="19"/>
        <v>1000</v>
      </c>
      <c r="Z37" s="26">
        <f t="shared" si="13"/>
        <v>0</v>
      </c>
      <c r="AA37" s="27"/>
      <c r="AB37" s="30">
        <f t="shared" si="3"/>
        <v>0</v>
      </c>
      <c r="AC37" s="31" t="str">
        <f t="shared" si="4"/>
        <v/>
      </c>
      <c r="AE37" s="28"/>
      <c r="AF37" s="25">
        <f t="shared" si="20"/>
        <v>1000</v>
      </c>
      <c r="AG37" s="26">
        <f t="shared" si="14"/>
        <v>0</v>
      </c>
      <c r="AH37" s="27"/>
      <c r="AI37" s="30">
        <f t="shared" si="5"/>
        <v>0</v>
      </c>
      <c r="AJ37" s="31" t="str">
        <f t="shared" si="6"/>
        <v/>
      </c>
      <c r="AL37" s="28"/>
      <c r="AM37" s="25">
        <f t="shared" si="21"/>
        <v>1000</v>
      </c>
      <c r="AN37" s="26">
        <f t="shared" si="15"/>
        <v>0</v>
      </c>
      <c r="AO37" s="27"/>
      <c r="AP37" s="30">
        <f t="shared" si="7"/>
        <v>0</v>
      </c>
      <c r="AQ37" s="31" t="str">
        <f t="shared" si="8"/>
        <v/>
      </c>
    </row>
    <row r="38" spans="2:43" x14ac:dyDescent="0.2">
      <c r="B38" s="33"/>
      <c r="C38" s="21"/>
      <c r="D38" s="22"/>
      <c r="E38" s="23"/>
      <c r="F38" s="24"/>
      <c r="G38" s="25">
        <f t="shared" si="22"/>
        <v>1000</v>
      </c>
      <c r="H38" s="26">
        <f t="shared" si="0"/>
        <v>0</v>
      </c>
      <c r="I38" s="27"/>
      <c r="J38" s="28"/>
      <c r="K38" s="25">
        <f t="shared" si="17"/>
        <v>1000</v>
      </c>
      <c r="L38" s="26">
        <f t="shared" si="9"/>
        <v>0</v>
      </c>
      <c r="M38" s="27"/>
      <c r="N38" s="30">
        <f t="shared" si="10"/>
        <v>0</v>
      </c>
      <c r="O38" s="31" t="str">
        <f t="shared" si="11"/>
        <v/>
      </c>
      <c r="Q38" s="28"/>
      <c r="R38" s="25">
        <f t="shared" si="18"/>
        <v>1000</v>
      </c>
      <c r="S38" s="26">
        <f t="shared" si="12"/>
        <v>0</v>
      </c>
      <c r="T38" s="27"/>
      <c r="U38" s="30">
        <f t="shared" si="1"/>
        <v>0</v>
      </c>
      <c r="V38" s="31" t="str">
        <f t="shared" si="2"/>
        <v/>
      </c>
      <c r="X38" s="28"/>
      <c r="Y38" s="25">
        <f t="shared" si="19"/>
        <v>1000</v>
      </c>
      <c r="Z38" s="26">
        <f t="shared" si="13"/>
        <v>0</v>
      </c>
      <c r="AA38" s="27"/>
      <c r="AB38" s="30">
        <f t="shared" si="3"/>
        <v>0</v>
      </c>
      <c r="AC38" s="31" t="str">
        <f t="shared" si="4"/>
        <v/>
      </c>
      <c r="AE38" s="28"/>
      <c r="AF38" s="25">
        <f t="shared" si="20"/>
        <v>1000</v>
      </c>
      <c r="AG38" s="26">
        <f t="shared" si="14"/>
        <v>0</v>
      </c>
      <c r="AH38" s="27"/>
      <c r="AI38" s="30">
        <f t="shared" si="5"/>
        <v>0</v>
      </c>
      <c r="AJ38" s="31" t="str">
        <f t="shared" si="6"/>
        <v/>
      </c>
      <c r="AL38" s="28"/>
      <c r="AM38" s="25">
        <f t="shared" si="21"/>
        <v>1000</v>
      </c>
      <c r="AN38" s="26">
        <f t="shared" si="15"/>
        <v>0</v>
      </c>
      <c r="AO38" s="27"/>
      <c r="AP38" s="30">
        <f t="shared" si="7"/>
        <v>0</v>
      </c>
      <c r="AQ38" s="31" t="str">
        <f t="shared" si="8"/>
        <v/>
      </c>
    </row>
    <row r="39" spans="2:43" s="45" customFormat="1" x14ac:dyDescent="0.2">
      <c r="B39" s="34" t="s">
        <v>33</v>
      </c>
      <c r="C39" s="35"/>
      <c r="D39" s="36"/>
      <c r="E39" s="35"/>
      <c r="F39" s="37"/>
      <c r="G39" s="38"/>
      <c r="H39" s="39">
        <f>SUM(H23:H38)</f>
        <v>33.07</v>
      </c>
      <c r="I39" s="40"/>
      <c r="J39" s="41"/>
      <c r="K39" s="42"/>
      <c r="L39" s="39">
        <f>SUM(L23:L38)</f>
        <v>34.559999999999995</v>
      </c>
      <c r="M39" s="40"/>
      <c r="N39" s="43">
        <f t="shared" si="10"/>
        <v>1.4899999999999949</v>
      </c>
      <c r="O39" s="44">
        <f t="shared" si="11"/>
        <v>4.5055941941336407E-2</v>
      </c>
      <c r="Q39" s="41"/>
      <c r="R39" s="42"/>
      <c r="S39" s="39">
        <f>SUM(S23:S38)</f>
        <v>34.410000000000004</v>
      </c>
      <c r="T39" s="40"/>
      <c r="U39" s="43">
        <f t="shared" si="1"/>
        <v>-0.14999999999999147</v>
      </c>
      <c r="V39" s="44">
        <f t="shared" si="2"/>
        <v>-4.3402777777775316E-3</v>
      </c>
      <c r="X39" s="41"/>
      <c r="Y39" s="42"/>
      <c r="Z39" s="39">
        <f>SUM(Z23:Z38)</f>
        <v>33.94</v>
      </c>
      <c r="AA39" s="40"/>
      <c r="AB39" s="43">
        <f t="shared" si="3"/>
        <v>-0.47000000000000597</v>
      </c>
      <c r="AC39" s="44">
        <f t="shared" si="4"/>
        <v>-1.3658820110433186E-2</v>
      </c>
      <c r="AE39" s="41"/>
      <c r="AF39" s="42"/>
      <c r="AG39" s="39">
        <f>SUM(AG23:AG38)</f>
        <v>32.980000000000004</v>
      </c>
      <c r="AH39" s="40"/>
      <c r="AI39" s="43">
        <f t="shared" si="5"/>
        <v>-0.95999999999999375</v>
      </c>
      <c r="AJ39" s="44">
        <f t="shared" si="6"/>
        <v>-2.8285209192692805E-2</v>
      </c>
      <c r="AL39" s="41"/>
      <c r="AM39" s="42"/>
      <c r="AN39" s="39">
        <f>SUM(AN23:AN38)</f>
        <v>31.29</v>
      </c>
      <c r="AO39" s="40"/>
      <c r="AP39" s="43">
        <f t="shared" si="7"/>
        <v>-1.6900000000000048</v>
      </c>
      <c r="AQ39" s="44">
        <f t="shared" si="8"/>
        <v>-5.1243177683444649E-2</v>
      </c>
    </row>
    <row r="40" spans="2:43" ht="38.25" x14ac:dyDescent="0.2">
      <c r="B40" s="46" t="str">
        <f>+'Res (100)'!B40</f>
        <v>Deferral/Variance Account Disposition Rate Rider Group 1</v>
      </c>
      <c r="C40" s="21"/>
      <c r="D40" s="22"/>
      <c r="E40" s="23"/>
      <c r="F40" s="24">
        <v>0</v>
      </c>
      <c r="G40" s="25">
        <f>$F$18</f>
        <v>1000</v>
      </c>
      <c r="H40" s="26">
        <f>G40*F40</f>
        <v>0</v>
      </c>
      <c r="I40" s="27"/>
      <c r="J40" s="28">
        <f>+'Res (100)'!J40</f>
        <v>-5.7799999999999995E-4</v>
      </c>
      <c r="K40" s="25">
        <f>$F$18</f>
        <v>1000</v>
      </c>
      <c r="L40" s="26">
        <f>K40*J40</f>
        <v>-0.57799999999999996</v>
      </c>
      <c r="M40" s="27"/>
      <c r="N40" s="30">
        <f>L40-H40</f>
        <v>-0.57799999999999996</v>
      </c>
      <c r="O40" s="31" t="str">
        <f>IF((H40)=0,"",(N40/H40))</f>
        <v/>
      </c>
      <c r="Q40" s="28"/>
      <c r="R40" s="25">
        <f>$F$18</f>
        <v>1000</v>
      </c>
      <c r="S40" s="26">
        <f>R40*Q40</f>
        <v>0</v>
      </c>
      <c r="T40" s="27"/>
      <c r="U40" s="30">
        <f t="shared" si="1"/>
        <v>0.57799999999999996</v>
      </c>
      <c r="V40" s="31">
        <f t="shared" si="2"/>
        <v>-1</v>
      </c>
      <c r="X40" s="28"/>
      <c r="Y40" s="25">
        <f>$F$18</f>
        <v>1000</v>
      </c>
      <c r="Z40" s="26">
        <f>Y40*X40</f>
        <v>0</v>
      </c>
      <c r="AA40" s="27"/>
      <c r="AB40" s="30">
        <f t="shared" si="3"/>
        <v>0</v>
      </c>
      <c r="AC40" s="31" t="str">
        <f t="shared" si="4"/>
        <v/>
      </c>
      <c r="AE40" s="28"/>
      <c r="AF40" s="25">
        <f>$F$18</f>
        <v>1000</v>
      </c>
      <c r="AG40" s="26">
        <f>AF40*AE40</f>
        <v>0</v>
      </c>
      <c r="AH40" s="27"/>
      <c r="AI40" s="30">
        <f t="shared" si="5"/>
        <v>0</v>
      </c>
      <c r="AJ40" s="31" t="str">
        <f t="shared" si="6"/>
        <v/>
      </c>
      <c r="AL40" s="28"/>
      <c r="AM40" s="25">
        <f>$F$18</f>
        <v>1000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1000</v>
      </c>
      <c r="H41" s="26">
        <f t="shared" ref="H41:H45" si="24">G41*F41</f>
        <v>0</v>
      </c>
      <c r="I41" s="47"/>
      <c r="J41" s="28">
        <f>+'Res (100)'!J41</f>
        <v>1.1599999999999999</v>
      </c>
      <c r="K41" s="25">
        <v>1</v>
      </c>
      <c r="L41" s="26">
        <f t="shared" ref="L41:L45" si="25">K41*J41</f>
        <v>1.1599999999999999</v>
      </c>
      <c r="M41" s="48"/>
      <c r="N41" s="30">
        <f t="shared" ref="N41:N45" si="26">L41-H41</f>
        <v>1.1599999999999999</v>
      </c>
      <c r="O41" s="31" t="str">
        <f t="shared" ref="O41:O65" si="27">IF((H41)=0,"",(N41/H41))</f>
        <v/>
      </c>
      <c r="Q41" s="28"/>
      <c r="R41" s="25">
        <f t="shared" ref="R41:R43" si="28">$F$18</f>
        <v>1000</v>
      </c>
      <c r="S41" s="26">
        <f t="shared" ref="S41:S43" si="29">R41*Q41</f>
        <v>0</v>
      </c>
      <c r="T41" s="48"/>
      <c r="U41" s="30">
        <f t="shared" si="1"/>
        <v>-1.1599999999999999</v>
      </c>
      <c r="V41" s="31">
        <f t="shared" si="2"/>
        <v>-1</v>
      </c>
      <c r="X41" s="28"/>
      <c r="Y41" s="25">
        <f t="shared" ref="Y41:Y43" si="30">$F$18</f>
        <v>1000</v>
      </c>
      <c r="Z41" s="26">
        <f t="shared" ref="Z41:Z43" si="31">Y41*X41</f>
        <v>0</v>
      </c>
      <c r="AA41" s="48"/>
      <c r="AB41" s="30">
        <f t="shared" si="3"/>
        <v>0</v>
      </c>
      <c r="AC41" s="31" t="str">
        <f t="shared" si="4"/>
        <v/>
      </c>
      <c r="AE41" s="28"/>
      <c r="AF41" s="25">
        <f t="shared" ref="AF41:AF43" si="32">$F$18</f>
        <v>1000</v>
      </c>
      <c r="AG41" s="26">
        <f t="shared" ref="AG41:AG43" si="33">AF41*AE41</f>
        <v>0</v>
      </c>
      <c r="AH41" s="48"/>
      <c r="AI41" s="30">
        <f t="shared" si="5"/>
        <v>0</v>
      </c>
      <c r="AJ41" s="31" t="str">
        <f t="shared" si="6"/>
        <v/>
      </c>
      <c r="AL41" s="28"/>
      <c r="AM41" s="25">
        <f t="shared" ref="AM41:AM43" si="34">$F$18</f>
        <v>1000</v>
      </c>
      <c r="AN41" s="26">
        <f t="shared" ref="AN41:AN43" si="35">AM41*AL41</f>
        <v>0</v>
      </c>
      <c r="AO41" s="48"/>
      <c r="AP41" s="30">
        <f t="shared" si="7"/>
        <v>0</v>
      </c>
      <c r="AQ41" s="31" t="str">
        <f t="shared" si="8"/>
        <v/>
      </c>
    </row>
    <row r="42" spans="2:43" x14ac:dyDescent="0.2">
      <c r="B42" s="46"/>
      <c r="C42" s="21"/>
      <c r="D42" s="22"/>
      <c r="E42" s="23"/>
      <c r="F42" s="24"/>
      <c r="G42" s="25">
        <f t="shared" si="23"/>
        <v>1000</v>
      </c>
      <c r="H42" s="26">
        <f t="shared" si="24"/>
        <v>0</v>
      </c>
      <c r="I42" s="47"/>
      <c r="J42" s="28"/>
      <c r="K42" s="25">
        <f t="shared" ref="K42:K43" si="36">$F$18</f>
        <v>1000</v>
      </c>
      <c r="L42" s="26">
        <f t="shared" si="25"/>
        <v>0</v>
      </c>
      <c r="M42" s="48"/>
      <c r="N42" s="30">
        <f t="shared" si="26"/>
        <v>0</v>
      </c>
      <c r="O42" s="31" t="str">
        <f t="shared" si="27"/>
        <v/>
      </c>
      <c r="Q42" s="28"/>
      <c r="R42" s="25">
        <f t="shared" si="28"/>
        <v>1000</v>
      </c>
      <c r="S42" s="26">
        <f t="shared" si="29"/>
        <v>0</v>
      </c>
      <c r="T42" s="48"/>
      <c r="U42" s="30">
        <f t="shared" si="1"/>
        <v>0</v>
      </c>
      <c r="V42" s="31" t="str">
        <f t="shared" si="2"/>
        <v/>
      </c>
      <c r="X42" s="28"/>
      <c r="Y42" s="25">
        <f t="shared" si="30"/>
        <v>1000</v>
      </c>
      <c r="Z42" s="26">
        <f t="shared" si="31"/>
        <v>0</v>
      </c>
      <c r="AA42" s="48"/>
      <c r="AB42" s="30">
        <f t="shared" si="3"/>
        <v>0</v>
      </c>
      <c r="AC42" s="31" t="str">
        <f t="shared" si="4"/>
        <v/>
      </c>
      <c r="AE42" s="28"/>
      <c r="AF42" s="25">
        <f t="shared" si="32"/>
        <v>1000</v>
      </c>
      <c r="AG42" s="26">
        <f t="shared" si="33"/>
        <v>0</v>
      </c>
      <c r="AH42" s="48"/>
      <c r="AI42" s="30">
        <f t="shared" si="5"/>
        <v>0</v>
      </c>
      <c r="AJ42" s="31" t="str">
        <f t="shared" si="6"/>
        <v/>
      </c>
      <c r="AL42" s="28"/>
      <c r="AM42" s="25">
        <f t="shared" si="34"/>
        <v>1000</v>
      </c>
      <c r="AN42" s="26">
        <f t="shared" si="35"/>
        <v>0</v>
      </c>
      <c r="AO42" s="48"/>
      <c r="AP42" s="30">
        <f t="shared" si="7"/>
        <v>0</v>
      </c>
      <c r="AQ42" s="31" t="str">
        <f t="shared" si="8"/>
        <v/>
      </c>
    </row>
    <row r="43" spans="2:43" x14ac:dyDescent="0.2">
      <c r="B43" s="46"/>
      <c r="C43" s="21"/>
      <c r="D43" s="22"/>
      <c r="E43" s="23"/>
      <c r="F43" s="24"/>
      <c r="G43" s="25">
        <f t="shared" si="23"/>
        <v>1000</v>
      </c>
      <c r="H43" s="26">
        <f t="shared" si="24"/>
        <v>0</v>
      </c>
      <c r="I43" s="47"/>
      <c r="J43" s="28"/>
      <c r="K43" s="25">
        <f t="shared" si="36"/>
        <v>1000</v>
      </c>
      <c r="L43" s="26">
        <f t="shared" si="25"/>
        <v>0</v>
      </c>
      <c r="M43" s="48"/>
      <c r="N43" s="30">
        <f t="shared" si="26"/>
        <v>0</v>
      </c>
      <c r="O43" s="31" t="str">
        <f t="shared" si="27"/>
        <v/>
      </c>
      <c r="Q43" s="28"/>
      <c r="R43" s="25">
        <f t="shared" si="28"/>
        <v>1000</v>
      </c>
      <c r="S43" s="26">
        <f t="shared" si="29"/>
        <v>0</v>
      </c>
      <c r="T43" s="48"/>
      <c r="U43" s="30">
        <f t="shared" si="1"/>
        <v>0</v>
      </c>
      <c r="V43" s="31" t="str">
        <f t="shared" si="2"/>
        <v/>
      </c>
      <c r="X43" s="28"/>
      <c r="Y43" s="25">
        <f t="shared" si="30"/>
        <v>1000</v>
      </c>
      <c r="Z43" s="26">
        <f t="shared" si="31"/>
        <v>0</v>
      </c>
      <c r="AA43" s="48"/>
      <c r="AB43" s="30">
        <f t="shared" si="3"/>
        <v>0</v>
      </c>
      <c r="AC43" s="31" t="str">
        <f t="shared" si="4"/>
        <v/>
      </c>
      <c r="AE43" s="28"/>
      <c r="AF43" s="25">
        <f t="shared" si="32"/>
        <v>1000</v>
      </c>
      <c r="AG43" s="26">
        <f t="shared" si="33"/>
        <v>0</v>
      </c>
      <c r="AH43" s="48"/>
      <c r="AI43" s="30">
        <f t="shared" si="5"/>
        <v>0</v>
      </c>
      <c r="AJ43" s="31" t="str">
        <f t="shared" si="6"/>
        <v/>
      </c>
      <c r="AL43" s="28"/>
      <c r="AM43" s="25">
        <f t="shared" si="34"/>
        <v>1000</v>
      </c>
      <c r="AN43" s="26">
        <f t="shared" si="35"/>
        <v>0</v>
      </c>
      <c r="AO43" s="48"/>
      <c r="AP43" s="30">
        <f t="shared" si="7"/>
        <v>0</v>
      </c>
      <c r="AQ43" s="31" t="str">
        <f t="shared" si="8"/>
        <v/>
      </c>
    </row>
    <row r="44" spans="2:43" x14ac:dyDescent="0.2">
      <c r="B44" s="49" t="s">
        <v>35</v>
      </c>
      <c r="C44" s="21"/>
      <c r="D44" s="22" t="s">
        <v>30</v>
      </c>
      <c r="E44" s="23"/>
      <c r="F44" s="50">
        <v>6.0000000000000002E-5</v>
      </c>
      <c r="G44" s="51">
        <f>$F$18*(1+F74)</f>
        <v>1035.8</v>
      </c>
      <c r="H44" s="26">
        <f>G44*F44</f>
        <v>6.2148000000000002E-2</v>
      </c>
      <c r="I44" s="27"/>
      <c r="J44" s="52">
        <v>6.9999999999999994E-5</v>
      </c>
      <c r="K44" s="51">
        <f>$F$18*(1+J74)</f>
        <v>1033.8</v>
      </c>
      <c r="L44" s="26">
        <f>K44*J44</f>
        <v>7.2365999999999986E-2</v>
      </c>
      <c r="M44" s="27"/>
      <c r="N44" s="30">
        <f>L44-H44</f>
        <v>1.0217999999999984E-2</v>
      </c>
      <c r="O44" s="31">
        <f>IF((H44)=0,"",(N44/H44))</f>
        <v>0.16441397953272807</v>
      </c>
      <c r="Q44" s="52">
        <f>+J44</f>
        <v>6.9999999999999994E-5</v>
      </c>
      <c r="R44" s="51">
        <f>$F$18*(1+Q74)</f>
        <v>1033.8</v>
      </c>
      <c r="S44" s="26">
        <f>R44*Q44</f>
        <v>7.2365999999999986E-2</v>
      </c>
      <c r="T44" s="27"/>
      <c r="U44" s="30">
        <f t="shared" si="1"/>
        <v>0</v>
      </c>
      <c r="V44" s="31">
        <f t="shared" si="2"/>
        <v>0</v>
      </c>
      <c r="X44" s="52">
        <f>+Q44</f>
        <v>6.9999999999999994E-5</v>
      </c>
      <c r="Y44" s="51">
        <f>$F$18*(1+X74)</f>
        <v>1033.8</v>
      </c>
      <c r="Z44" s="26">
        <f>Y44*X44</f>
        <v>7.2365999999999986E-2</v>
      </c>
      <c r="AA44" s="27"/>
      <c r="AB44" s="30">
        <f t="shared" si="3"/>
        <v>0</v>
      </c>
      <c r="AC44" s="31">
        <f t="shared" si="4"/>
        <v>0</v>
      </c>
      <c r="AE44" s="52">
        <f>+X44</f>
        <v>6.9999999999999994E-5</v>
      </c>
      <c r="AF44" s="51">
        <f>$F$18*(1+AE74)</f>
        <v>1033.8</v>
      </c>
      <c r="AG44" s="26">
        <f>AF44*AE44</f>
        <v>7.2365999999999986E-2</v>
      </c>
      <c r="AH44" s="27"/>
      <c r="AI44" s="30">
        <f t="shared" si="5"/>
        <v>0</v>
      </c>
      <c r="AJ44" s="31">
        <f t="shared" si="6"/>
        <v>0</v>
      </c>
      <c r="AL44" s="52">
        <f>+AE44</f>
        <v>6.9999999999999994E-5</v>
      </c>
      <c r="AM44" s="51">
        <f>$F$18*(1+AL74)</f>
        <v>1033.8</v>
      </c>
      <c r="AN44" s="26">
        <f>AM44*AL44</f>
        <v>7.2365999999999986E-2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35.799999999999955</v>
      </c>
      <c r="H45" s="26">
        <f t="shared" si="24"/>
        <v>3.6566119999999955</v>
      </c>
      <c r="I45" s="27"/>
      <c r="J45" s="55">
        <f>0.64*$J$55+0.18*$J$56+0.18*$J$57</f>
        <v>0.10214000000000001</v>
      </c>
      <c r="K45" s="54">
        <f>$F$18*(1+$J$74)-$F$18</f>
        <v>33.799999999999955</v>
      </c>
      <c r="L45" s="26">
        <f t="shared" si="25"/>
        <v>3.4523319999999957</v>
      </c>
      <c r="M45" s="27"/>
      <c r="N45" s="30">
        <f t="shared" si="26"/>
        <v>-0.2042799999999998</v>
      </c>
      <c r="O45" s="31">
        <f t="shared" si="27"/>
        <v>-5.5865921787709508E-2</v>
      </c>
      <c r="Q45" s="55">
        <f>0.64*$Q$55+0.18*$Q$56+0.18*$Q$57</f>
        <v>0.10214000000000001</v>
      </c>
      <c r="R45" s="54">
        <f>$F$18*(1+Q74)-$F$18</f>
        <v>33.799999999999955</v>
      </c>
      <c r="S45" s="26">
        <f t="shared" ref="S45" si="37">R45*Q45</f>
        <v>3.4523319999999957</v>
      </c>
      <c r="T45" s="27"/>
      <c r="U45" s="30">
        <f t="shared" si="1"/>
        <v>0</v>
      </c>
      <c r="V45" s="31">
        <f t="shared" si="2"/>
        <v>0</v>
      </c>
      <c r="X45" s="55">
        <f>0.64*$X$55+0.18*$X$56+0.18*$X$57</f>
        <v>0.10214000000000001</v>
      </c>
      <c r="Y45" s="54">
        <f>$F$18*(1+X74)-$F$18</f>
        <v>33.799999999999955</v>
      </c>
      <c r="Z45" s="26">
        <f t="shared" ref="Z45" si="38">Y45*X45</f>
        <v>3.4523319999999957</v>
      </c>
      <c r="AA45" s="27"/>
      <c r="AB45" s="30">
        <f t="shared" si="3"/>
        <v>0</v>
      </c>
      <c r="AC45" s="31">
        <f t="shared" si="4"/>
        <v>0</v>
      </c>
      <c r="AE45" s="55">
        <f>0.64*$AE$55+0.18*$AE$56+0.18*$AE$57</f>
        <v>0.10214000000000001</v>
      </c>
      <c r="AF45" s="54">
        <f>$F$18*(1+AE74)-$F$18</f>
        <v>33.799999999999955</v>
      </c>
      <c r="AG45" s="26">
        <f t="shared" ref="AG45" si="39">AF45*AE45</f>
        <v>3.4523319999999957</v>
      </c>
      <c r="AH45" s="27"/>
      <c r="AI45" s="30">
        <f t="shared" si="5"/>
        <v>0</v>
      </c>
      <c r="AJ45" s="31">
        <f t="shared" si="6"/>
        <v>0</v>
      </c>
      <c r="AL45" s="55">
        <f>0.64*$AL$55+0.18*$AL$56+0.18*$AL$57</f>
        <v>0.10214000000000001</v>
      </c>
      <c r="AM45" s="54">
        <f>$F$18*(1+AL74)-$F$18</f>
        <v>33.799999999999955</v>
      </c>
      <c r="AN45" s="26">
        <f t="shared" ref="AN45" si="40">AM45*AL45</f>
        <v>3.4523319999999957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37.578759999999996</v>
      </c>
      <c r="I47" s="40"/>
      <c r="J47" s="59"/>
      <c r="K47" s="61"/>
      <c r="L47" s="60">
        <f>SUM(L40:L46)+L39</f>
        <v>39.456697999999989</v>
      </c>
      <c r="M47" s="40"/>
      <c r="N47" s="43">
        <f t="shared" ref="N47:N65" si="41">L47-H47</f>
        <v>1.8779379999999932</v>
      </c>
      <c r="O47" s="44">
        <f t="shared" si="27"/>
        <v>4.9973389223060938E-2</v>
      </c>
      <c r="Q47" s="59"/>
      <c r="R47" s="61"/>
      <c r="S47" s="60">
        <f>SUM(S40:S46)+S39</f>
        <v>38.724698000000004</v>
      </c>
      <c r="T47" s="40"/>
      <c r="U47" s="43">
        <f t="shared" si="1"/>
        <v>-0.73199999999998511</v>
      </c>
      <c r="V47" s="44">
        <f t="shared" si="2"/>
        <v>-1.8551983239955491E-2</v>
      </c>
      <c r="X47" s="59"/>
      <c r="Y47" s="61"/>
      <c r="Z47" s="60">
        <f>SUM(Z40:Z46)+Z39</f>
        <v>38.254697999999991</v>
      </c>
      <c r="AA47" s="40"/>
      <c r="AB47" s="43">
        <f t="shared" si="3"/>
        <v>-0.47000000000001307</v>
      </c>
      <c r="AC47" s="44">
        <f t="shared" si="4"/>
        <v>-1.2136957142958558E-2</v>
      </c>
      <c r="AE47" s="59"/>
      <c r="AF47" s="61"/>
      <c r="AG47" s="60">
        <f>SUM(AG40:AG46)+AG39</f>
        <v>37.294697999999997</v>
      </c>
      <c r="AH47" s="40"/>
      <c r="AI47" s="43">
        <f t="shared" si="5"/>
        <v>-0.95999999999999375</v>
      </c>
      <c r="AJ47" s="44">
        <f t="shared" si="6"/>
        <v>-2.50949569645013E-2</v>
      </c>
      <c r="AL47" s="59"/>
      <c r="AM47" s="61"/>
      <c r="AN47" s="60">
        <f>SUM(AN40:AN46)+AN39</f>
        <v>35.604697999999999</v>
      </c>
      <c r="AO47" s="40"/>
      <c r="AP47" s="43">
        <f t="shared" si="7"/>
        <v>-1.6899999999999977</v>
      </c>
      <c r="AQ47" s="44">
        <f t="shared" si="8"/>
        <v>-4.5314752247088794E-2</v>
      </c>
    </row>
    <row r="48" spans="2:43" x14ac:dyDescent="0.2">
      <c r="B48" s="27" t="s">
        <v>39</v>
      </c>
      <c r="C48" s="27"/>
      <c r="D48" s="62" t="s">
        <v>30</v>
      </c>
      <c r="E48" s="63"/>
      <c r="F48" s="28">
        <v>7.7000000000000002E-3</v>
      </c>
      <c r="G48" s="64">
        <f>F18*(1+F74)</f>
        <v>1035.8</v>
      </c>
      <c r="H48" s="26">
        <f>G48*F48</f>
        <v>7.9756599999999995</v>
      </c>
      <c r="I48" s="27"/>
      <c r="J48" s="28">
        <v>7.7000000000000002E-3</v>
      </c>
      <c r="K48" s="65">
        <f>F18*(1+J74)</f>
        <v>1033.8</v>
      </c>
      <c r="L48" s="26">
        <f>K48*J48</f>
        <v>7.9602599999999999</v>
      </c>
      <c r="M48" s="27"/>
      <c r="N48" s="30">
        <f t="shared" si="41"/>
        <v>-1.5399999999999636E-2</v>
      </c>
      <c r="O48" s="31">
        <f t="shared" si="27"/>
        <v>-1.9308746862328179E-3</v>
      </c>
      <c r="Q48" s="28">
        <f>+J48</f>
        <v>7.7000000000000002E-3</v>
      </c>
      <c r="R48" s="65">
        <f>$F$18*(1+Q74)</f>
        <v>1033.8</v>
      </c>
      <c r="S48" s="26">
        <f>R48*Q48</f>
        <v>7.9602599999999999</v>
      </c>
      <c r="T48" s="27"/>
      <c r="U48" s="30">
        <f t="shared" si="1"/>
        <v>0</v>
      </c>
      <c r="V48" s="31">
        <f t="shared" si="2"/>
        <v>0</v>
      </c>
      <c r="X48" s="28">
        <f>+Q48</f>
        <v>7.7000000000000002E-3</v>
      </c>
      <c r="Y48" s="65">
        <f>$F$18*(1+X74)</f>
        <v>1033.8</v>
      </c>
      <c r="Z48" s="26">
        <f>Y48*X48</f>
        <v>7.9602599999999999</v>
      </c>
      <c r="AA48" s="27"/>
      <c r="AB48" s="30">
        <f t="shared" si="3"/>
        <v>0</v>
      </c>
      <c r="AC48" s="31">
        <f t="shared" si="4"/>
        <v>0</v>
      </c>
      <c r="AE48" s="28">
        <f>+X48</f>
        <v>7.7000000000000002E-3</v>
      </c>
      <c r="AF48" s="65">
        <f>$F$18*(1+AE74)</f>
        <v>1033.8</v>
      </c>
      <c r="AG48" s="26">
        <f>AF48*AE48</f>
        <v>7.9602599999999999</v>
      </c>
      <c r="AH48" s="27"/>
      <c r="AI48" s="30">
        <f t="shared" si="5"/>
        <v>0</v>
      </c>
      <c r="AJ48" s="31">
        <f t="shared" si="6"/>
        <v>0</v>
      </c>
      <c r="AL48" s="28">
        <f>+AE48</f>
        <v>7.7000000000000002E-3</v>
      </c>
      <c r="AM48" s="65">
        <f>$F$18*(1+AL74)</f>
        <v>1033.8</v>
      </c>
      <c r="AN48" s="26">
        <f>AM48*AL48</f>
        <v>7.9602599999999999</v>
      </c>
      <c r="AO48" s="27"/>
      <c r="AP48" s="30">
        <f t="shared" si="7"/>
        <v>0</v>
      </c>
      <c r="AQ48" s="31">
        <f t="shared" si="8"/>
        <v>0</v>
      </c>
    </row>
    <row r="49" spans="2:43" ht="25.5" x14ac:dyDescent="0.2">
      <c r="B49" s="66" t="s">
        <v>40</v>
      </c>
      <c r="C49" s="27"/>
      <c r="D49" s="62" t="s">
        <v>30</v>
      </c>
      <c r="E49" s="63"/>
      <c r="F49" s="28">
        <v>4.1999999999999997E-3</v>
      </c>
      <c r="G49" s="64">
        <f>G48</f>
        <v>1035.8</v>
      </c>
      <c r="H49" s="26">
        <f>G49*F49</f>
        <v>4.3503599999999993</v>
      </c>
      <c r="I49" s="27"/>
      <c r="J49" s="28">
        <v>4.1999999999999997E-3</v>
      </c>
      <c r="K49" s="65">
        <f>K48</f>
        <v>1033.8</v>
      </c>
      <c r="L49" s="26">
        <f>K49*J49</f>
        <v>4.3419599999999994</v>
      </c>
      <c r="M49" s="27"/>
      <c r="N49" s="30">
        <f t="shared" si="41"/>
        <v>-8.3999999999999631E-3</v>
      </c>
      <c r="O49" s="31">
        <f t="shared" si="27"/>
        <v>-1.9308746862328552E-3</v>
      </c>
      <c r="Q49" s="28">
        <f>+J49</f>
        <v>4.1999999999999997E-3</v>
      </c>
      <c r="R49" s="65">
        <f>R48</f>
        <v>1033.8</v>
      </c>
      <c r="S49" s="26">
        <f>R49*Q49</f>
        <v>4.3419599999999994</v>
      </c>
      <c r="T49" s="27"/>
      <c r="U49" s="30">
        <f t="shared" si="1"/>
        <v>0</v>
      </c>
      <c r="V49" s="31">
        <f t="shared" si="2"/>
        <v>0</v>
      </c>
      <c r="X49" s="28">
        <f>+Q49</f>
        <v>4.1999999999999997E-3</v>
      </c>
      <c r="Y49" s="65">
        <f>Y48</f>
        <v>1033.8</v>
      </c>
      <c r="Z49" s="26">
        <f>Y49*X49</f>
        <v>4.3419599999999994</v>
      </c>
      <c r="AA49" s="27"/>
      <c r="AB49" s="30">
        <f t="shared" si="3"/>
        <v>0</v>
      </c>
      <c r="AC49" s="31">
        <f t="shared" si="4"/>
        <v>0</v>
      </c>
      <c r="AE49" s="28">
        <f>+X49</f>
        <v>4.1999999999999997E-3</v>
      </c>
      <c r="AF49" s="65">
        <f>AF48</f>
        <v>1033.8</v>
      </c>
      <c r="AG49" s="26">
        <f>AF49*AE49</f>
        <v>4.3419599999999994</v>
      </c>
      <c r="AH49" s="27"/>
      <c r="AI49" s="30">
        <f t="shared" si="5"/>
        <v>0</v>
      </c>
      <c r="AJ49" s="31">
        <f t="shared" si="6"/>
        <v>0</v>
      </c>
      <c r="AL49" s="28">
        <f>+AE49</f>
        <v>4.1999999999999997E-3</v>
      </c>
      <c r="AM49" s="65">
        <f>AM48</f>
        <v>1033.8</v>
      </c>
      <c r="AN49" s="26">
        <f>AM49*AL49</f>
        <v>4.3419599999999994</v>
      </c>
      <c r="AO49" s="27"/>
      <c r="AP49" s="30">
        <f t="shared" si="7"/>
        <v>0</v>
      </c>
      <c r="AQ49" s="31">
        <f t="shared" si="8"/>
        <v>0</v>
      </c>
    </row>
    <row r="50" spans="2:43" ht="25.5" x14ac:dyDescent="0.2">
      <c r="B50" s="56" t="s">
        <v>41</v>
      </c>
      <c r="C50" s="35"/>
      <c r="D50" s="35"/>
      <c r="E50" s="35"/>
      <c r="F50" s="67"/>
      <c r="G50" s="59"/>
      <c r="H50" s="60">
        <f>SUM(H47:H49)</f>
        <v>49.904779999999995</v>
      </c>
      <c r="I50" s="68"/>
      <c r="J50" s="69"/>
      <c r="K50" s="70"/>
      <c r="L50" s="60">
        <f>SUM(L47:L49)</f>
        <v>51.758917999999987</v>
      </c>
      <c r="M50" s="68"/>
      <c r="N50" s="43">
        <f t="shared" si="41"/>
        <v>1.8541379999999918</v>
      </c>
      <c r="O50" s="44">
        <f t="shared" si="27"/>
        <v>3.715351515425961E-2</v>
      </c>
      <c r="Q50" s="69"/>
      <c r="R50" s="70"/>
      <c r="S50" s="60">
        <f>SUM(S47:S49)</f>
        <v>51.026918000000002</v>
      </c>
      <c r="T50" s="68"/>
      <c r="U50" s="43">
        <f t="shared" si="1"/>
        <v>-0.73199999999998511</v>
      </c>
      <c r="V50" s="44">
        <f t="shared" si="2"/>
        <v>-1.4142490382043637E-2</v>
      </c>
      <c r="X50" s="69"/>
      <c r="Y50" s="70"/>
      <c r="Z50" s="60">
        <f>SUM(Z47:Z49)</f>
        <v>50.556917999999989</v>
      </c>
      <c r="AA50" s="68"/>
      <c r="AB50" s="43">
        <f t="shared" si="3"/>
        <v>-0.47000000000001307</v>
      </c>
      <c r="AC50" s="44">
        <f t="shared" si="4"/>
        <v>-9.2108247650781704E-3</v>
      </c>
      <c r="AE50" s="69"/>
      <c r="AF50" s="70"/>
      <c r="AG50" s="60">
        <f>SUM(AG47:AG49)</f>
        <v>49.596917999999995</v>
      </c>
      <c r="AH50" s="68"/>
      <c r="AI50" s="43">
        <f t="shared" si="5"/>
        <v>-0.95999999999999375</v>
      </c>
      <c r="AJ50" s="44">
        <f t="shared" si="6"/>
        <v>-1.8988499259389072E-2</v>
      </c>
      <c r="AL50" s="69"/>
      <c r="AM50" s="70"/>
      <c r="AN50" s="60">
        <f>SUM(AN47:AN49)</f>
        <v>47.906917999999997</v>
      </c>
      <c r="AO50" s="68"/>
      <c r="AP50" s="43">
        <f t="shared" si="7"/>
        <v>-1.6899999999999977</v>
      </c>
      <c r="AQ50" s="44">
        <f t="shared" si="8"/>
        <v>-3.4074697947965193E-2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1033.8</v>
      </c>
      <c r="L51" s="73">
        <f t="shared" ref="L51:L57" si="43">K51*J51</f>
        <v>4.5487200000000003</v>
      </c>
      <c r="M51" s="27"/>
      <c r="N51" s="30">
        <f t="shared" si="41"/>
        <v>-8.799999999999919E-3</v>
      </c>
      <c r="O51" s="74">
        <f t="shared" si="27"/>
        <v>-1.9308746862328457E-3</v>
      </c>
      <c r="Q51" s="72">
        <f>+J51</f>
        <v>4.4000000000000003E-3</v>
      </c>
      <c r="R51" s="65">
        <f>R49</f>
        <v>1033.8</v>
      </c>
      <c r="S51" s="73">
        <f t="shared" ref="S51:S57" si="44">R51*Q51</f>
        <v>4.5487200000000003</v>
      </c>
      <c r="T51" s="27"/>
      <c r="U51" s="30">
        <f t="shared" si="1"/>
        <v>0</v>
      </c>
      <c r="V51" s="74">
        <f t="shared" si="2"/>
        <v>0</v>
      </c>
      <c r="X51" s="72">
        <f>+Q51</f>
        <v>4.4000000000000003E-3</v>
      </c>
      <c r="Y51" s="65">
        <f>Y49</f>
        <v>1033.8</v>
      </c>
      <c r="Z51" s="73">
        <f t="shared" ref="Z51:Z57" si="45">Y51*X51</f>
        <v>4.5487200000000003</v>
      </c>
      <c r="AA51" s="27"/>
      <c r="AB51" s="30">
        <f t="shared" si="3"/>
        <v>0</v>
      </c>
      <c r="AC51" s="74">
        <f t="shared" si="4"/>
        <v>0</v>
      </c>
      <c r="AE51" s="72">
        <f>+X51</f>
        <v>4.4000000000000003E-3</v>
      </c>
      <c r="AF51" s="65">
        <f>AF49</f>
        <v>1033.8</v>
      </c>
      <c r="AG51" s="73">
        <f t="shared" ref="AG51:AG57" si="46">AF51*AE51</f>
        <v>4.5487200000000003</v>
      </c>
      <c r="AH51" s="27"/>
      <c r="AI51" s="30">
        <f t="shared" si="5"/>
        <v>0</v>
      </c>
      <c r="AJ51" s="74">
        <f t="shared" si="6"/>
        <v>0</v>
      </c>
      <c r="AL51" s="72">
        <f>+AE51</f>
        <v>4.4000000000000003E-3</v>
      </c>
      <c r="AM51" s="65">
        <f>AM49</f>
        <v>1033.8</v>
      </c>
      <c r="AN51" s="73">
        <f t="shared" ref="AN51:AN57" si="47">AM51*AL51</f>
        <v>4.5487200000000003</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1.3465399999999998</v>
      </c>
      <c r="I52" s="27"/>
      <c r="J52" s="72">
        <v>1.2999999999999999E-3</v>
      </c>
      <c r="K52" s="65">
        <f>K49</f>
        <v>1033.8</v>
      </c>
      <c r="L52" s="73">
        <f t="shared" si="43"/>
        <v>1.3439399999999999</v>
      </c>
      <c r="M52" s="27"/>
      <c r="N52" s="30">
        <f t="shared" si="41"/>
        <v>-2.5999999999999357E-3</v>
      </c>
      <c r="O52" s="74">
        <f t="shared" si="27"/>
        <v>-1.930874686232816E-3</v>
      </c>
      <c r="Q52" s="72">
        <f>+J52</f>
        <v>1.2999999999999999E-3</v>
      </c>
      <c r="R52" s="65">
        <f>R49</f>
        <v>1033.8</v>
      </c>
      <c r="S52" s="73">
        <f t="shared" si="44"/>
        <v>1.3439399999999999</v>
      </c>
      <c r="T52" s="27"/>
      <c r="U52" s="30">
        <f t="shared" si="1"/>
        <v>0</v>
      </c>
      <c r="V52" s="74">
        <f t="shared" si="2"/>
        <v>0</v>
      </c>
      <c r="X52" s="72">
        <f>+Q52</f>
        <v>1.2999999999999999E-3</v>
      </c>
      <c r="Y52" s="65">
        <f>Y49</f>
        <v>1033.8</v>
      </c>
      <c r="Z52" s="73">
        <f t="shared" si="45"/>
        <v>1.3439399999999999</v>
      </c>
      <c r="AA52" s="27"/>
      <c r="AB52" s="30">
        <f t="shared" si="3"/>
        <v>0</v>
      </c>
      <c r="AC52" s="74">
        <f t="shared" si="4"/>
        <v>0</v>
      </c>
      <c r="AE52" s="72">
        <f>+X52</f>
        <v>1.2999999999999999E-3</v>
      </c>
      <c r="AF52" s="65">
        <f>AF49</f>
        <v>1033.8</v>
      </c>
      <c r="AG52" s="73">
        <f t="shared" si="46"/>
        <v>1.3439399999999999</v>
      </c>
      <c r="AH52" s="27"/>
      <c r="AI52" s="30">
        <f t="shared" si="5"/>
        <v>0</v>
      </c>
      <c r="AJ52" s="74">
        <f t="shared" si="6"/>
        <v>0</v>
      </c>
      <c r="AL52" s="72">
        <f>+AE52</f>
        <v>1.2999999999999999E-3</v>
      </c>
      <c r="AM52" s="65">
        <f>AM49</f>
        <v>1033.8</v>
      </c>
      <c r="AN52" s="73">
        <f t="shared" si="47"/>
        <v>1.3439399999999999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v>
      </c>
      <c r="H54" s="73">
        <f t="shared" si="42"/>
        <v>6.94</v>
      </c>
      <c r="I54" s="27"/>
      <c r="J54" s="72">
        <f>+F54</f>
        <v>6.94E-3</v>
      </c>
      <c r="K54" s="76">
        <f>$F$18</f>
        <v>1000</v>
      </c>
      <c r="L54" s="73">
        <f t="shared" si="43"/>
        <v>6.94</v>
      </c>
      <c r="M54" s="27"/>
      <c r="N54" s="30">
        <f t="shared" si="41"/>
        <v>0</v>
      </c>
      <c r="O54" s="74">
        <f t="shared" si="27"/>
        <v>0</v>
      </c>
      <c r="Q54" s="72">
        <f>+J54</f>
        <v>6.94E-3</v>
      </c>
      <c r="R54" s="76">
        <f>$F$18</f>
        <v>1000</v>
      </c>
      <c r="S54" s="73">
        <f t="shared" si="44"/>
        <v>6.94</v>
      </c>
      <c r="T54" s="27"/>
      <c r="U54" s="30">
        <f t="shared" si="1"/>
        <v>0</v>
      </c>
      <c r="V54" s="74">
        <f t="shared" si="2"/>
        <v>0</v>
      </c>
      <c r="X54" s="72">
        <f>+Q54</f>
        <v>6.94E-3</v>
      </c>
      <c r="Y54" s="76">
        <f>$F$18</f>
        <v>1000</v>
      </c>
      <c r="Z54" s="73">
        <f t="shared" si="45"/>
        <v>6.94</v>
      </c>
      <c r="AA54" s="27"/>
      <c r="AB54" s="30">
        <f t="shared" si="3"/>
        <v>0</v>
      </c>
      <c r="AC54" s="74">
        <f t="shared" si="4"/>
        <v>0</v>
      </c>
      <c r="AE54" s="72">
        <f>+X54</f>
        <v>6.94E-3</v>
      </c>
      <c r="AF54" s="76">
        <f>$F$18</f>
        <v>1000</v>
      </c>
      <c r="AG54" s="73">
        <f t="shared" si="46"/>
        <v>6.94</v>
      </c>
      <c r="AH54" s="27"/>
      <c r="AI54" s="30">
        <f t="shared" si="5"/>
        <v>0</v>
      </c>
      <c r="AJ54" s="74">
        <f t="shared" si="6"/>
        <v>0</v>
      </c>
      <c r="AL54" s="72">
        <f>+AE54</f>
        <v>6.94E-3</v>
      </c>
      <c r="AM54" s="76">
        <f>$F$18</f>
        <v>1000</v>
      </c>
      <c r="AN54" s="73">
        <f t="shared" si="47"/>
        <v>6.94</v>
      </c>
      <c r="AO54" s="27"/>
      <c r="AP54" s="30">
        <f t="shared" si="7"/>
        <v>0</v>
      </c>
      <c r="AQ54" s="74">
        <f t="shared" si="8"/>
        <v>0</v>
      </c>
    </row>
    <row r="55" spans="2:43" x14ac:dyDescent="0.2">
      <c r="B55" s="49" t="s">
        <v>46</v>
      </c>
      <c r="C55" s="21"/>
      <c r="D55" s="22"/>
      <c r="E55" s="23"/>
      <c r="F55" s="72">
        <v>0.08</v>
      </c>
      <c r="G55" s="77">
        <f>0.64*$F$18</f>
        <v>640</v>
      </c>
      <c r="H55" s="73">
        <f t="shared" si="42"/>
        <v>51.2</v>
      </c>
      <c r="I55" s="27"/>
      <c r="J55" s="72">
        <v>0.08</v>
      </c>
      <c r="K55" s="77">
        <f>$G$55</f>
        <v>640</v>
      </c>
      <c r="L55" s="73">
        <f t="shared" si="43"/>
        <v>51.2</v>
      </c>
      <c r="M55" s="27"/>
      <c r="N55" s="30">
        <f t="shared" si="41"/>
        <v>0</v>
      </c>
      <c r="O55" s="74">
        <f t="shared" si="27"/>
        <v>0</v>
      </c>
      <c r="Q55" s="72">
        <v>0.08</v>
      </c>
      <c r="R55" s="77">
        <f>$G$55</f>
        <v>640</v>
      </c>
      <c r="S55" s="73">
        <f t="shared" si="44"/>
        <v>51.2</v>
      </c>
      <c r="T55" s="27"/>
      <c r="U55" s="30">
        <f t="shared" si="1"/>
        <v>0</v>
      </c>
      <c r="V55" s="74">
        <f t="shared" si="2"/>
        <v>0</v>
      </c>
      <c r="X55" s="72">
        <v>0.08</v>
      </c>
      <c r="Y55" s="77">
        <f>$G$55</f>
        <v>640</v>
      </c>
      <c r="Z55" s="73">
        <f t="shared" si="45"/>
        <v>51.2</v>
      </c>
      <c r="AA55" s="27"/>
      <c r="AB55" s="30">
        <f t="shared" si="3"/>
        <v>0</v>
      </c>
      <c r="AC55" s="74">
        <f t="shared" si="4"/>
        <v>0</v>
      </c>
      <c r="AE55" s="72">
        <v>0.08</v>
      </c>
      <c r="AF55" s="77">
        <f>$G$55</f>
        <v>640</v>
      </c>
      <c r="AG55" s="73">
        <f t="shared" si="46"/>
        <v>51.2</v>
      </c>
      <c r="AH55" s="27"/>
      <c r="AI55" s="30">
        <f t="shared" si="5"/>
        <v>0</v>
      </c>
      <c r="AJ55" s="74">
        <f t="shared" si="6"/>
        <v>0</v>
      </c>
      <c r="AL55" s="72">
        <v>0.08</v>
      </c>
      <c r="AM55" s="77">
        <f>$G$55</f>
        <v>640</v>
      </c>
      <c r="AN55" s="73">
        <f t="shared" si="47"/>
        <v>51.2</v>
      </c>
      <c r="AO55" s="27"/>
      <c r="AP55" s="30">
        <f t="shared" si="7"/>
        <v>0</v>
      </c>
      <c r="AQ55" s="74">
        <f t="shared" si="8"/>
        <v>0</v>
      </c>
    </row>
    <row r="56" spans="2:43" x14ac:dyDescent="0.2">
      <c r="B56" s="49" t="s">
        <v>47</v>
      </c>
      <c r="C56" s="21"/>
      <c r="D56" s="22"/>
      <c r="E56" s="23"/>
      <c r="F56" s="72">
        <v>0.122</v>
      </c>
      <c r="G56" s="77">
        <f>0.18*$F$18</f>
        <v>180</v>
      </c>
      <c r="H56" s="73">
        <f t="shared" si="42"/>
        <v>21.96</v>
      </c>
      <c r="I56" s="27"/>
      <c r="J56" s="72">
        <v>0.122</v>
      </c>
      <c r="K56" s="77">
        <f>$G$56</f>
        <v>180</v>
      </c>
      <c r="L56" s="73">
        <f t="shared" si="43"/>
        <v>21.96</v>
      </c>
      <c r="M56" s="27"/>
      <c r="N56" s="30">
        <f t="shared" si="41"/>
        <v>0</v>
      </c>
      <c r="O56" s="74">
        <f t="shared" si="27"/>
        <v>0</v>
      </c>
      <c r="Q56" s="72">
        <v>0.122</v>
      </c>
      <c r="R56" s="77">
        <f>$G$56</f>
        <v>180</v>
      </c>
      <c r="S56" s="73">
        <f t="shared" si="44"/>
        <v>21.96</v>
      </c>
      <c r="T56" s="27"/>
      <c r="U56" s="30">
        <f t="shared" si="1"/>
        <v>0</v>
      </c>
      <c r="V56" s="74">
        <f t="shared" si="2"/>
        <v>0</v>
      </c>
      <c r="X56" s="72">
        <v>0.122</v>
      </c>
      <c r="Y56" s="77">
        <f>$G$56</f>
        <v>180</v>
      </c>
      <c r="Z56" s="73">
        <f t="shared" si="45"/>
        <v>21.96</v>
      </c>
      <c r="AA56" s="27"/>
      <c r="AB56" s="30">
        <f t="shared" si="3"/>
        <v>0</v>
      </c>
      <c r="AC56" s="74">
        <f t="shared" si="4"/>
        <v>0</v>
      </c>
      <c r="AE56" s="72">
        <v>0.122</v>
      </c>
      <c r="AF56" s="77">
        <f>$G$56</f>
        <v>180</v>
      </c>
      <c r="AG56" s="73">
        <f t="shared" si="46"/>
        <v>21.96</v>
      </c>
      <c r="AH56" s="27"/>
      <c r="AI56" s="30">
        <f t="shared" si="5"/>
        <v>0</v>
      </c>
      <c r="AJ56" s="74">
        <f t="shared" si="6"/>
        <v>0</v>
      </c>
      <c r="AL56" s="72">
        <v>0.122</v>
      </c>
      <c r="AM56" s="77">
        <f>$G$56</f>
        <v>180</v>
      </c>
      <c r="AN56" s="73">
        <f t="shared" si="47"/>
        <v>21.96</v>
      </c>
      <c r="AO56" s="27"/>
      <c r="AP56" s="30">
        <f t="shared" si="7"/>
        <v>0</v>
      </c>
      <c r="AQ56" s="74">
        <f t="shared" si="8"/>
        <v>0</v>
      </c>
    </row>
    <row r="57" spans="2:43" x14ac:dyDescent="0.2">
      <c r="B57" s="11" t="s">
        <v>48</v>
      </c>
      <c r="C57" s="21"/>
      <c r="D57" s="22"/>
      <c r="E57" s="23"/>
      <c r="F57" s="72">
        <v>0.161</v>
      </c>
      <c r="G57" s="77">
        <f>0.18*$F$18</f>
        <v>180</v>
      </c>
      <c r="H57" s="73">
        <f t="shared" si="42"/>
        <v>28.98</v>
      </c>
      <c r="I57" s="27"/>
      <c r="J57" s="72">
        <v>0.161</v>
      </c>
      <c r="K57" s="77">
        <f>$G$57</f>
        <v>180</v>
      </c>
      <c r="L57" s="73">
        <f t="shared" si="43"/>
        <v>28.98</v>
      </c>
      <c r="M57" s="27"/>
      <c r="N57" s="30">
        <f t="shared" si="41"/>
        <v>0</v>
      </c>
      <c r="O57" s="74">
        <f t="shared" si="27"/>
        <v>0</v>
      </c>
      <c r="Q57" s="72">
        <v>0.161</v>
      </c>
      <c r="R57" s="77">
        <f>$G$57</f>
        <v>180</v>
      </c>
      <c r="S57" s="73">
        <f t="shared" si="44"/>
        <v>28.98</v>
      </c>
      <c r="T57" s="27"/>
      <c r="U57" s="30">
        <f t="shared" si="1"/>
        <v>0</v>
      </c>
      <c r="V57" s="74">
        <f t="shared" si="2"/>
        <v>0</v>
      </c>
      <c r="X57" s="72">
        <v>0.161</v>
      </c>
      <c r="Y57" s="77">
        <f>$G$57</f>
        <v>180</v>
      </c>
      <c r="Z57" s="73">
        <f t="shared" si="45"/>
        <v>28.98</v>
      </c>
      <c r="AA57" s="27"/>
      <c r="AB57" s="30">
        <f t="shared" si="3"/>
        <v>0</v>
      </c>
      <c r="AC57" s="74">
        <f t="shared" si="4"/>
        <v>0</v>
      </c>
      <c r="AE57" s="72">
        <v>0.161</v>
      </c>
      <c r="AF57" s="77">
        <f>$G$57</f>
        <v>180</v>
      </c>
      <c r="AG57" s="73">
        <f t="shared" si="46"/>
        <v>28.98</v>
      </c>
      <c r="AH57" s="27"/>
      <c r="AI57" s="30">
        <f t="shared" si="5"/>
        <v>0</v>
      </c>
      <c r="AJ57" s="74">
        <f t="shared" si="6"/>
        <v>0</v>
      </c>
      <c r="AL57" s="72">
        <v>0.161</v>
      </c>
      <c r="AM57" s="77">
        <f>$G$57</f>
        <v>180</v>
      </c>
      <c r="AN57" s="73">
        <f t="shared" si="47"/>
        <v>28.98</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400</v>
      </c>
      <c r="H59" s="73">
        <f>G59*F59</f>
        <v>44</v>
      </c>
      <c r="I59" s="83"/>
      <c r="J59" s="72">
        <v>0.11</v>
      </c>
      <c r="K59" s="82">
        <f>$G$59</f>
        <v>400</v>
      </c>
      <c r="L59" s="73">
        <f>K59*J59</f>
        <v>44</v>
      </c>
      <c r="M59" s="83"/>
      <c r="N59" s="84">
        <f t="shared" si="41"/>
        <v>0</v>
      </c>
      <c r="O59" s="74">
        <f t="shared" si="27"/>
        <v>0</v>
      </c>
      <c r="Q59" s="72">
        <v>0.11</v>
      </c>
      <c r="R59" s="82">
        <f>$G$59</f>
        <v>400</v>
      </c>
      <c r="S59" s="73">
        <f>R59*Q59</f>
        <v>44</v>
      </c>
      <c r="T59" s="83"/>
      <c r="U59" s="84">
        <f t="shared" si="1"/>
        <v>0</v>
      </c>
      <c r="V59" s="74">
        <f t="shared" si="2"/>
        <v>0</v>
      </c>
      <c r="X59" s="72">
        <v>0.11</v>
      </c>
      <c r="Y59" s="82">
        <f>$G$59</f>
        <v>400</v>
      </c>
      <c r="Z59" s="73">
        <f>Y59*X59</f>
        <v>44</v>
      </c>
      <c r="AA59" s="83"/>
      <c r="AB59" s="84">
        <f t="shared" si="3"/>
        <v>0</v>
      </c>
      <c r="AC59" s="74">
        <f t="shared" si="4"/>
        <v>0</v>
      </c>
      <c r="AE59" s="72">
        <v>0.11</v>
      </c>
      <c r="AF59" s="82">
        <f>$G$59</f>
        <v>400</v>
      </c>
      <c r="AG59" s="73">
        <f>AF59*AE59</f>
        <v>44</v>
      </c>
      <c r="AH59" s="83"/>
      <c r="AI59" s="84">
        <f t="shared" si="5"/>
        <v>0</v>
      </c>
      <c r="AJ59" s="74">
        <f t="shared" si="6"/>
        <v>0</v>
      </c>
      <c r="AL59" s="72">
        <v>0.11</v>
      </c>
      <c r="AM59" s="82">
        <f>$G$59</f>
        <v>400</v>
      </c>
      <c r="AN59" s="73">
        <f>AM59*AL59</f>
        <v>44</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165.13884000000002</v>
      </c>
      <c r="I61" s="100"/>
      <c r="J61" s="101"/>
      <c r="K61" s="101"/>
      <c r="L61" s="99">
        <f>SUM(L51:L57,L50)</f>
        <v>166.98157799999998</v>
      </c>
      <c r="M61" s="102"/>
      <c r="N61" s="103">
        <f t="shared" ref="N61" si="48">L61-H61</f>
        <v>1.8427379999999687</v>
      </c>
      <c r="O61" s="104">
        <f t="shared" ref="O61" si="49">IF((H61)=0,"",(N61/H61))</f>
        <v>1.1158719535634189E-2</v>
      </c>
      <c r="Q61" s="101"/>
      <c r="R61" s="101"/>
      <c r="S61" s="103">
        <f>SUM(S51:S57,S50)</f>
        <v>166.24957800000001</v>
      </c>
      <c r="T61" s="102"/>
      <c r="U61" s="103">
        <f t="shared" si="1"/>
        <v>-0.7319999999999709</v>
      </c>
      <c r="V61" s="104">
        <f>IF((L61)=0,"",(U61/L61))</f>
        <v>-4.3837171068054643E-3</v>
      </c>
      <c r="X61" s="101"/>
      <c r="Y61" s="101"/>
      <c r="Z61" s="103">
        <f>SUM(Z51:Z57,Z50)</f>
        <v>165.77957799999999</v>
      </c>
      <c r="AA61" s="102"/>
      <c r="AB61" s="103">
        <f t="shared" si="3"/>
        <v>-0.47000000000002728</v>
      </c>
      <c r="AC61" s="104">
        <f>IF((S61)=0,"",(AB61/S61))</f>
        <v>-2.8270748452668389E-3</v>
      </c>
      <c r="AE61" s="101"/>
      <c r="AF61" s="101"/>
      <c r="AG61" s="103">
        <f>SUM(AG51:AG57,AG50)</f>
        <v>164.81957800000001</v>
      </c>
      <c r="AH61" s="102"/>
      <c r="AI61" s="103">
        <f t="shared" ref="AI61:AI65" si="50">AG61-Z61</f>
        <v>-0.95999999999997954</v>
      </c>
      <c r="AJ61" s="104">
        <f>IF((Z61)=0,"",(AI61/Z61))</f>
        <v>-5.7908218345204109E-3</v>
      </c>
      <c r="AL61" s="101"/>
      <c r="AM61" s="101"/>
      <c r="AN61" s="103">
        <f>SUM(AN51:AN57,AN50)</f>
        <v>163.12957800000001</v>
      </c>
      <c r="AO61" s="102"/>
      <c r="AP61" s="103">
        <f t="shared" ref="AP61:AP65" si="51">AN61-AG61</f>
        <v>-1.6899999999999977</v>
      </c>
      <c r="AQ61" s="104">
        <f>IF((AG61)=0,"",(AP61/AG61))</f>
        <v>-1.0253636251877781E-2</v>
      </c>
    </row>
    <row r="62" spans="2:43" x14ac:dyDescent="0.2">
      <c r="B62" s="105" t="s">
        <v>52</v>
      </c>
      <c r="C62" s="21"/>
      <c r="D62" s="21"/>
      <c r="E62" s="21"/>
      <c r="F62" s="106">
        <v>0.13</v>
      </c>
      <c r="G62" s="107"/>
      <c r="H62" s="108">
        <f>H61*F62</f>
        <v>21.468049200000003</v>
      </c>
      <c r="I62" s="109"/>
      <c r="J62" s="110">
        <v>0.13</v>
      </c>
      <c r="K62" s="109"/>
      <c r="L62" s="111">
        <f>L61*J62</f>
        <v>21.707605139999998</v>
      </c>
      <c r="M62" s="112"/>
      <c r="N62" s="113">
        <f t="shared" si="41"/>
        <v>0.23955593999999536</v>
      </c>
      <c r="O62" s="114">
        <f t="shared" si="27"/>
        <v>1.1158719535634161E-2</v>
      </c>
      <c r="Q62" s="110">
        <v>0.13</v>
      </c>
      <c r="R62" s="109"/>
      <c r="S62" s="111">
        <f>S61*Q62</f>
        <v>21.612445140000002</v>
      </c>
      <c r="T62" s="112"/>
      <c r="U62" s="113">
        <f t="shared" si="1"/>
        <v>-9.5159999999996359E-2</v>
      </c>
      <c r="V62" s="114">
        <f t="shared" ref="V62:V71" si="52">IF((L62)=0,"",(U62/L62))</f>
        <v>-4.3837171068054704E-3</v>
      </c>
      <c r="X62" s="110">
        <v>0.13</v>
      </c>
      <c r="Y62" s="109"/>
      <c r="Z62" s="111">
        <f>Z61*X62</f>
        <v>21.551345139999999</v>
      </c>
      <c r="AA62" s="112"/>
      <c r="AB62" s="113">
        <f t="shared" si="3"/>
        <v>-6.1100000000003263E-2</v>
      </c>
      <c r="AC62" s="114">
        <f t="shared" ref="AC62:AC71" si="53">IF((S62)=0,"",(AB62/S62))</f>
        <v>-2.8270748452668255E-3</v>
      </c>
      <c r="AE62" s="110">
        <v>0.13</v>
      </c>
      <c r="AF62" s="109"/>
      <c r="AG62" s="111">
        <f>AG61*AE62</f>
        <v>21.426545140000002</v>
      </c>
      <c r="AH62" s="112"/>
      <c r="AI62" s="113">
        <f t="shared" si="50"/>
        <v>-0.12479999999999691</v>
      </c>
      <c r="AJ62" s="114">
        <f t="shared" ref="AJ62:AJ71" si="54">IF((Z62)=0,"",(AI62/Z62))</f>
        <v>-5.790821834520391E-3</v>
      </c>
      <c r="AL62" s="110">
        <v>0.13</v>
      </c>
      <c r="AM62" s="109"/>
      <c r="AN62" s="111">
        <f>AN61*AL62</f>
        <v>21.206845140000002</v>
      </c>
      <c r="AO62" s="112"/>
      <c r="AP62" s="113">
        <f t="shared" si="51"/>
        <v>-0.21969999999999956</v>
      </c>
      <c r="AQ62" s="114">
        <f t="shared" ref="AQ62:AQ71" si="55">IF((AG62)=0,"",(AP62/AG62))</f>
        <v>-1.0253636251877774E-2</v>
      </c>
    </row>
    <row r="63" spans="2:43" x14ac:dyDescent="0.2">
      <c r="B63" s="115" t="s">
        <v>53</v>
      </c>
      <c r="C63" s="21"/>
      <c r="D63" s="21"/>
      <c r="E63" s="21"/>
      <c r="F63" s="116"/>
      <c r="G63" s="107"/>
      <c r="H63" s="108">
        <f>H61+H62</f>
        <v>186.60688920000001</v>
      </c>
      <c r="I63" s="109"/>
      <c r="J63" s="109"/>
      <c r="K63" s="109"/>
      <c r="L63" s="111">
        <f>L61+L62</f>
        <v>188.68918313999998</v>
      </c>
      <c r="M63" s="112"/>
      <c r="N63" s="113">
        <f t="shared" si="41"/>
        <v>2.0822939399999711</v>
      </c>
      <c r="O63" s="114">
        <f t="shared" si="27"/>
        <v>1.1158719535634224E-2</v>
      </c>
      <c r="Q63" s="109"/>
      <c r="R63" s="109"/>
      <c r="S63" s="111">
        <f>S61+S62</f>
        <v>187.86202314000002</v>
      </c>
      <c r="T63" s="112"/>
      <c r="U63" s="113">
        <f t="shared" si="1"/>
        <v>-0.8271599999999637</v>
      </c>
      <c r="V63" s="114">
        <f t="shared" si="52"/>
        <v>-4.3837171068054461E-3</v>
      </c>
      <c r="X63" s="109"/>
      <c r="Y63" s="109"/>
      <c r="Z63" s="111">
        <f>Z61+Z62</f>
        <v>187.33092313999998</v>
      </c>
      <c r="AA63" s="112"/>
      <c r="AB63" s="113">
        <f t="shared" si="3"/>
        <v>-0.53110000000003765</v>
      </c>
      <c r="AC63" s="114">
        <f t="shared" si="53"/>
        <v>-2.8270748452668749E-3</v>
      </c>
      <c r="AE63" s="109"/>
      <c r="AF63" s="109"/>
      <c r="AG63" s="111">
        <f>AG61+AG62</f>
        <v>186.24612314000001</v>
      </c>
      <c r="AH63" s="112"/>
      <c r="AI63" s="113">
        <f t="shared" si="50"/>
        <v>-1.0847999999999729</v>
      </c>
      <c r="AJ63" s="114">
        <f t="shared" si="54"/>
        <v>-5.7908218345203901E-3</v>
      </c>
      <c r="AL63" s="109"/>
      <c r="AM63" s="109"/>
      <c r="AN63" s="111">
        <f>AN61+AN62</f>
        <v>184.33642314000002</v>
      </c>
      <c r="AO63" s="112"/>
      <c r="AP63" s="113">
        <f t="shared" si="51"/>
        <v>-1.9096999999999866</v>
      </c>
      <c r="AQ63" s="114">
        <f t="shared" si="55"/>
        <v>-1.0253636251877724E-2</v>
      </c>
    </row>
    <row r="64" spans="2:43" ht="15.75" customHeight="1" x14ac:dyDescent="0.2">
      <c r="B64" s="259" t="s">
        <v>54</v>
      </c>
      <c r="C64" s="259"/>
      <c r="D64" s="259"/>
      <c r="E64" s="21"/>
      <c r="F64" s="116"/>
      <c r="G64" s="107"/>
      <c r="H64" s="117">
        <f>ROUND(-H63*10%,2)</f>
        <v>-18.66</v>
      </c>
      <c r="I64" s="109"/>
      <c r="J64" s="109"/>
      <c r="K64" s="109"/>
      <c r="L64" s="118">
        <f>ROUND(-L63*10%,2)</f>
        <v>-18.87</v>
      </c>
      <c r="M64" s="112"/>
      <c r="N64" s="118">
        <f t="shared" si="41"/>
        <v>-0.21000000000000085</v>
      </c>
      <c r="O64" s="119">
        <f t="shared" si="27"/>
        <v>1.1254019292604547E-2</v>
      </c>
      <c r="Q64" s="109"/>
      <c r="R64" s="109"/>
      <c r="S64" s="118">
        <f>ROUND(-S63*10%,2)</f>
        <v>-18.79</v>
      </c>
      <c r="T64" s="112"/>
      <c r="U64" s="118">
        <f t="shared" si="1"/>
        <v>8.0000000000001847E-2</v>
      </c>
      <c r="V64" s="119">
        <f t="shared" si="52"/>
        <v>-4.2395336512984546E-3</v>
      </c>
      <c r="X64" s="109"/>
      <c r="Y64" s="109"/>
      <c r="Z64" s="118">
        <f>ROUND(-Z63*10%,2)</f>
        <v>-18.73</v>
      </c>
      <c r="AA64" s="112"/>
      <c r="AB64" s="118">
        <f t="shared" si="3"/>
        <v>5.9999999999998721E-2</v>
      </c>
      <c r="AC64" s="119">
        <f t="shared" si="53"/>
        <v>-3.1931878658860418E-3</v>
      </c>
      <c r="AE64" s="109"/>
      <c r="AF64" s="109"/>
      <c r="AG64" s="118">
        <f>ROUND(-AG63*10%,2)</f>
        <v>-18.62</v>
      </c>
      <c r="AH64" s="112"/>
      <c r="AI64" s="118">
        <f t="shared" si="50"/>
        <v>0.10999999999999943</v>
      </c>
      <c r="AJ64" s="119">
        <f t="shared" si="54"/>
        <v>-5.8729311265349401E-3</v>
      </c>
      <c r="AL64" s="109"/>
      <c r="AM64" s="109"/>
      <c r="AN64" s="118">
        <f>ROUND(-AN63*10%,2)</f>
        <v>-18.43</v>
      </c>
      <c r="AO64" s="112"/>
      <c r="AP64" s="118">
        <f t="shared" si="51"/>
        <v>0.19000000000000128</v>
      </c>
      <c r="AQ64" s="119">
        <f t="shared" si="55"/>
        <v>-1.020408163265313E-2</v>
      </c>
    </row>
    <row r="65" spans="1:43" ht="13.5" thickBot="1" x14ac:dyDescent="0.25">
      <c r="B65" s="260" t="s">
        <v>55</v>
      </c>
      <c r="C65" s="260"/>
      <c r="D65" s="260"/>
      <c r="E65" s="120"/>
      <c r="F65" s="121"/>
      <c r="G65" s="122"/>
      <c r="H65" s="123">
        <f>H63+H64</f>
        <v>167.94688920000002</v>
      </c>
      <c r="I65" s="124"/>
      <c r="J65" s="124"/>
      <c r="K65" s="124"/>
      <c r="L65" s="125">
        <f>L63+L64</f>
        <v>169.81918313999998</v>
      </c>
      <c r="M65" s="126"/>
      <c r="N65" s="127">
        <f t="shared" si="41"/>
        <v>1.8722939399999632</v>
      </c>
      <c r="O65" s="128">
        <f t="shared" si="27"/>
        <v>1.1148131108104878E-2</v>
      </c>
      <c r="Q65" s="124"/>
      <c r="R65" s="124"/>
      <c r="S65" s="125">
        <f>S63+S64</f>
        <v>169.07202314000003</v>
      </c>
      <c r="T65" s="126"/>
      <c r="U65" s="127">
        <f t="shared" si="1"/>
        <v>-0.7471599999999512</v>
      </c>
      <c r="V65" s="128">
        <f t="shared" si="52"/>
        <v>-4.3997385111903872E-3</v>
      </c>
      <c r="X65" s="124"/>
      <c r="Y65" s="124"/>
      <c r="Z65" s="125">
        <f>Z63+Z64</f>
        <v>168.60092313999999</v>
      </c>
      <c r="AA65" s="126"/>
      <c r="AB65" s="127">
        <f t="shared" si="3"/>
        <v>-0.47110000000003538</v>
      </c>
      <c r="AC65" s="128">
        <f t="shared" si="53"/>
        <v>-2.7863864834097429E-3</v>
      </c>
      <c r="AE65" s="124"/>
      <c r="AF65" s="124"/>
      <c r="AG65" s="125">
        <f>AG63+AG64</f>
        <v>167.62612314</v>
      </c>
      <c r="AH65" s="126"/>
      <c r="AI65" s="127">
        <f t="shared" si="50"/>
        <v>-0.97479999999998768</v>
      </c>
      <c r="AJ65" s="128">
        <f t="shared" si="54"/>
        <v>-5.7817002531507476E-3</v>
      </c>
      <c r="AL65" s="124"/>
      <c r="AM65" s="124"/>
      <c r="AN65" s="125">
        <f>AN63+AN64</f>
        <v>165.90642314000002</v>
      </c>
      <c r="AO65" s="126"/>
      <c r="AP65" s="127">
        <f t="shared" si="51"/>
        <v>-1.7196999999999889</v>
      </c>
      <c r="AQ65" s="128">
        <f t="shared" si="55"/>
        <v>-1.0259140805658967E-2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163.39884000000001</v>
      </c>
      <c r="I67" s="140"/>
      <c r="J67" s="141"/>
      <c r="K67" s="141"/>
      <c r="L67" s="139">
        <f>SUM(L58:L59,L50,L51:L54)</f>
        <v>165.241578</v>
      </c>
      <c r="M67" s="142"/>
      <c r="N67" s="143">
        <f t="shared" ref="N67:N71" si="56">L67-H67</f>
        <v>1.8427379999999971</v>
      </c>
      <c r="O67" s="104">
        <f t="shared" ref="O67:O71" si="57">IF((H67)=0,"",(N67/H67))</f>
        <v>1.1277546401186184E-2</v>
      </c>
      <c r="Q67" s="141"/>
      <c r="R67" s="141"/>
      <c r="S67" s="143">
        <f>SUM(S58:S59,S50,S51:S54)</f>
        <v>164.509578</v>
      </c>
      <c r="T67" s="142"/>
      <c r="U67" s="143">
        <f t="shared" si="1"/>
        <v>-0.73199999999999932</v>
      </c>
      <c r="V67" s="104">
        <f t="shared" si="52"/>
        <v>-4.4298778119874847E-3</v>
      </c>
      <c r="X67" s="141"/>
      <c r="Y67" s="141"/>
      <c r="Z67" s="143">
        <f>SUM(Z58:Z59,Z50,Z51:Z54)</f>
        <v>164.03957800000001</v>
      </c>
      <c r="AA67" s="142"/>
      <c r="AB67" s="143">
        <f t="shared" si="3"/>
        <v>-0.46999999999999886</v>
      </c>
      <c r="AC67" s="104">
        <f t="shared" si="53"/>
        <v>-2.8569765099026563E-3</v>
      </c>
      <c r="AE67" s="141"/>
      <c r="AF67" s="141"/>
      <c r="AG67" s="143">
        <f>SUM(AG58:AG59,AG50,AG51:AG54)</f>
        <v>163.079578</v>
      </c>
      <c r="AH67" s="142"/>
      <c r="AI67" s="143">
        <f t="shared" ref="AI67:AI71" si="58">AG67-Z67</f>
        <v>-0.96000000000000796</v>
      </c>
      <c r="AJ67" s="104">
        <f t="shared" si="54"/>
        <v>-5.8522462182876859E-3</v>
      </c>
      <c r="AL67" s="141"/>
      <c r="AM67" s="141"/>
      <c r="AN67" s="143">
        <f>SUM(AN58:AN59,AN50,AN51:AN54)</f>
        <v>161.389578</v>
      </c>
      <c r="AO67" s="142"/>
      <c r="AP67" s="143">
        <f t="shared" ref="AP67:AP71" si="59">AN67-AG67</f>
        <v>-1.6899999999999977</v>
      </c>
      <c r="AQ67" s="104">
        <f t="shared" si="55"/>
        <v>-1.0363038834942275E-2</v>
      </c>
    </row>
    <row r="68" spans="1:43" s="85" customFormat="1" x14ac:dyDescent="0.2">
      <c r="B68" s="144" t="s">
        <v>52</v>
      </c>
      <c r="C68" s="79"/>
      <c r="D68" s="79"/>
      <c r="E68" s="79"/>
      <c r="F68" s="145">
        <v>0.13</v>
      </c>
      <c r="G68" s="138"/>
      <c r="H68" s="146">
        <f>H67*F68</f>
        <v>21.241849200000001</v>
      </c>
      <c r="I68" s="147"/>
      <c r="J68" s="148">
        <v>0.13</v>
      </c>
      <c r="K68" s="149"/>
      <c r="L68" s="150">
        <f>L67*J68</f>
        <v>21.48140514</v>
      </c>
      <c r="M68" s="151"/>
      <c r="N68" s="152">
        <f t="shared" si="56"/>
        <v>0.23955593999999891</v>
      </c>
      <c r="O68" s="114">
        <f t="shared" si="57"/>
        <v>1.127754640118615E-2</v>
      </c>
      <c r="Q68" s="148">
        <v>0.13</v>
      </c>
      <c r="R68" s="149"/>
      <c r="S68" s="150">
        <f>S67*Q68</f>
        <v>21.38624514</v>
      </c>
      <c r="T68" s="151"/>
      <c r="U68" s="152">
        <f t="shared" si="1"/>
        <v>-9.5159999999999911E-2</v>
      </c>
      <c r="V68" s="114">
        <f t="shared" si="52"/>
        <v>-4.4298778119874847E-3</v>
      </c>
      <c r="X68" s="148">
        <v>0.13</v>
      </c>
      <c r="Y68" s="149"/>
      <c r="Z68" s="150">
        <f>Z67*X68</f>
        <v>21.32514514</v>
      </c>
      <c r="AA68" s="151"/>
      <c r="AB68" s="152">
        <f t="shared" si="3"/>
        <v>-6.109999999999971E-2</v>
      </c>
      <c r="AC68" s="114">
        <f t="shared" si="53"/>
        <v>-2.8569765099026498E-3</v>
      </c>
      <c r="AE68" s="148">
        <v>0.13</v>
      </c>
      <c r="AF68" s="149"/>
      <c r="AG68" s="150">
        <f>AG67*AE68</f>
        <v>21.20034514</v>
      </c>
      <c r="AH68" s="151"/>
      <c r="AI68" s="152">
        <f t="shared" si="58"/>
        <v>-0.12480000000000047</v>
      </c>
      <c r="AJ68" s="114">
        <f t="shared" si="54"/>
        <v>-5.8522462182876598E-3</v>
      </c>
      <c r="AL68" s="148">
        <v>0.13</v>
      </c>
      <c r="AM68" s="149"/>
      <c r="AN68" s="150">
        <f>AN67*AL68</f>
        <v>20.98064514</v>
      </c>
      <c r="AO68" s="151"/>
      <c r="AP68" s="152">
        <f t="shared" si="59"/>
        <v>-0.21969999999999956</v>
      </c>
      <c r="AQ68" s="114">
        <f t="shared" si="55"/>
        <v>-1.0363038834942268E-2</v>
      </c>
    </row>
    <row r="69" spans="1:43" s="85" customFormat="1" x14ac:dyDescent="0.2">
      <c r="B69" s="153" t="s">
        <v>53</v>
      </c>
      <c r="C69" s="79"/>
      <c r="D69" s="79"/>
      <c r="E69" s="79"/>
      <c r="F69" s="154"/>
      <c r="G69" s="155"/>
      <c r="H69" s="146">
        <f>H67+H68</f>
        <v>184.6406892</v>
      </c>
      <c r="I69" s="147"/>
      <c r="J69" s="147"/>
      <c r="K69" s="147"/>
      <c r="L69" s="150">
        <f>L67+L68</f>
        <v>186.72298314</v>
      </c>
      <c r="M69" s="151"/>
      <c r="N69" s="152">
        <f t="shared" si="56"/>
        <v>2.0822939399999996</v>
      </c>
      <c r="O69" s="114">
        <f t="shared" si="57"/>
        <v>1.12775464011862E-2</v>
      </c>
      <c r="Q69" s="147"/>
      <c r="R69" s="147"/>
      <c r="S69" s="150">
        <f>S67+S68</f>
        <v>185.89582314</v>
      </c>
      <c r="T69" s="151"/>
      <c r="U69" s="152">
        <f t="shared" si="1"/>
        <v>-0.82715999999999212</v>
      </c>
      <c r="V69" s="114">
        <f t="shared" si="52"/>
        <v>-4.4298778119874465E-3</v>
      </c>
      <c r="X69" s="147"/>
      <c r="Y69" s="147"/>
      <c r="Z69" s="150">
        <f>Z67+Z68</f>
        <v>185.36472314</v>
      </c>
      <c r="AA69" s="151"/>
      <c r="AB69" s="152">
        <f t="shared" si="3"/>
        <v>-0.53110000000000923</v>
      </c>
      <c r="AC69" s="114">
        <f t="shared" si="53"/>
        <v>-2.8569765099027132E-3</v>
      </c>
      <c r="AE69" s="147"/>
      <c r="AF69" s="147"/>
      <c r="AG69" s="150">
        <f>AG67+AG68</f>
        <v>184.27992313999999</v>
      </c>
      <c r="AH69" s="151"/>
      <c r="AI69" s="152">
        <f t="shared" si="58"/>
        <v>-1.0848000000000013</v>
      </c>
      <c r="AJ69" s="114">
        <f t="shared" si="54"/>
        <v>-5.8522462182876451E-3</v>
      </c>
      <c r="AL69" s="147"/>
      <c r="AM69" s="147"/>
      <c r="AN69" s="150">
        <f>AN67+AN68</f>
        <v>182.37022314000001</v>
      </c>
      <c r="AO69" s="151"/>
      <c r="AP69" s="152">
        <f t="shared" si="59"/>
        <v>-1.9096999999999866</v>
      </c>
      <c r="AQ69" s="114">
        <f t="shared" si="55"/>
        <v>-1.0363038834942216E-2</v>
      </c>
    </row>
    <row r="70" spans="1:43" s="85" customFormat="1" ht="15.75" customHeight="1" x14ac:dyDescent="0.2">
      <c r="B70" s="261" t="s">
        <v>54</v>
      </c>
      <c r="C70" s="261"/>
      <c r="D70" s="261"/>
      <c r="E70" s="79"/>
      <c r="F70" s="154"/>
      <c r="G70" s="155"/>
      <c r="H70" s="156">
        <f>ROUND(-H69*10%,2)</f>
        <v>-18.46</v>
      </c>
      <c r="I70" s="147"/>
      <c r="J70" s="147"/>
      <c r="K70" s="147"/>
      <c r="L70" s="118">
        <f>ROUND(-L69*10%,2)</f>
        <v>-18.670000000000002</v>
      </c>
      <c r="M70" s="151"/>
      <c r="N70" s="157">
        <f t="shared" si="56"/>
        <v>-0.21000000000000085</v>
      </c>
      <c r="O70" s="119">
        <f t="shared" si="57"/>
        <v>1.1375947995666351E-2</v>
      </c>
      <c r="Q70" s="147"/>
      <c r="R70" s="147"/>
      <c r="S70" s="118">
        <f>ROUND(-S69*10%,2)</f>
        <v>-18.59</v>
      </c>
      <c r="T70" s="151"/>
      <c r="U70" s="157">
        <f t="shared" si="1"/>
        <v>8.0000000000001847E-2</v>
      </c>
      <c r="V70" s="119">
        <f t="shared" si="52"/>
        <v>-4.2849491162293436E-3</v>
      </c>
      <c r="X70" s="147"/>
      <c r="Y70" s="147"/>
      <c r="Z70" s="118">
        <f>ROUND(-Z69*10%,2)</f>
        <v>-18.54</v>
      </c>
      <c r="AA70" s="151"/>
      <c r="AB70" s="157">
        <f t="shared" si="3"/>
        <v>5.0000000000000711E-2</v>
      </c>
      <c r="AC70" s="119">
        <f t="shared" si="53"/>
        <v>-2.6896180742334969E-3</v>
      </c>
      <c r="AE70" s="147"/>
      <c r="AF70" s="147"/>
      <c r="AG70" s="118">
        <f>ROUND(-AG69*10%,2)</f>
        <v>-18.43</v>
      </c>
      <c r="AH70" s="151"/>
      <c r="AI70" s="157">
        <f t="shared" si="58"/>
        <v>0.10999999999999943</v>
      </c>
      <c r="AJ70" s="119">
        <f t="shared" si="54"/>
        <v>-5.9331175836029905E-3</v>
      </c>
      <c r="AL70" s="147"/>
      <c r="AM70" s="147"/>
      <c r="AN70" s="118">
        <f>ROUND(-AN69*10%,2)</f>
        <v>-18.239999999999998</v>
      </c>
      <c r="AO70" s="151"/>
      <c r="AP70" s="157">
        <f t="shared" si="59"/>
        <v>0.19000000000000128</v>
      </c>
      <c r="AQ70" s="119">
        <f t="shared" si="55"/>
        <v>-1.0309278350515533E-2</v>
      </c>
    </row>
    <row r="71" spans="1:43" s="85" customFormat="1" ht="13.5" thickBot="1" x14ac:dyDescent="0.25">
      <c r="B71" s="254" t="s">
        <v>57</v>
      </c>
      <c r="C71" s="254"/>
      <c r="D71" s="254"/>
      <c r="E71" s="158"/>
      <c r="F71" s="159"/>
      <c r="G71" s="160"/>
      <c r="H71" s="161">
        <f>SUM(H69:H70)</f>
        <v>166.18068919999999</v>
      </c>
      <c r="I71" s="162"/>
      <c r="J71" s="162"/>
      <c r="K71" s="162"/>
      <c r="L71" s="163">
        <f>SUM(L69:L70)</f>
        <v>168.05298313999998</v>
      </c>
      <c r="M71" s="164"/>
      <c r="N71" s="165">
        <f t="shared" si="56"/>
        <v>1.8722939399999916</v>
      </c>
      <c r="O71" s="166">
        <f t="shared" si="57"/>
        <v>1.1266615567749083E-2</v>
      </c>
      <c r="Q71" s="162"/>
      <c r="R71" s="162"/>
      <c r="S71" s="163">
        <f>SUM(S69:S70)</f>
        <v>167.30582314</v>
      </c>
      <c r="T71" s="164"/>
      <c r="U71" s="165">
        <f t="shared" si="1"/>
        <v>-0.74715999999997962</v>
      </c>
      <c r="V71" s="166">
        <f t="shared" si="52"/>
        <v>-4.4459787981123945E-3</v>
      </c>
      <c r="X71" s="162"/>
      <c r="Y71" s="162"/>
      <c r="Z71" s="163">
        <f>SUM(Z69:Z70)</f>
        <v>166.82472314</v>
      </c>
      <c r="AA71" s="164"/>
      <c r="AB71" s="165">
        <f t="shared" si="3"/>
        <v>-0.48109999999999786</v>
      </c>
      <c r="AC71" s="166">
        <f t="shared" si="53"/>
        <v>-2.8755723558851727E-3</v>
      </c>
      <c r="AE71" s="162"/>
      <c r="AF71" s="162"/>
      <c r="AG71" s="163">
        <f>SUM(AG69:AG70)</f>
        <v>165.84992313999999</v>
      </c>
      <c r="AH71" s="164"/>
      <c r="AI71" s="165">
        <f t="shared" si="58"/>
        <v>-0.9748000000000161</v>
      </c>
      <c r="AJ71" s="166">
        <f t="shared" si="54"/>
        <v>-5.843258610907209E-3</v>
      </c>
      <c r="AL71" s="162"/>
      <c r="AM71" s="162"/>
      <c r="AN71" s="163">
        <f>SUM(AN69:AN70)</f>
        <v>164.13022314</v>
      </c>
      <c r="AO71" s="164"/>
      <c r="AP71" s="165">
        <f t="shared" si="59"/>
        <v>-1.7196999999999889</v>
      </c>
      <c r="AQ71" s="166">
        <f t="shared" si="55"/>
        <v>-1.0369012945205451E-2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2"/>
  <sheetViews>
    <sheetView showGridLines="0" view="pageBreakPreview" topLeftCell="A7" zoomScale="60" zoomScaleNormal="85" workbookViewId="0">
      <selection activeCell="AA11" sqref="AA1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3"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0"/>
      <c r="O1" s="191"/>
      <c r="P1"/>
      <c r="T1" s="2">
        <v>1</v>
      </c>
      <c r="AA1" s="2">
        <v>1</v>
      </c>
      <c r="AH1" s="2">
        <v>1</v>
      </c>
      <c r="AO1" s="2">
        <v>1</v>
      </c>
    </row>
    <row r="2" spans="1:43" s="2" customFormat="1" ht="15" customHeight="1" x14ac:dyDescent="0.25">
      <c r="A2" s="3"/>
      <c r="B2" s="3"/>
      <c r="C2" s="3"/>
      <c r="D2" s="3"/>
      <c r="E2" s="3"/>
      <c r="F2" s="3"/>
      <c r="G2" s="3"/>
      <c r="H2" s="3"/>
      <c r="I2" s="3"/>
      <c r="J2" s="3"/>
      <c r="K2" s="3"/>
      <c r="N2" s="190"/>
      <c r="O2" s="192"/>
      <c r="P2"/>
    </row>
    <row r="3" spans="1:43" s="2" customFormat="1" ht="15" customHeight="1" x14ac:dyDescent="0.25">
      <c r="A3" s="267"/>
      <c r="B3" s="267"/>
      <c r="C3" s="267"/>
      <c r="D3" s="267"/>
      <c r="E3" s="267"/>
      <c r="F3" s="267"/>
      <c r="G3" s="267"/>
      <c r="H3" s="267"/>
      <c r="I3" s="267"/>
      <c r="J3" s="267"/>
      <c r="K3" s="267"/>
      <c r="N3" s="190"/>
      <c r="O3" s="192"/>
      <c r="P3"/>
    </row>
    <row r="4" spans="1:43" s="2" customFormat="1" ht="15" customHeight="1" x14ac:dyDescent="0.25">
      <c r="A4" s="3"/>
      <c r="B4" s="3"/>
      <c r="C4" s="3"/>
      <c r="D4" s="3"/>
      <c r="E4" s="3"/>
      <c r="F4" s="3"/>
      <c r="G4" s="3"/>
      <c r="H4" s="3"/>
      <c r="I4" s="4"/>
      <c r="J4" s="4"/>
      <c r="K4" s="4"/>
      <c r="N4" s="190"/>
      <c r="O4" s="192"/>
      <c r="P4"/>
    </row>
    <row r="5" spans="1:43" s="2" customFormat="1" ht="15" customHeight="1" x14ac:dyDescent="0.25">
      <c r="C5" s="5"/>
      <c r="D5" s="5"/>
      <c r="E5" s="5"/>
      <c r="N5" s="190"/>
      <c r="O5" s="191"/>
      <c r="P5"/>
    </row>
    <row r="6" spans="1:43" s="2" customFormat="1" ht="9" customHeight="1" x14ac:dyDescent="0.2">
      <c r="N6" s="190"/>
      <c r="O6" s="191"/>
      <c r="P6"/>
    </row>
    <row r="7" spans="1:43" s="2" customFormat="1" x14ac:dyDescent="0.2">
      <c r="N7" s="190"/>
      <c r="O7" s="191"/>
      <c r="P7"/>
    </row>
    <row r="8" spans="1:43" s="2" customFormat="1" ht="15" customHeight="1" x14ac:dyDescent="0.2">
      <c r="N8" s="45"/>
      <c r="O8" s="194"/>
      <c r="P8"/>
    </row>
    <row r="9" spans="1:43" ht="7.5" customHeight="1" x14ac:dyDescent="0.2">
      <c r="L9"/>
      <c r="M9"/>
      <c r="N9"/>
      <c r="O9"/>
      <c r="P9"/>
    </row>
    <row r="10" spans="1:43" ht="18.75" customHeight="1" x14ac:dyDescent="0.25">
      <c r="C10" s="193"/>
      <c r="D10" s="193"/>
      <c r="E10" s="193"/>
      <c r="F10" s="193" t="s">
        <v>0</v>
      </c>
      <c r="G10" s="193"/>
      <c r="H10" s="193"/>
      <c r="I10" s="193"/>
      <c r="J10" s="193"/>
      <c r="K10" s="193"/>
      <c r="L10" s="193"/>
      <c r="M10" s="193"/>
      <c r="N10" s="193"/>
      <c r="O10" s="193"/>
      <c r="P10"/>
    </row>
    <row r="11" spans="1:43" ht="18.75" customHeight="1" x14ac:dyDescent="0.25">
      <c r="C11" s="193"/>
      <c r="D11" s="193"/>
      <c r="E11" s="193"/>
      <c r="F11" s="193" t="s">
        <v>1</v>
      </c>
      <c r="G11" s="193"/>
      <c r="H11" s="193"/>
      <c r="I11" s="193"/>
      <c r="J11" s="193"/>
      <c r="K11" s="193"/>
      <c r="L11" s="193"/>
      <c r="M11" s="193"/>
      <c r="N11" s="193"/>
      <c r="O11" s="193"/>
      <c r="P11"/>
    </row>
    <row r="12" spans="1:43" ht="7.5" customHeight="1" x14ac:dyDescent="0.2">
      <c r="L12"/>
      <c r="M12"/>
      <c r="N12"/>
      <c r="O12"/>
      <c r="P12"/>
    </row>
    <row r="13" spans="1:43" ht="7.5" customHeight="1" x14ac:dyDescent="0.2">
      <c r="L13"/>
      <c r="M13"/>
      <c r="N13"/>
      <c r="O13"/>
      <c r="P13"/>
    </row>
    <row r="14" spans="1:43" ht="15.75" x14ac:dyDescent="0.2">
      <c r="B14" s="7" t="s">
        <v>2</v>
      </c>
      <c r="D14" s="268" t="s">
        <v>3</v>
      </c>
      <c r="E14" s="268"/>
      <c r="F14" s="268"/>
      <c r="G14" s="268"/>
      <c r="H14" s="268"/>
      <c r="I14" s="268"/>
      <c r="J14" s="268"/>
      <c r="K14" s="268"/>
      <c r="L14" s="268"/>
      <c r="M14" s="268"/>
      <c r="N14" s="268"/>
      <c r="O14" s="268"/>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v>
      </c>
      <c r="G18" s="12" t="s">
        <v>7</v>
      </c>
    </row>
    <row r="19" spans="2:43" x14ac:dyDescent="0.2">
      <c r="B19" s="11"/>
    </row>
    <row r="20" spans="2:43" x14ac:dyDescent="0.2">
      <c r="B20" s="11"/>
      <c r="D20" s="14"/>
      <c r="E20" s="14"/>
      <c r="F20" s="262" t="s">
        <v>8</v>
      </c>
      <c r="G20" s="263"/>
      <c r="H20" s="264"/>
      <c r="J20" s="262" t="s">
        <v>9</v>
      </c>
      <c r="K20" s="263"/>
      <c r="L20" s="264"/>
      <c r="N20" s="262" t="s">
        <v>10</v>
      </c>
      <c r="O20" s="264"/>
      <c r="Q20" s="262" t="s">
        <v>11</v>
      </c>
      <c r="R20" s="263"/>
      <c r="S20" s="264"/>
      <c r="U20" s="262" t="s">
        <v>12</v>
      </c>
      <c r="V20" s="264"/>
      <c r="X20" s="262" t="s">
        <v>13</v>
      </c>
      <c r="Y20" s="263"/>
      <c r="Z20" s="264"/>
      <c r="AB20" s="262" t="s">
        <v>14</v>
      </c>
      <c r="AC20" s="264"/>
      <c r="AE20" s="262" t="s">
        <v>15</v>
      </c>
      <c r="AF20" s="263"/>
      <c r="AG20" s="264"/>
      <c r="AI20" s="262" t="s">
        <v>16</v>
      </c>
      <c r="AJ20" s="264"/>
      <c r="AL20" s="262" t="s">
        <v>17</v>
      </c>
      <c r="AM20" s="263"/>
      <c r="AN20" s="264"/>
      <c r="AP20" s="262" t="s">
        <v>18</v>
      </c>
      <c r="AQ20" s="264"/>
    </row>
    <row r="21" spans="2:43" x14ac:dyDescent="0.2">
      <c r="B21" s="11"/>
      <c r="D21" s="265" t="s">
        <v>19</v>
      </c>
      <c r="E21" s="15"/>
      <c r="F21" s="16" t="s">
        <v>20</v>
      </c>
      <c r="G21" s="16" t="s">
        <v>21</v>
      </c>
      <c r="H21" s="17" t="s">
        <v>22</v>
      </c>
      <c r="J21" s="16" t="s">
        <v>20</v>
      </c>
      <c r="K21" s="18" t="s">
        <v>21</v>
      </c>
      <c r="L21" s="17" t="s">
        <v>22</v>
      </c>
      <c r="N21" s="257" t="s">
        <v>23</v>
      </c>
      <c r="O21" s="255" t="s">
        <v>24</v>
      </c>
      <c r="Q21" s="16" t="s">
        <v>20</v>
      </c>
      <c r="R21" s="18" t="s">
        <v>21</v>
      </c>
      <c r="S21" s="17" t="s">
        <v>22</v>
      </c>
      <c r="U21" s="257" t="s">
        <v>23</v>
      </c>
      <c r="V21" s="255" t="s">
        <v>24</v>
      </c>
      <c r="X21" s="16" t="s">
        <v>20</v>
      </c>
      <c r="Y21" s="18" t="s">
        <v>21</v>
      </c>
      <c r="Z21" s="17" t="s">
        <v>22</v>
      </c>
      <c r="AB21" s="257" t="s">
        <v>23</v>
      </c>
      <c r="AC21" s="255" t="s">
        <v>24</v>
      </c>
      <c r="AE21" s="16" t="s">
        <v>20</v>
      </c>
      <c r="AF21" s="18" t="s">
        <v>21</v>
      </c>
      <c r="AG21" s="17" t="s">
        <v>22</v>
      </c>
      <c r="AI21" s="257" t="s">
        <v>23</v>
      </c>
      <c r="AJ21" s="255" t="s">
        <v>24</v>
      </c>
      <c r="AL21" s="16" t="s">
        <v>20</v>
      </c>
      <c r="AM21" s="18" t="s">
        <v>21</v>
      </c>
      <c r="AN21" s="17" t="s">
        <v>22</v>
      </c>
      <c r="AP21" s="257" t="s">
        <v>23</v>
      </c>
      <c r="AQ21" s="255" t="s">
        <v>24</v>
      </c>
    </row>
    <row r="22" spans="2:43" x14ac:dyDescent="0.2">
      <c r="B22" s="11"/>
      <c r="D22" s="266"/>
      <c r="E22" s="15"/>
      <c r="F22" s="19" t="s">
        <v>25</v>
      </c>
      <c r="G22" s="19"/>
      <c r="H22" s="20" t="s">
        <v>25</v>
      </c>
      <c r="J22" s="19" t="s">
        <v>25</v>
      </c>
      <c r="K22" s="20"/>
      <c r="L22" s="20" t="s">
        <v>25</v>
      </c>
      <c r="N22" s="258"/>
      <c r="O22" s="256"/>
      <c r="Q22" s="19" t="s">
        <v>25</v>
      </c>
      <c r="R22" s="20"/>
      <c r="S22" s="20" t="s">
        <v>25</v>
      </c>
      <c r="U22" s="258"/>
      <c r="V22" s="256"/>
      <c r="X22" s="19" t="s">
        <v>25</v>
      </c>
      <c r="Y22" s="20"/>
      <c r="Z22" s="20" t="s">
        <v>25</v>
      </c>
      <c r="AB22" s="258"/>
      <c r="AC22" s="256"/>
      <c r="AE22" s="19" t="s">
        <v>25</v>
      </c>
      <c r="AF22" s="20"/>
      <c r="AG22" s="20" t="s">
        <v>25</v>
      </c>
      <c r="AI22" s="258"/>
      <c r="AJ22" s="256"/>
      <c r="AL22" s="19" t="s">
        <v>25</v>
      </c>
      <c r="AM22" s="20"/>
      <c r="AN22" s="20" t="s">
        <v>25</v>
      </c>
      <c r="AP22" s="258"/>
      <c r="AQ22" s="256"/>
    </row>
    <row r="23" spans="2:43" x14ac:dyDescent="0.2">
      <c r="B23" s="21" t="s">
        <v>26</v>
      </c>
      <c r="C23" s="21"/>
      <c r="D23" s="22" t="s">
        <v>27</v>
      </c>
      <c r="E23" s="23"/>
      <c r="F23" s="24">
        <f>+'Res (100)'!F23</f>
        <v>9.67</v>
      </c>
      <c r="G23" s="25">
        <v>1</v>
      </c>
      <c r="H23" s="26">
        <f>G23*F23</f>
        <v>9.67</v>
      </c>
      <c r="I23" s="27"/>
      <c r="J23" s="24">
        <f>+'Res (100)'!J23</f>
        <v>13.88</v>
      </c>
      <c r="K23" s="29">
        <v>1</v>
      </c>
      <c r="L23" s="26">
        <f>K23*J23</f>
        <v>13.88</v>
      </c>
      <c r="M23" s="27"/>
      <c r="N23" s="30">
        <f>L23-H23</f>
        <v>4.2100000000000009</v>
      </c>
      <c r="O23" s="31">
        <f>IF((H23)=0,"",(N23/H23))</f>
        <v>0.43536711478800422</v>
      </c>
      <c r="Q23" s="24">
        <f>+'Res (100)'!Q23</f>
        <v>18.010000000000002</v>
      </c>
      <c r="R23" s="29">
        <v>1</v>
      </c>
      <c r="S23" s="26">
        <f>R23*Q23</f>
        <v>18.010000000000002</v>
      </c>
      <c r="T23" s="27"/>
      <c r="U23" s="30">
        <f>S23-L23</f>
        <v>4.1300000000000008</v>
      </c>
      <c r="V23" s="31">
        <f>IF((L23)=0,"",(U23/L23))</f>
        <v>0.29755043227665712</v>
      </c>
      <c r="X23" s="24">
        <f>+'Res (100)'!X23</f>
        <v>22.44</v>
      </c>
      <c r="Y23" s="29">
        <v>1</v>
      </c>
      <c r="Z23" s="26">
        <f>Y23*X23</f>
        <v>22.44</v>
      </c>
      <c r="AA23" s="27"/>
      <c r="AB23" s="30">
        <f>Z23-S23</f>
        <v>4.43</v>
      </c>
      <c r="AC23" s="31">
        <f>IF((S23)=0,"",(AB23/S23))</f>
        <v>0.24597445863409215</v>
      </c>
      <c r="AE23" s="24">
        <f>+'Res (100)'!AE23</f>
        <v>26.98</v>
      </c>
      <c r="AF23" s="29">
        <v>1</v>
      </c>
      <c r="AG23" s="26">
        <f>AF23*AE23</f>
        <v>26.98</v>
      </c>
      <c r="AH23" s="27"/>
      <c r="AI23" s="30">
        <f>AG23-Z23</f>
        <v>4.5399999999999991</v>
      </c>
      <c r="AJ23" s="31">
        <f>IF((Z23)=0,"",(AI23/Z23))</f>
        <v>0.20231729055258463</v>
      </c>
      <c r="AL23" s="24">
        <f>+'Res (100)'!AL23</f>
        <v>31.29</v>
      </c>
      <c r="AM23" s="29">
        <v>1</v>
      </c>
      <c r="AN23" s="26">
        <f>AM23*AL23</f>
        <v>31.29</v>
      </c>
      <c r="AO23" s="27"/>
      <c r="AP23" s="30">
        <f>AN23-AG23</f>
        <v>4.3099999999999987</v>
      </c>
      <c r="AQ23" s="31">
        <f>IF((AG23)=0,"",(AP23/AG23))</f>
        <v>0.15974796145292805</v>
      </c>
    </row>
    <row r="24" spans="2:43" x14ac:dyDescent="0.2">
      <c r="B24" s="21" t="s">
        <v>28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1" si="1">S24-L24</f>
        <v>0</v>
      </c>
      <c r="V24" s="31" t="str">
        <f t="shared" ref="V24:V59" si="2">IF((L24)=0,"",(U24/L24))</f>
        <v/>
      </c>
      <c r="X24" s="24"/>
      <c r="Y24" s="29">
        <v>1</v>
      </c>
      <c r="Z24" s="26">
        <f>Y24*X24</f>
        <v>0</v>
      </c>
      <c r="AA24" s="27"/>
      <c r="AB24" s="30">
        <f t="shared" ref="AB24:AB71" si="3">Z24-S24</f>
        <v>0</v>
      </c>
      <c r="AC24" s="31" t="str">
        <f t="shared" ref="AC24:AC59" si="4">IF((S24)=0,"",(AB24/S24))</f>
        <v/>
      </c>
      <c r="AE24" s="24"/>
      <c r="AF24" s="29">
        <v>1</v>
      </c>
      <c r="AG24" s="26">
        <f>AF24*AE24</f>
        <v>0</v>
      </c>
      <c r="AH24" s="27"/>
      <c r="AI24" s="30">
        <f t="shared" ref="AI24:AI59" si="5">AG24-Z24</f>
        <v>0</v>
      </c>
      <c r="AJ24" s="31" t="str">
        <f t="shared" ref="AJ24:AJ59" si="6">IF((Z24)=0,"",(AI24/Z24))</f>
        <v/>
      </c>
      <c r="AL24" s="24"/>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4"/>
      <c r="K25" s="29">
        <v>1</v>
      </c>
      <c r="L25" s="26">
        <f t="shared" ref="L25:L38" si="9">K25*J25</f>
        <v>0</v>
      </c>
      <c r="M25" s="27"/>
      <c r="N25" s="30">
        <f t="shared" ref="N25:N39" si="10">L25-H25</f>
        <v>0</v>
      </c>
      <c r="O25" s="31" t="str">
        <f t="shared" ref="O25:O39" si="11">IF((H25)=0,"",(N25/H25))</f>
        <v/>
      </c>
      <c r="Q25" s="24"/>
      <c r="R25" s="29">
        <v>1</v>
      </c>
      <c r="S25" s="26">
        <f t="shared" ref="S25:S38" si="12">R25*Q25</f>
        <v>0</v>
      </c>
      <c r="T25" s="27"/>
      <c r="U25" s="30">
        <f t="shared" si="1"/>
        <v>0</v>
      </c>
      <c r="V25" s="31" t="str">
        <f t="shared" si="2"/>
        <v/>
      </c>
      <c r="X25" s="24"/>
      <c r="Y25" s="29">
        <v>1</v>
      </c>
      <c r="Z25" s="26">
        <f t="shared" ref="Z25:Z38" si="13">Y25*X25</f>
        <v>0</v>
      </c>
      <c r="AA25" s="27"/>
      <c r="AB25" s="30">
        <f t="shared" si="3"/>
        <v>0</v>
      </c>
      <c r="AC25" s="31" t="str">
        <f t="shared" si="4"/>
        <v/>
      </c>
      <c r="AE25" s="24"/>
      <c r="AF25" s="29">
        <v>1</v>
      </c>
      <c r="AG25" s="26">
        <f t="shared" ref="AG25:AG38" si="14">AF25*AE25</f>
        <v>0</v>
      </c>
      <c r="AH25" s="27"/>
      <c r="AI25" s="30">
        <f t="shared" si="5"/>
        <v>0</v>
      </c>
      <c r="AJ25" s="31" t="str">
        <f t="shared" si="6"/>
        <v/>
      </c>
      <c r="AL25" s="24"/>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4"/>
      <c r="K26" s="29">
        <v>1</v>
      </c>
      <c r="L26" s="26">
        <f t="shared" si="9"/>
        <v>0</v>
      </c>
      <c r="M26" s="27"/>
      <c r="N26" s="30">
        <f t="shared" si="10"/>
        <v>0</v>
      </c>
      <c r="O26" s="31" t="str">
        <f t="shared" si="11"/>
        <v/>
      </c>
      <c r="Q26" s="24"/>
      <c r="R26" s="29">
        <v>1</v>
      </c>
      <c r="S26" s="26">
        <f t="shared" si="12"/>
        <v>0</v>
      </c>
      <c r="T26" s="27"/>
      <c r="U26" s="30">
        <f t="shared" si="1"/>
        <v>0</v>
      </c>
      <c r="V26" s="31" t="str">
        <f t="shared" si="2"/>
        <v/>
      </c>
      <c r="X26" s="24"/>
      <c r="Y26" s="29">
        <v>1</v>
      </c>
      <c r="Z26" s="26">
        <f t="shared" si="13"/>
        <v>0</v>
      </c>
      <c r="AA26" s="27"/>
      <c r="AB26" s="30">
        <f t="shared" si="3"/>
        <v>0</v>
      </c>
      <c r="AC26" s="31" t="str">
        <f t="shared" si="4"/>
        <v/>
      </c>
      <c r="AE26" s="24"/>
      <c r="AF26" s="29">
        <v>1</v>
      </c>
      <c r="AG26" s="26">
        <f t="shared" si="14"/>
        <v>0</v>
      </c>
      <c r="AH26" s="27"/>
      <c r="AI26" s="30">
        <f t="shared" si="5"/>
        <v>0</v>
      </c>
      <c r="AJ26" s="31" t="str">
        <f t="shared" si="6"/>
        <v/>
      </c>
      <c r="AL26" s="24"/>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4"/>
      <c r="K27" s="29">
        <v>1</v>
      </c>
      <c r="L27" s="26">
        <f t="shared" si="9"/>
        <v>0</v>
      </c>
      <c r="M27" s="27"/>
      <c r="N27" s="30">
        <f t="shared" si="10"/>
        <v>0</v>
      </c>
      <c r="O27" s="31" t="str">
        <f t="shared" si="11"/>
        <v/>
      </c>
      <c r="Q27" s="24"/>
      <c r="R27" s="29">
        <v>1</v>
      </c>
      <c r="S27" s="26">
        <f t="shared" si="12"/>
        <v>0</v>
      </c>
      <c r="T27" s="27"/>
      <c r="U27" s="30">
        <f t="shared" si="1"/>
        <v>0</v>
      </c>
      <c r="V27" s="31" t="str">
        <f t="shared" si="2"/>
        <v/>
      </c>
      <c r="X27" s="24"/>
      <c r="Y27" s="29">
        <v>1</v>
      </c>
      <c r="Z27" s="26">
        <f t="shared" si="13"/>
        <v>0</v>
      </c>
      <c r="AA27" s="27"/>
      <c r="AB27" s="30">
        <f t="shared" si="3"/>
        <v>0</v>
      </c>
      <c r="AC27" s="31" t="str">
        <f t="shared" si="4"/>
        <v/>
      </c>
      <c r="AE27" s="24"/>
      <c r="AF27" s="29">
        <v>1</v>
      </c>
      <c r="AG27" s="26">
        <f t="shared" si="14"/>
        <v>0</v>
      </c>
      <c r="AH27" s="27"/>
      <c r="AI27" s="30">
        <f t="shared" si="5"/>
        <v>0</v>
      </c>
      <c r="AJ27" s="31" t="str">
        <f t="shared" si="6"/>
        <v/>
      </c>
      <c r="AL27" s="24"/>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si="9"/>
        <v>0</v>
      </c>
      <c r="M28" s="27"/>
      <c r="N28" s="30">
        <f t="shared" si="10"/>
        <v>0</v>
      </c>
      <c r="O28" s="31" t="str">
        <f t="shared" si="11"/>
        <v/>
      </c>
      <c r="Q28" s="24"/>
      <c r="R28" s="29">
        <v>1</v>
      </c>
      <c r="S28" s="26">
        <f t="shared" si="12"/>
        <v>0</v>
      </c>
      <c r="T28" s="27"/>
      <c r="U28" s="30">
        <f t="shared" si="1"/>
        <v>0</v>
      </c>
      <c r="V28" s="31" t="str">
        <f t="shared" si="2"/>
        <v/>
      </c>
      <c r="X28" s="24"/>
      <c r="Y28" s="29">
        <v>1</v>
      </c>
      <c r="Z28" s="26">
        <f t="shared" si="13"/>
        <v>0</v>
      </c>
      <c r="AA28" s="27"/>
      <c r="AB28" s="30">
        <f t="shared" si="3"/>
        <v>0</v>
      </c>
      <c r="AC28" s="31" t="str">
        <f t="shared" si="4"/>
        <v/>
      </c>
      <c r="AE28" s="24"/>
      <c r="AF28" s="29">
        <v>1</v>
      </c>
      <c r="AG28" s="26">
        <f t="shared" si="14"/>
        <v>0</v>
      </c>
      <c r="AH28" s="27"/>
      <c r="AI28" s="30">
        <f t="shared" si="5"/>
        <v>0</v>
      </c>
      <c r="AJ28" s="31" t="str">
        <f t="shared" si="6"/>
        <v/>
      </c>
      <c r="AL28" s="24"/>
      <c r="AM28" s="29">
        <v>1</v>
      </c>
      <c r="AN28" s="26">
        <f t="shared" si="15"/>
        <v>0</v>
      </c>
      <c r="AO28" s="27"/>
      <c r="AP28" s="30">
        <f t="shared" si="7"/>
        <v>0</v>
      </c>
      <c r="AQ28" s="31" t="str">
        <f t="shared" si="8"/>
        <v/>
      </c>
    </row>
    <row r="29" spans="2:43" x14ac:dyDescent="0.2">
      <c r="B29" s="21" t="s">
        <v>29</v>
      </c>
      <c r="C29" s="21"/>
      <c r="D29" s="22" t="s">
        <v>30</v>
      </c>
      <c r="E29" s="23"/>
      <c r="F29" s="24">
        <f>+'Res (100)'!F29</f>
        <v>2.3400000000000001E-2</v>
      </c>
      <c r="G29" s="25">
        <f>$F$18</f>
        <v>1500</v>
      </c>
      <c r="H29" s="26">
        <f t="shared" si="0"/>
        <v>35.1</v>
      </c>
      <c r="I29" s="27"/>
      <c r="J29" s="24">
        <f>+'Res (100)'!J29</f>
        <v>2.07E-2</v>
      </c>
      <c r="K29" s="25">
        <f>$F$18</f>
        <v>1500</v>
      </c>
      <c r="L29" s="26">
        <f t="shared" si="9"/>
        <v>31.05</v>
      </c>
      <c r="M29" s="27"/>
      <c r="N29" s="30">
        <f t="shared" si="10"/>
        <v>-4.0500000000000007</v>
      </c>
      <c r="O29" s="31">
        <f t="shared" si="11"/>
        <v>-0.1153846153846154</v>
      </c>
      <c r="Q29" s="24">
        <f>+'Res (100)'!Q29</f>
        <v>1.6400000000000001E-2</v>
      </c>
      <c r="R29" s="25">
        <f>$F$18</f>
        <v>1500</v>
      </c>
      <c r="S29" s="26">
        <f t="shared" si="12"/>
        <v>24.6</v>
      </c>
      <c r="T29" s="27"/>
      <c r="U29" s="30">
        <f t="shared" si="1"/>
        <v>-6.4499999999999993</v>
      </c>
      <c r="V29" s="31">
        <f t="shared" si="2"/>
        <v>-0.2077294685990338</v>
      </c>
      <c r="X29" s="24">
        <f>+'Res (100)'!X29</f>
        <v>1.15E-2</v>
      </c>
      <c r="Y29" s="25">
        <f>$F$18</f>
        <v>1500</v>
      </c>
      <c r="Z29" s="26">
        <f t="shared" si="13"/>
        <v>17.25</v>
      </c>
      <c r="AA29" s="27"/>
      <c r="AB29" s="30">
        <f t="shared" si="3"/>
        <v>-7.3500000000000014</v>
      </c>
      <c r="AC29" s="31">
        <f t="shared" si="4"/>
        <v>-0.29878048780487809</v>
      </c>
      <c r="AE29" s="24">
        <f>+'Res (100)'!AE29</f>
        <v>6.0000000000000001E-3</v>
      </c>
      <c r="AF29" s="25">
        <f>$F$18</f>
        <v>1500</v>
      </c>
      <c r="AG29" s="26">
        <f t="shared" si="14"/>
        <v>9</v>
      </c>
      <c r="AH29" s="27"/>
      <c r="AI29" s="30">
        <f t="shared" si="5"/>
        <v>-8.25</v>
      </c>
      <c r="AJ29" s="31">
        <f t="shared" si="6"/>
        <v>-0.47826086956521741</v>
      </c>
      <c r="AL29" s="24">
        <f>+'Res (100)'!AL29</f>
        <v>0</v>
      </c>
      <c r="AM29" s="25">
        <f>$F$18</f>
        <v>1500</v>
      </c>
      <c r="AN29" s="26">
        <f t="shared" si="15"/>
        <v>0</v>
      </c>
      <c r="AO29" s="27"/>
      <c r="AP29" s="30">
        <f t="shared" si="7"/>
        <v>-9</v>
      </c>
      <c r="AQ29" s="31">
        <f t="shared" si="8"/>
        <v>-1</v>
      </c>
    </row>
    <row r="30" spans="2:43" x14ac:dyDescent="0.2">
      <c r="B30" s="21" t="s">
        <v>31</v>
      </c>
      <c r="C30" s="21"/>
      <c r="D30" s="22"/>
      <c r="E30" s="23"/>
      <c r="F30" s="24"/>
      <c r="G30" s="25">
        <f t="shared" ref="G30" si="16">$F$18</f>
        <v>1500</v>
      </c>
      <c r="H30" s="26">
        <f t="shared" si="0"/>
        <v>0</v>
      </c>
      <c r="I30" s="27"/>
      <c r="J30" s="24"/>
      <c r="K30" s="25">
        <f t="shared" ref="K30:K38" si="17">$F$18</f>
        <v>1500</v>
      </c>
      <c r="L30" s="26">
        <f t="shared" si="9"/>
        <v>0</v>
      </c>
      <c r="M30" s="27"/>
      <c r="N30" s="30">
        <f t="shared" si="10"/>
        <v>0</v>
      </c>
      <c r="O30" s="31" t="str">
        <f t="shared" si="11"/>
        <v/>
      </c>
      <c r="Q30" s="24"/>
      <c r="R30" s="25">
        <f t="shared" ref="R30:R38" si="18">$F$18</f>
        <v>1500</v>
      </c>
      <c r="S30" s="26">
        <f t="shared" si="12"/>
        <v>0</v>
      </c>
      <c r="T30" s="27"/>
      <c r="U30" s="30">
        <f t="shared" si="1"/>
        <v>0</v>
      </c>
      <c r="V30" s="31" t="str">
        <f t="shared" si="2"/>
        <v/>
      </c>
      <c r="X30" s="24"/>
      <c r="Y30" s="25">
        <f t="shared" ref="Y30:Y38" si="19">$F$18</f>
        <v>1500</v>
      </c>
      <c r="Z30" s="26">
        <f t="shared" si="13"/>
        <v>0</v>
      </c>
      <c r="AA30" s="27"/>
      <c r="AB30" s="30">
        <f t="shared" si="3"/>
        <v>0</v>
      </c>
      <c r="AC30" s="31" t="str">
        <f t="shared" si="4"/>
        <v/>
      </c>
      <c r="AE30" s="24"/>
      <c r="AF30" s="25">
        <f t="shared" ref="AF30:AF38" si="20">$F$18</f>
        <v>1500</v>
      </c>
      <c r="AG30" s="26">
        <f t="shared" si="14"/>
        <v>0</v>
      </c>
      <c r="AH30" s="27"/>
      <c r="AI30" s="30">
        <f t="shared" si="5"/>
        <v>0</v>
      </c>
      <c r="AJ30" s="31" t="str">
        <f t="shared" si="6"/>
        <v/>
      </c>
      <c r="AL30" s="24"/>
      <c r="AM30" s="25">
        <f t="shared" ref="AM30:AM38" si="21">$F$18</f>
        <v>1500</v>
      </c>
      <c r="AN30" s="26">
        <f t="shared" si="15"/>
        <v>0</v>
      </c>
      <c r="AO30" s="27"/>
      <c r="AP30" s="30">
        <f t="shared" si="7"/>
        <v>0</v>
      </c>
      <c r="AQ30" s="31" t="str">
        <f t="shared" si="8"/>
        <v/>
      </c>
    </row>
    <row r="31" spans="2:43" x14ac:dyDescent="0.2">
      <c r="B31" s="21" t="s">
        <v>32</v>
      </c>
      <c r="C31" s="21"/>
      <c r="D31" s="22" t="s">
        <v>30</v>
      </c>
      <c r="E31" s="23"/>
      <c r="F31" s="24">
        <f>+'Res (100)'!F31</f>
        <v>0</v>
      </c>
      <c r="G31" s="25">
        <f>$F$18</f>
        <v>1500</v>
      </c>
      <c r="H31" s="26">
        <f t="shared" si="0"/>
        <v>0</v>
      </c>
      <c r="I31" s="27"/>
      <c r="J31" s="52">
        <f>+'Res (100)'!J31</f>
        <v>-2.0000000000000002E-5</v>
      </c>
      <c r="K31" s="25">
        <f t="shared" si="17"/>
        <v>1500</v>
      </c>
      <c r="L31" s="26">
        <f t="shared" si="9"/>
        <v>-3.0000000000000002E-2</v>
      </c>
      <c r="M31" s="27"/>
      <c r="N31" s="30">
        <f t="shared" si="10"/>
        <v>-3.0000000000000002E-2</v>
      </c>
      <c r="O31" s="31" t="str">
        <f t="shared" si="11"/>
        <v/>
      </c>
      <c r="Q31" s="24">
        <f>+'Res (100)'!Q31</f>
        <v>0</v>
      </c>
      <c r="R31" s="25">
        <f t="shared" si="18"/>
        <v>1500</v>
      </c>
      <c r="S31" s="26">
        <f t="shared" si="12"/>
        <v>0</v>
      </c>
      <c r="T31" s="27"/>
      <c r="U31" s="30">
        <f t="shared" si="1"/>
        <v>3.0000000000000002E-2</v>
      </c>
      <c r="V31" s="31">
        <f t="shared" si="2"/>
        <v>-1</v>
      </c>
      <c r="X31" s="24">
        <f>+'Res (100)'!X31</f>
        <v>0</v>
      </c>
      <c r="Y31" s="25">
        <f t="shared" si="19"/>
        <v>1500</v>
      </c>
      <c r="Z31" s="26">
        <f t="shared" si="13"/>
        <v>0</v>
      </c>
      <c r="AA31" s="27"/>
      <c r="AB31" s="30">
        <f t="shared" si="3"/>
        <v>0</v>
      </c>
      <c r="AC31" s="31" t="str">
        <f t="shared" si="4"/>
        <v/>
      </c>
      <c r="AE31" s="24">
        <f>+'Res (100)'!AE31</f>
        <v>0</v>
      </c>
      <c r="AF31" s="25">
        <f t="shared" si="20"/>
        <v>1500</v>
      </c>
      <c r="AG31" s="26">
        <f t="shared" si="14"/>
        <v>0</v>
      </c>
      <c r="AH31" s="27"/>
      <c r="AI31" s="30">
        <f t="shared" si="5"/>
        <v>0</v>
      </c>
      <c r="AJ31" s="31" t="str">
        <f t="shared" si="6"/>
        <v/>
      </c>
      <c r="AL31" s="24">
        <f>+'Res (100)'!AL31</f>
        <v>0</v>
      </c>
      <c r="AM31" s="25">
        <f t="shared" si="21"/>
        <v>1500</v>
      </c>
      <c r="AN31" s="26">
        <f t="shared" si="15"/>
        <v>0</v>
      </c>
      <c r="AO31" s="27"/>
      <c r="AP31" s="30">
        <f t="shared" si="7"/>
        <v>0</v>
      </c>
      <c r="AQ31" s="31" t="str">
        <f t="shared" si="8"/>
        <v/>
      </c>
    </row>
    <row r="32" spans="2:43" x14ac:dyDescent="0.2">
      <c r="B32" s="33"/>
      <c r="C32" s="21"/>
      <c r="D32" s="22"/>
      <c r="E32" s="23"/>
      <c r="F32" s="24"/>
      <c r="G32" s="25">
        <f t="shared" ref="G32:G38" si="22">$F$18</f>
        <v>1500</v>
      </c>
      <c r="H32" s="26">
        <f t="shared" si="0"/>
        <v>0</v>
      </c>
      <c r="I32" s="27"/>
      <c r="J32" s="28"/>
      <c r="K32" s="25">
        <f t="shared" si="17"/>
        <v>1500</v>
      </c>
      <c r="L32" s="26">
        <f t="shared" si="9"/>
        <v>0</v>
      </c>
      <c r="M32" s="27"/>
      <c r="N32" s="30">
        <f t="shared" si="10"/>
        <v>0</v>
      </c>
      <c r="O32" s="31" t="str">
        <f t="shared" si="11"/>
        <v/>
      </c>
      <c r="Q32" s="28"/>
      <c r="R32" s="25">
        <f t="shared" si="18"/>
        <v>1500</v>
      </c>
      <c r="S32" s="26">
        <f t="shared" si="12"/>
        <v>0</v>
      </c>
      <c r="T32" s="27"/>
      <c r="U32" s="30">
        <f t="shared" si="1"/>
        <v>0</v>
      </c>
      <c r="V32" s="31" t="str">
        <f t="shared" si="2"/>
        <v/>
      </c>
      <c r="X32" s="28"/>
      <c r="Y32" s="25">
        <f t="shared" si="19"/>
        <v>1500</v>
      </c>
      <c r="Z32" s="26">
        <f t="shared" si="13"/>
        <v>0</v>
      </c>
      <c r="AA32" s="27"/>
      <c r="AB32" s="30">
        <f t="shared" si="3"/>
        <v>0</v>
      </c>
      <c r="AC32" s="31" t="str">
        <f t="shared" si="4"/>
        <v/>
      </c>
      <c r="AE32" s="28"/>
      <c r="AF32" s="25">
        <f t="shared" si="20"/>
        <v>1500</v>
      </c>
      <c r="AG32" s="26">
        <f t="shared" si="14"/>
        <v>0</v>
      </c>
      <c r="AH32" s="27"/>
      <c r="AI32" s="30">
        <f t="shared" si="5"/>
        <v>0</v>
      </c>
      <c r="AJ32" s="31" t="str">
        <f t="shared" si="6"/>
        <v/>
      </c>
      <c r="AL32" s="28"/>
      <c r="AM32" s="25">
        <f t="shared" si="21"/>
        <v>1500</v>
      </c>
      <c r="AN32" s="26">
        <f t="shared" si="15"/>
        <v>0</v>
      </c>
      <c r="AO32" s="27"/>
      <c r="AP32" s="30">
        <f t="shared" si="7"/>
        <v>0</v>
      </c>
      <c r="AQ32" s="31" t="str">
        <f t="shared" si="8"/>
        <v/>
      </c>
    </row>
    <row r="33" spans="2:43" x14ac:dyDescent="0.2">
      <c r="B33" s="33"/>
      <c r="C33" s="21"/>
      <c r="D33" s="22"/>
      <c r="E33" s="23"/>
      <c r="F33" s="24"/>
      <c r="G33" s="25">
        <f t="shared" si="22"/>
        <v>1500</v>
      </c>
      <c r="H33" s="26">
        <f t="shared" si="0"/>
        <v>0</v>
      </c>
      <c r="I33" s="27"/>
      <c r="J33" s="28"/>
      <c r="K33" s="25">
        <f t="shared" si="17"/>
        <v>1500</v>
      </c>
      <c r="L33" s="26">
        <f t="shared" si="9"/>
        <v>0</v>
      </c>
      <c r="M33" s="27"/>
      <c r="N33" s="30">
        <f t="shared" si="10"/>
        <v>0</v>
      </c>
      <c r="O33" s="31" t="str">
        <f t="shared" si="11"/>
        <v/>
      </c>
      <c r="Q33" s="28"/>
      <c r="R33" s="25">
        <f t="shared" si="18"/>
        <v>1500</v>
      </c>
      <c r="S33" s="26">
        <f t="shared" si="12"/>
        <v>0</v>
      </c>
      <c r="T33" s="27"/>
      <c r="U33" s="30">
        <f t="shared" si="1"/>
        <v>0</v>
      </c>
      <c r="V33" s="31" t="str">
        <f t="shared" si="2"/>
        <v/>
      </c>
      <c r="X33" s="28"/>
      <c r="Y33" s="25">
        <f t="shared" si="19"/>
        <v>1500</v>
      </c>
      <c r="Z33" s="26">
        <f t="shared" si="13"/>
        <v>0</v>
      </c>
      <c r="AA33" s="27"/>
      <c r="AB33" s="30">
        <f t="shared" si="3"/>
        <v>0</v>
      </c>
      <c r="AC33" s="31" t="str">
        <f t="shared" si="4"/>
        <v/>
      </c>
      <c r="AE33" s="28"/>
      <c r="AF33" s="25">
        <f t="shared" si="20"/>
        <v>1500</v>
      </c>
      <c r="AG33" s="26">
        <f t="shared" si="14"/>
        <v>0</v>
      </c>
      <c r="AH33" s="27"/>
      <c r="AI33" s="30">
        <f t="shared" si="5"/>
        <v>0</v>
      </c>
      <c r="AJ33" s="31" t="str">
        <f t="shared" si="6"/>
        <v/>
      </c>
      <c r="AL33" s="28"/>
      <c r="AM33" s="25">
        <f t="shared" si="21"/>
        <v>1500</v>
      </c>
      <c r="AN33" s="26">
        <f t="shared" si="15"/>
        <v>0</v>
      </c>
      <c r="AO33" s="27"/>
      <c r="AP33" s="30">
        <f t="shared" si="7"/>
        <v>0</v>
      </c>
      <c r="AQ33" s="31" t="str">
        <f t="shared" si="8"/>
        <v/>
      </c>
    </row>
    <row r="34" spans="2:43" x14ac:dyDescent="0.2">
      <c r="B34" s="33"/>
      <c r="C34" s="21"/>
      <c r="D34" s="22"/>
      <c r="E34" s="23"/>
      <c r="F34" s="24"/>
      <c r="G34" s="25">
        <f t="shared" si="22"/>
        <v>1500</v>
      </c>
      <c r="H34" s="26">
        <f t="shared" si="0"/>
        <v>0</v>
      </c>
      <c r="I34" s="27"/>
      <c r="J34" s="28"/>
      <c r="K34" s="25">
        <f t="shared" si="17"/>
        <v>1500</v>
      </c>
      <c r="L34" s="26">
        <f t="shared" si="9"/>
        <v>0</v>
      </c>
      <c r="M34" s="27"/>
      <c r="N34" s="30">
        <f t="shared" si="10"/>
        <v>0</v>
      </c>
      <c r="O34" s="31" t="str">
        <f t="shared" si="11"/>
        <v/>
      </c>
      <c r="Q34" s="28"/>
      <c r="R34" s="25">
        <f t="shared" si="18"/>
        <v>1500</v>
      </c>
      <c r="S34" s="26">
        <f t="shared" si="12"/>
        <v>0</v>
      </c>
      <c r="T34" s="27"/>
      <c r="U34" s="30">
        <f t="shared" si="1"/>
        <v>0</v>
      </c>
      <c r="V34" s="31" t="str">
        <f t="shared" si="2"/>
        <v/>
      </c>
      <c r="X34" s="28"/>
      <c r="Y34" s="25">
        <f t="shared" si="19"/>
        <v>1500</v>
      </c>
      <c r="Z34" s="26">
        <f t="shared" si="13"/>
        <v>0</v>
      </c>
      <c r="AA34" s="27"/>
      <c r="AB34" s="30">
        <f t="shared" si="3"/>
        <v>0</v>
      </c>
      <c r="AC34" s="31" t="str">
        <f t="shared" si="4"/>
        <v/>
      </c>
      <c r="AE34" s="28"/>
      <c r="AF34" s="25">
        <f t="shared" si="20"/>
        <v>1500</v>
      </c>
      <c r="AG34" s="26">
        <f t="shared" si="14"/>
        <v>0</v>
      </c>
      <c r="AH34" s="27"/>
      <c r="AI34" s="30">
        <f t="shared" si="5"/>
        <v>0</v>
      </c>
      <c r="AJ34" s="31" t="str">
        <f t="shared" si="6"/>
        <v/>
      </c>
      <c r="AL34" s="28"/>
      <c r="AM34" s="25">
        <f t="shared" si="21"/>
        <v>1500</v>
      </c>
      <c r="AN34" s="26">
        <f t="shared" si="15"/>
        <v>0</v>
      </c>
      <c r="AO34" s="27"/>
      <c r="AP34" s="30">
        <f t="shared" si="7"/>
        <v>0</v>
      </c>
      <c r="AQ34" s="31" t="str">
        <f t="shared" si="8"/>
        <v/>
      </c>
    </row>
    <row r="35" spans="2:43" x14ac:dyDescent="0.2">
      <c r="B35" s="33"/>
      <c r="C35" s="21"/>
      <c r="D35" s="22"/>
      <c r="E35" s="23"/>
      <c r="F35" s="24"/>
      <c r="G35" s="25">
        <f t="shared" si="22"/>
        <v>1500</v>
      </c>
      <c r="H35" s="26">
        <f t="shared" si="0"/>
        <v>0</v>
      </c>
      <c r="I35" s="27"/>
      <c r="J35" s="28"/>
      <c r="K35" s="25">
        <f t="shared" si="17"/>
        <v>1500</v>
      </c>
      <c r="L35" s="26">
        <f t="shared" si="9"/>
        <v>0</v>
      </c>
      <c r="M35" s="27"/>
      <c r="N35" s="30">
        <f t="shared" si="10"/>
        <v>0</v>
      </c>
      <c r="O35" s="31" t="str">
        <f t="shared" si="11"/>
        <v/>
      </c>
      <c r="Q35" s="28"/>
      <c r="R35" s="25">
        <f t="shared" si="18"/>
        <v>1500</v>
      </c>
      <c r="S35" s="26">
        <f t="shared" si="12"/>
        <v>0</v>
      </c>
      <c r="T35" s="27"/>
      <c r="U35" s="30">
        <f t="shared" si="1"/>
        <v>0</v>
      </c>
      <c r="V35" s="31" t="str">
        <f t="shared" si="2"/>
        <v/>
      </c>
      <c r="X35" s="28"/>
      <c r="Y35" s="25">
        <f t="shared" si="19"/>
        <v>1500</v>
      </c>
      <c r="Z35" s="26">
        <f t="shared" si="13"/>
        <v>0</v>
      </c>
      <c r="AA35" s="27"/>
      <c r="AB35" s="30">
        <f t="shared" si="3"/>
        <v>0</v>
      </c>
      <c r="AC35" s="31" t="str">
        <f t="shared" si="4"/>
        <v/>
      </c>
      <c r="AE35" s="28"/>
      <c r="AF35" s="25">
        <f t="shared" si="20"/>
        <v>1500</v>
      </c>
      <c r="AG35" s="26">
        <f t="shared" si="14"/>
        <v>0</v>
      </c>
      <c r="AH35" s="27"/>
      <c r="AI35" s="30">
        <f t="shared" si="5"/>
        <v>0</v>
      </c>
      <c r="AJ35" s="31" t="str">
        <f t="shared" si="6"/>
        <v/>
      </c>
      <c r="AL35" s="28"/>
      <c r="AM35" s="25">
        <f t="shared" si="21"/>
        <v>1500</v>
      </c>
      <c r="AN35" s="26">
        <f t="shared" si="15"/>
        <v>0</v>
      </c>
      <c r="AO35" s="27"/>
      <c r="AP35" s="30">
        <f t="shared" si="7"/>
        <v>0</v>
      </c>
      <c r="AQ35" s="31" t="str">
        <f t="shared" si="8"/>
        <v/>
      </c>
    </row>
    <row r="36" spans="2:43" x14ac:dyDescent="0.2">
      <c r="B36" s="33"/>
      <c r="C36" s="21"/>
      <c r="D36" s="22"/>
      <c r="E36" s="23"/>
      <c r="F36" s="24"/>
      <c r="G36" s="25">
        <f t="shared" si="22"/>
        <v>1500</v>
      </c>
      <c r="H36" s="26">
        <f t="shared" si="0"/>
        <v>0</v>
      </c>
      <c r="I36" s="27"/>
      <c r="J36" s="28"/>
      <c r="K36" s="25">
        <f t="shared" si="17"/>
        <v>1500</v>
      </c>
      <c r="L36" s="26">
        <f t="shared" si="9"/>
        <v>0</v>
      </c>
      <c r="M36" s="27"/>
      <c r="N36" s="30">
        <f t="shared" si="10"/>
        <v>0</v>
      </c>
      <c r="O36" s="31" t="str">
        <f t="shared" si="11"/>
        <v/>
      </c>
      <c r="Q36" s="28"/>
      <c r="R36" s="25">
        <f t="shared" si="18"/>
        <v>1500</v>
      </c>
      <c r="S36" s="26">
        <f t="shared" si="12"/>
        <v>0</v>
      </c>
      <c r="T36" s="27"/>
      <c r="U36" s="30">
        <f t="shared" si="1"/>
        <v>0</v>
      </c>
      <c r="V36" s="31" t="str">
        <f t="shared" si="2"/>
        <v/>
      </c>
      <c r="X36" s="28"/>
      <c r="Y36" s="25">
        <f t="shared" si="19"/>
        <v>1500</v>
      </c>
      <c r="Z36" s="26">
        <f t="shared" si="13"/>
        <v>0</v>
      </c>
      <c r="AA36" s="27"/>
      <c r="AB36" s="30">
        <f t="shared" si="3"/>
        <v>0</v>
      </c>
      <c r="AC36" s="31" t="str">
        <f t="shared" si="4"/>
        <v/>
      </c>
      <c r="AE36" s="28"/>
      <c r="AF36" s="25">
        <f t="shared" si="20"/>
        <v>1500</v>
      </c>
      <c r="AG36" s="26">
        <f t="shared" si="14"/>
        <v>0</v>
      </c>
      <c r="AH36" s="27"/>
      <c r="AI36" s="30">
        <f t="shared" si="5"/>
        <v>0</v>
      </c>
      <c r="AJ36" s="31" t="str">
        <f t="shared" si="6"/>
        <v/>
      </c>
      <c r="AL36" s="28"/>
      <c r="AM36" s="25">
        <f t="shared" si="21"/>
        <v>1500</v>
      </c>
      <c r="AN36" s="26">
        <f t="shared" si="15"/>
        <v>0</v>
      </c>
      <c r="AO36" s="27"/>
      <c r="AP36" s="30">
        <f t="shared" si="7"/>
        <v>0</v>
      </c>
      <c r="AQ36" s="31" t="str">
        <f t="shared" si="8"/>
        <v/>
      </c>
    </row>
    <row r="37" spans="2:43" x14ac:dyDescent="0.2">
      <c r="B37" s="33"/>
      <c r="C37" s="21"/>
      <c r="D37" s="22"/>
      <c r="E37" s="23"/>
      <c r="F37" s="24"/>
      <c r="G37" s="25">
        <f t="shared" si="22"/>
        <v>1500</v>
      </c>
      <c r="H37" s="26">
        <f t="shared" si="0"/>
        <v>0</v>
      </c>
      <c r="I37" s="27"/>
      <c r="J37" s="28"/>
      <c r="K37" s="25">
        <f t="shared" si="17"/>
        <v>1500</v>
      </c>
      <c r="L37" s="26">
        <f t="shared" si="9"/>
        <v>0</v>
      </c>
      <c r="M37" s="27"/>
      <c r="N37" s="30">
        <f t="shared" si="10"/>
        <v>0</v>
      </c>
      <c r="O37" s="31" t="str">
        <f t="shared" si="11"/>
        <v/>
      </c>
      <c r="Q37" s="28"/>
      <c r="R37" s="25">
        <f t="shared" si="18"/>
        <v>1500</v>
      </c>
      <c r="S37" s="26">
        <f t="shared" si="12"/>
        <v>0</v>
      </c>
      <c r="T37" s="27"/>
      <c r="U37" s="30">
        <f t="shared" si="1"/>
        <v>0</v>
      </c>
      <c r="V37" s="31" t="str">
        <f t="shared" si="2"/>
        <v/>
      </c>
      <c r="X37" s="28"/>
      <c r="Y37" s="25">
        <f t="shared" si="19"/>
        <v>1500</v>
      </c>
      <c r="Z37" s="26">
        <f t="shared" si="13"/>
        <v>0</v>
      </c>
      <c r="AA37" s="27"/>
      <c r="AB37" s="30">
        <f t="shared" si="3"/>
        <v>0</v>
      </c>
      <c r="AC37" s="31" t="str">
        <f t="shared" si="4"/>
        <v/>
      </c>
      <c r="AE37" s="28"/>
      <c r="AF37" s="25">
        <f t="shared" si="20"/>
        <v>1500</v>
      </c>
      <c r="AG37" s="26">
        <f t="shared" si="14"/>
        <v>0</v>
      </c>
      <c r="AH37" s="27"/>
      <c r="AI37" s="30">
        <f t="shared" si="5"/>
        <v>0</v>
      </c>
      <c r="AJ37" s="31" t="str">
        <f t="shared" si="6"/>
        <v/>
      </c>
      <c r="AL37" s="28"/>
      <c r="AM37" s="25">
        <f t="shared" si="21"/>
        <v>1500</v>
      </c>
      <c r="AN37" s="26">
        <f t="shared" si="15"/>
        <v>0</v>
      </c>
      <c r="AO37" s="27"/>
      <c r="AP37" s="30">
        <f t="shared" si="7"/>
        <v>0</v>
      </c>
      <c r="AQ37" s="31" t="str">
        <f t="shared" si="8"/>
        <v/>
      </c>
    </row>
    <row r="38" spans="2:43" x14ac:dyDescent="0.2">
      <c r="B38" s="33"/>
      <c r="C38" s="21"/>
      <c r="D38" s="22"/>
      <c r="E38" s="23"/>
      <c r="F38" s="24"/>
      <c r="G38" s="25">
        <f t="shared" si="22"/>
        <v>1500</v>
      </c>
      <c r="H38" s="26">
        <f t="shared" si="0"/>
        <v>0</v>
      </c>
      <c r="I38" s="27"/>
      <c r="J38" s="28"/>
      <c r="K38" s="25">
        <f t="shared" si="17"/>
        <v>1500</v>
      </c>
      <c r="L38" s="26">
        <f t="shared" si="9"/>
        <v>0</v>
      </c>
      <c r="M38" s="27"/>
      <c r="N38" s="30">
        <f t="shared" si="10"/>
        <v>0</v>
      </c>
      <c r="O38" s="31" t="str">
        <f t="shared" si="11"/>
        <v/>
      </c>
      <c r="Q38" s="28"/>
      <c r="R38" s="25">
        <f t="shared" si="18"/>
        <v>1500</v>
      </c>
      <c r="S38" s="26">
        <f t="shared" si="12"/>
        <v>0</v>
      </c>
      <c r="T38" s="27"/>
      <c r="U38" s="30">
        <f t="shared" si="1"/>
        <v>0</v>
      </c>
      <c r="V38" s="31" t="str">
        <f t="shared" si="2"/>
        <v/>
      </c>
      <c r="X38" s="28"/>
      <c r="Y38" s="25">
        <f t="shared" si="19"/>
        <v>1500</v>
      </c>
      <c r="Z38" s="26">
        <f t="shared" si="13"/>
        <v>0</v>
      </c>
      <c r="AA38" s="27"/>
      <c r="AB38" s="30">
        <f t="shared" si="3"/>
        <v>0</v>
      </c>
      <c r="AC38" s="31" t="str">
        <f t="shared" si="4"/>
        <v/>
      </c>
      <c r="AE38" s="28"/>
      <c r="AF38" s="25">
        <f t="shared" si="20"/>
        <v>1500</v>
      </c>
      <c r="AG38" s="26">
        <f t="shared" si="14"/>
        <v>0</v>
      </c>
      <c r="AH38" s="27"/>
      <c r="AI38" s="30">
        <f t="shared" si="5"/>
        <v>0</v>
      </c>
      <c r="AJ38" s="31" t="str">
        <f t="shared" si="6"/>
        <v/>
      </c>
      <c r="AL38" s="28"/>
      <c r="AM38" s="25">
        <f t="shared" si="21"/>
        <v>1500</v>
      </c>
      <c r="AN38" s="26">
        <f t="shared" si="15"/>
        <v>0</v>
      </c>
      <c r="AO38" s="27"/>
      <c r="AP38" s="30">
        <f t="shared" si="7"/>
        <v>0</v>
      </c>
      <c r="AQ38" s="31" t="str">
        <f t="shared" si="8"/>
        <v/>
      </c>
    </row>
    <row r="39" spans="2:43" s="45" customFormat="1" x14ac:dyDescent="0.2">
      <c r="B39" s="34" t="s">
        <v>33</v>
      </c>
      <c r="C39" s="35"/>
      <c r="D39" s="36"/>
      <c r="E39" s="35"/>
      <c r="F39" s="37"/>
      <c r="G39" s="38"/>
      <c r="H39" s="39">
        <f>SUM(H23:H38)</f>
        <v>44.77</v>
      </c>
      <c r="I39" s="40"/>
      <c r="J39" s="41"/>
      <c r="K39" s="42"/>
      <c r="L39" s="39">
        <f>SUM(L23:L38)</f>
        <v>44.9</v>
      </c>
      <c r="M39" s="40"/>
      <c r="N39" s="43">
        <f t="shared" si="10"/>
        <v>0.12999999999999545</v>
      </c>
      <c r="O39" s="44">
        <f t="shared" si="11"/>
        <v>2.9037301764573472E-3</v>
      </c>
      <c r="Q39" s="41"/>
      <c r="R39" s="42"/>
      <c r="S39" s="39">
        <f>SUM(S23:S38)</f>
        <v>42.61</v>
      </c>
      <c r="T39" s="40"/>
      <c r="U39" s="43">
        <f t="shared" si="1"/>
        <v>-2.2899999999999991</v>
      </c>
      <c r="V39" s="44">
        <f t="shared" si="2"/>
        <v>-5.1002227171492186E-2</v>
      </c>
      <c r="X39" s="41"/>
      <c r="Y39" s="42"/>
      <c r="Z39" s="39">
        <f>SUM(Z23:Z38)</f>
        <v>39.69</v>
      </c>
      <c r="AA39" s="40"/>
      <c r="AB39" s="43">
        <f t="shared" si="3"/>
        <v>-2.9200000000000017</v>
      </c>
      <c r="AC39" s="44">
        <f t="shared" si="4"/>
        <v>-6.8528514433231671E-2</v>
      </c>
      <c r="AE39" s="41"/>
      <c r="AF39" s="42"/>
      <c r="AG39" s="39">
        <f>SUM(AG23:AG38)</f>
        <v>35.980000000000004</v>
      </c>
      <c r="AH39" s="40"/>
      <c r="AI39" s="43">
        <f t="shared" si="5"/>
        <v>-3.7099999999999937</v>
      </c>
      <c r="AJ39" s="44">
        <f t="shared" si="6"/>
        <v>-9.3474426807759983E-2</v>
      </c>
      <c r="AL39" s="41"/>
      <c r="AM39" s="42"/>
      <c r="AN39" s="39">
        <f>SUM(AN23:AN38)</f>
        <v>31.29</v>
      </c>
      <c r="AO39" s="40"/>
      <c r="AP39" s="43">
        <f t="shared" si="7"/>
        <v>-4.6900000000000048</v>
      </c>
      <c r="AQ39" s="44">
        <f t="shared" si="8"/>
        <v>-0.1303501945525293</v>
      </c>
    </row>
    <row r="40" spans="2:43" ht="38.25" x14ac:dyDescent="0.2">
      <c r="B40" s="46" t="str">
        <f>+'Res (100)'!B40</f>
        <v>Deferral/Variance Account Disposition Rate Rider Group 1</v>
      </c>
      <c r="C40" s="21"/>
      <c r="D40" s="22"/>
      <c r="E40" s="23"/>
      <c r="F40" s="24">
        <v>0</v>
      </c>
      <c r="G40" s="25">
        <f>$F$18</f>
        <v>1500</v>
      </c>
      <c r="H40" s="26">
        <f>G40*F40</f>
        <v>0</v>
      </c>
      <c r="I40" s="27"/>
      <c r="J40" s="28">
        <f>+'Res (100)'!J40</f>
        <v>-5.7799999999999995E-4</v>
      </c>
      <c r="K40" s="25">
        <f>$F$18</f>
        <v>1500</v>
      </c>
      <c r="L40" s="26">
        <f>K40*J40</f>
        <v>-0.86699999999999988</v>
      </c>
      <c r="M40" s="27"/>
      <c r="N40" s="30">
        <f>L40-H40</f>
        <v>-0.86699999999999988</v>
      </c>
      <c r="O40" s="31" t="str">
        <f>IF((H40)=0,"",(N40/H40))</f>
        <v/>
      </c>
      <c r="Q40" s="28"/>
      <c r="R40" s="25">
        <f>$F$18</f>
        <v>1500</v>
      </c>
      <c r="S40" s="26">
        <f>R40*Q40</f>
        <v>0</v>
      </c>
      <c r="T40" s="27"/>
      <c r="U40" s="30">
        <f t="shared" si="1"/>
        <v>0.86699999999999988</v>
      </c>
      <c r="V40" s="31">
        <f t="shared" si="2"/>
        <v>-1</v>
      </c>
      <c r="X40" s="28"/>
      <c r="Y40" s="25">
        <f>$F$18</f>
        <v>1500</v>
      </c>
      <c r="Z40" s="26">
        <f>Y40*X40</f>
        <v>0</v>
      </c>
      <c r="AA40" s="27"/>
      <c r="AB40" s="30">
        <f t="shared" si="3"/>
        <v>0</v>
      </c>
      <c r="AC40" s="31" t="str">
        <f t="shared" si="4"/>
        <v/>
      </c>
      <c r="AE40" s="28"/>
      <c r="AF40" s="25">
        <f>$F$18</f>
        <v>1500</v>
      </c>
      <c r="AG40" s="26">
        <f>AF40*AE40</f>
        <v>0</v>
      </c>
      <c r="AH40" s="27"/>
      <c r="AI40" s="30">
        <f t="shared" si="5"/>
        <v>0</v>
      </c>
      <c r="AJ40" s="31" t="str">
        <f t="shared" si="6"/>
        <v/>
      </c>
      <c r="AL40" s="28"/>
      <c r="AM40" s="25">
        <f>$F$18</f>
        <v>1500</v>
      </c>
      <c r="AN40" s="26">
        <f>AM40*AL40</f>
        <v>0</v>
      </c>
      <c r="AO40" s="27"/>
      <c r="AP40" s="30">
        <f t="shared" si="7"/>
        <v>0</v>
      </c>
      <c r="AQ40" s="31" t="str">
        <f t="shared" si="8"/>
        <v/>
      </c>
    </row>
    <row r="41" spans="2:43" ht="38.25" x14ac:dyDescent="0.2">
      <c r="B41" s="46" t="str">
        <f>+'Res (100)'!B41</f>
        <v>Deferral/Variance Account Disposition Rate Rider Group 2</v>
      </c>
      <c r="C41" s="21"/>
      <c r="D41" s="22"/>
      <c r="E41" s="23"/>
      <c r="F41" s="24"/>
      <c r="G41" s="25">
        <f t="shared" ref="G41:G43" si="23">$F$18</f>
        <v>1500</v>
      </c>
      <c r="H41" s="26">
        <f t="shared" ref="H41:H45" si="24">G41*F41</f>
        <v>0</v>
      </c>
      <c r="I41" s="47"/>
      <c r="J41" s="28">
        <f>+'Res (100)'!J41</f>
        <v>1.1599999999999999</v>
      </c>
      <c r="K41" s="25">
        <v>1</v>
      </c>
      <c r="L41" s="26">
        <f t="shared" ref="L41:L45" si="25">K41*J41</f>
        <v>1.1599999999999999</v>
      </c>
      <c r="M41" s="48"/>
      <c r="N41" s="30">
        <f t="shared" ref="N41:N45" si="26">L41-H41</f>
        <v>1.1599999999999999</v>
      </c>
      <c r="O41" s="31" t="str">
        <f t="shared" ref="O41:O65" si="27">IF((H41)=0,"",(N41/H41))</f>
        <v/>
      </c>
      <c r="Q41" s="28"/>
      <c r="R41" s="25">
        <f t="shared" ref="R41:R43" si="28">$F$18</f>
        <v>1500</v>
      </c>
      <c r="S41" s="26">
        <f t="shared" ref="S41:S43" si="29">R41*Q41</f>
        <v>0</v>
      </c>
      <c r="T41" s="48"/>
      <c r="U41" s="30">
        <f t="shared" si="1"/>
        <v>-1.1599999999999999</v>
      </c>
      <c r="V41" s="31">
        <f t="shared" si="2"/>
        <v>-1</v>
      </c>
      <c r="X41" s="28"/>
      <c r="Y41" s="25">
        <f t="shared" ref="Y41:Y43" si="30">$F$18</f>
        <v>1500</v>
      </c>
      <c r="Z41" s="26">
        <f t="shared" ref="Z41:Z43" si="31">Y41*X41</f>
        <v>0</v>
      </c>
      <c r="AA41" s="48"/>
      <c r="AB41" s="30">
        <f t="shared" si="3"/>
        <v>0</v>
      </c>
      <c r="AC41" s="31" t="str">
        <f t="shared" si="4"/>
        <v/>
      </c>
      <c r="AE41" s="28"/>
      <c r="AF41" s="25">
        <f t="shared" ref="AF41:AF43" si="32">$F$18</f>
        <v>1500</v>
      </c>
      <c r="AG41" s="26">
        <f t="shared" ref="AG41:AG43" si="33">AF41*AE41</f>
        <v>0</v>
      </c>
      <c r="AH41" s="48"/>
      <c r="AI41" s="30">
        <f t="shared" si="5"/>
        <v>0</v>
      </c>
      <c r="AJ41" s="31" t="str">
        <f t="shared" si="6"/>
        <v/>
      </c>
      <c r="AL41" s="28"/>
      <c r="AM41" s="25">
        <f t="shared" ref="AM41:AM43" si="34">$F$18</f>
        <v>1500</v>
      </c>
      <c r="AN41" s="26">
        <f t="shared" ref="AN41:AN43" si="35">AM41*AL41</f>
        <v>0</v>
      </c>
      <c r="AO41" s="48"/>
      <c r="AP41" s="30">
        <f t="shared" si="7"/>
        <v>0</v>
      </c>
      <c r="AQ41" s="31" t="str">
        <f t="shared" si="8"/>
        <v/>
      </c>
    </row>
    <row r="42" spans="2:43" x14ac:dyDescent="0.2">
      <c r="B42" s="46"/>
      <c r="C42" s="21"/>
      <c r="D42" s="22"/>
      <c r="E42" s="23"/>
      <c r="F42" s="24"/>
      <c r="G42" s="25">
        <f t="shared" si="23"/>
        <v>1500</v>
      </c>
      <c r="H42" s="26">
        <f t="shared" si="24"/>
        <v>0</v>
      </c>
      <c r="I42" s="47"/>
      <c r="J42" s="28"/>
      <c r="K42" s="25">
        <f t="shared" ref="K42:K43" si="36">$F$18</f>
        <v>1500</v>
      </c>
      <c r="L42" s="26">
        <f t="shared" si="25"/>
        <v>0</v>
      </c>
      <c r="M42" s="48"/>
      <c r="N42" s="30">
        <f t="shared" si="26"/>
        <v>0</v>
      </c>
      <c r="O42" s="31" t="str">
        <f t="shared" si="27"/>
        <v/>
      </c>
      <c r="Q42" s="28"/>
      <c r="R42" s="25">
        <f t="shared" si="28"/>
        <v>1500</v>
      </c>
      <c r="S42" s="26">
        <f t="shared" si="29"/>
        <v>0</v>
      </c>
      <c r="T42" s="48"/>
      <c r="U42" s="30">
        <f t="shared" si="1"/>
        <v>0</v>
      </c>
      <c r="V42" s="31" t="str">
        <f t="shared" si="2"/>
        <v/>
      </c>
      <c r="X42" s="28"/>
      <c r="Y42" s="25">
        <f t="shared" si="30"/>
        <v>1500</v>
      </c>
      <c r="Z42" s="26">
        <f t="shared" si="31"/>
        <v>0</v>
      </c>
      <c r="AA42" s="48"/>
      <c r="AB42" s="30">
        <f t="shared" si="3"/>
        <v>0</v>
      </c>
      <c r="AC42" s="31" t="str">
        <f t="shared" si="4"/>
        <v/>
      </c>
      <c r="AE42" s="28"/>
      <c r="AF42" s="25">
        <f t="shared" si="32"/>
        <v>1500</v>
      </c>
      <c r="AG42" s="26">
        <f t="shared" si="33"/>
        <v>0</v>
      </c>
      <c r="AH42" s="48"/>
      <c r="AI42" s="30">
        <f t="shared" si="5"/>
        <v>0</v>
      </c>
      <c r="AJ42" s="31" t="str">
        <f t="shared" si="6"/>
        <v/>
      </c>
      <c r="AL42" s="28"/>
      <c r="AM42" s="25">
        <f t="shared" si="34"/>
        <v>1500</v>
      </c>
      <c r="AN42" s="26">
        <f t="shared" si="35"/>
        <v>0</v>
      </c>
      <c r="AO42" s="48"/>
      <c r="AP42" s="30">
        <f t="shared" si="7"/>
        <v>0</v>
      </c>
      <c r="AQ42" s="31" t="str">
        <f t="shared" si="8"/>
        <v/>
      </c>
    </row>
    <row r="43" spans="2:43" x14ac:dyDescent="0.2">
      <c r="B43" s="46"/>
      <c r="C43" s="21"/>
      <c r="D43" s="22"/>
      <c r="E43" s="23"/>
      <c r="F43" s="24"/>
      <c r="G43" s="25">
        <f t="shared" si="23"/>
        <v>1500</v>
      </c>
      <c r="H43" s="26">
        <f t="shared" si="24"/>
        <v>0</v>
      </c>
      <c r="I43" s="47"/>
      <c r="J43" s="28"/>
      <c r="K43" s="25">
        <f t="shared" si="36"/>
        <v>1500</v>
      </c>
      <c r="L43" s="26">
        <f t="shared" si="25"/>
        <v>0</v>
      </c>
      <c r="M43" s="48"/>
      <c r="N43" s="30">
        <f t="shared" si="26"/>
        <v>0</v>
      </c>
      <c r="O43" s="31" t="str">
        <f t="shared" si="27"/>
        <v/>
      </c>
      <c r="Q43" s="28"/>
      <c r="R43" s="25">
        <f t="shared" si="28"/>
        <v>1500</v>
      </c>
      <c r="S43" s="26">
        <f t="shared" si="29"/>
        <v>0</v>
      </c>
      <c r="T43" s="48"/>
      <c r="U43" s="30">
        <f t="shared" si="1"/>
        <v>0</v>
      </c>
      <c r="V43" s="31" t="str">
        <f t="shared" si="2"/>
        <v/>
      </c>
      <c r="X43" s="28"/>
      <c r="Y43" s="25">
        <f t="shared" si="30"/>
        <v>1500</v>
      </c>
      <c r="Z43" s="26">
        <f t="shared" si="31"/>
        <v>0</v>
      </c>
      <c r="AA43" s="48"/>
      <c r="AB43" s="30">
        <f t="shared" si="3"/>
        <v>0</v>
      </c>
      <c r="AC43" s="31" t="str">
        <f t="shared" si="4"/>
        <v/>
      </c>
      <c r="AE43" s="28"/>
      <c r="AF43" s="25">
        <f t="shared" si="32"/>
        <v>1500</v>
      </c>
      <c r="AG43" s="26">
        <f t="shared" si="33"/>
        <v>0</v>
      </c>
      <c r="AH43" s="48"/>
      <c r="AI43" s="30">
        <f t="shared" si="5"/>
        <v>0</v>
      </c>
      <c r="AJ43" s="31" t="str">
        <f t="shared" si="6"/>
        <v/>
      </c>
      <c r="AL43" s="28"/>
      <c r="AM43" s="25">
        <f t="shared" si="34"/>
        <v>1500</v>
      </c>
      <c r="AN43" s="26">
        <f t="shared" si="35"/>
        <v>0</v>
      </c>
      <c r="AO43" s="48"/>
      <c r="AP43" s="30">
        <f t="shared" si="7"/>
        <v>0</v>
      </c>
      <c r="AQ43" s="31" t="str">
        <f t="shared" si="8"/>
        <v/>
      </c>
    </row>
    <row r="44" spans="2:43" x14ac:dyDescent="0.2">
      <c r="B44" s="49" t="s">
        <v>35</v>
      </c>
      <c r="C44" s="21"/>
      <c r="D44" s="22" t="s">
        <v>30</v>
      </c>
      <c r="E44" s="23"/>
      <c r="F44" s="50">
        <v>6.0000000000000002E-5</v>
      </c>
      <c r="G44" s="51">
        <f>$F$18*(1+F74)</f>
        <v>1553.7</v>
      </c>
      <c r="H44" s="26">
        <f>G44*F44</f>
        <v>9.3221999999999999E-2</v>
      </c>
      <c r="I44" s="27"/>
      <c r="J44" s="52">
        <v>6.9999999999999994E-5</v>
      </c>
      <c r="K44" s="51">
        <f>$F$18*(1+J74)</f>
        <v>1550.7</v>
      </c>
      <c r="L44" s="26">
        <f>K44*J44</f>
        <v>0.10854899999999999</v>
      </c>
      <c r="M44" s="27"/>
      <c r="N44" s="30">
        <f>L44-H44</f>
        <v>1.5326999999999993E-2</v>
      </c>
      <c r="O44" s="31">
        <f>IF((H44)=0,"",(N44/H44))</f>
        <v>0.16441397953272827</v>
      </c>
      <c r="Q44" s="52">
        <f>+J44</f>
        <v>6.9999999999999994E-5</v>
      </c>
      <c r="R44" s="51">
        <f>$F$18*(1+Q74)</f>
        <v>1550.7</v>
      </c>
      <c r="S44" s="26">
        <f>R44*Q44</f>
        <v>0.10854899999999999</v>
      </c>
      <c r="T44" s="27"/>
      <c r="U44" s="30">
        <f t="shared" si="1"/>
        <v>0</v>
      </c>
      <c r="V44" s="31">
        <f t="shared" si="2"/>
        <v>0</v>
      </c>
      <c r="X44" s="52">
        <f>+Q44</f>
        <v>6.9999999999999994E-5</v>
      </c>
      <c r="Y44" s="51">
        <f>$F$18*(1+X74)</f>
        <v>1550.7</v>
      </c>
      <c r="Z44" s="26">
        <f>Y44*X44</f>
        <v>0.10854899999999999</v>
      </c>
      <c r="AA44" s="27"/>
      <c r="AB44" s="30">
        <f t="shared" si="3"/>
        <v>0</v>
      </c>
      <c r="AC44" s="31">
        <f t="shared" si="4"/>
        <v>0</v>
      </c>
      <c r="AE44" s="52">
        <f>+X44</f>
        <v>6.9999999999999994E-5</v>
      </c>
      <c r="AF44" s="51">
        <f>$F$18*(1+AE74)</f>
        <v>1550.7</v>
      </c>
      <c r="AG44" s="26">
        <f>AF44*AE44</f>
        <v>0.10854899999999999</v>
      </c>
      <c r="AH44" s="27"/>
      <c r="AI44" s="30">
        <f t="shared" si="5"/>
        <v>0</v>
      </c>
      <c r="AJ44" s="31">
        <f t="shared" si="6"/>
        <v>0</v>
      </c>
      <c r="AL44" s="52">
        <f>+AE44</f>
        <v>6.9999999999999994E-5</v>
      </c>
      <c r="AM44" s="51">
        <f>$F$18*(1+AL74)</f>
        <v>1550.7</v>
      </c>
      <c r="AN44" s="26">
        <f>AM44*AL44</f>
        <v>0.10854899999999999</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53.700000000000045</v>
      </c>
      <c r="H45" s="26">
        <f t="shared" si="24"/>
        <v>5.4849180000000048</v>
      </c>
      <c r="I45" s="27"/>
      <c r="J45" s="55">
        <f>0.64*$J$55+0.18*$J$56+0.18*$J$57</f>
        <v>0.10214000000000001</v>
      </c>
      <c r="K45" s="54">
        <f>$F$18*(1+$J$74)-$F$18</f>
        <v>50.700000000000045</v>
      </c>
      <c r="L45" s="26">
        <f t="shared" si="25"/>
        <v>5.1784980000000047</v>
      </c>
      <c r="M45" s="27"/>
      <c r="N45" s="30">
        <f t="shared" si="26"/>
        <v>-0.30642000000000014</v>
      </c>
      <c r="O45" s="31">
        <f t="shared" si="27"/>
        <v>-5.5865921787709473E-2</v>
      </c>
      <c r="Q45" s="55">
        <f>0.64*$Q$55+0.18*$Q$56+0.18*$Q$57</f>
        <v>0.10214000000000001</v>
      </c>
      <c r="R45" s="54">
        <f>$F$18*(1+Q74)-$F$18</f>
        <v>50.700000000000045</v>
      </c>
      <c r="S45" s="26">
        <f t="shared" ref="S45" si="37">R45*Q45</f>
        <v>5.1784980000000047</v>
      </c>
      <c r="T45" s="27"/>
      <c r="U45" s="30">
        <f t="shared" si="1"/>
        <v>0</v>
      </c>
      <c r="V45" s="31">
        <f t="shared" si="2"/>
        <v>0</v>
      </c>
      <c r="X45" s="55">
        <f>0.64*$X$55+0.18*$X$56+0.18*$X$57</f>
        <v>0.10214000000000001</v>
      </c>
      <c r="Y45" s="54">
        <f>$F$18*(1+X74)-$F$18</f>
        <v>50.700000000000045</v>
      </c>
      <c r="Z45" s="26">
        <f t="shared" ref="Z45" si="38">Y45*X45</f>
        <v>5.1784980000000047</v>
      </c>
      <c r="AA45" s="27"/>
      <c r="AB45" s="30">
        <f t="shared" si="3"/>
        <v>0</v>
      </c>
      <c r="AC45" s="31">
        <f t="shared" si="4"/>
        <v>0</v>
      </c>
      <c r="AE45" s="55">
        <f>0.64*$AE$55+0.18*$AE$56+0.18*$AE$57</f>
        <v>0.10214000000000001</v>
      </c>
      <c r="AF45" s="54">
        <f>$F$18*(1+AE74)-$F$18</f>
        <v>50.700000000000045</v>
      </c>
      <c r="AG45" s="26">
        <f t="shared" ref="AG45" si="39">AF45*AE45</f>
        <v>5.1784980000000047</v>
      </c>
      <c r="AH45" s="27"/>
      <c r="AI45" s="30">
        <f t="shared" si="5"/>
        <v>0</v>
      </c>
      <c r="AJ45" s="31">
        <f t="shared" si="6"/>
        <v>0</v>
      </c>
      <c r="AL45" s="55">
        <f>0.64*$AL$55+0.18*$AL$56+0.18*$AL$57</f>
        <v>0.10214000000000001</v>
      </c>
      <c r="AM45" s="54">
        <f>$F$18*(1+AL74)-$F$18</f>
        <v>50.700000000000045</v>
      </c>
      <c r="AN45" s="26">
        <f t="shared" ref="AN45" si="40">AM45*AL45</f>
        <v>5.1784980000000047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7"/>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51.138140000000007</v>
      </c>
      <c r="I47" s="40"/>
      <c r="J47" s="59"/>
      <c r="K47" s="61"/>
      <c r="L47" s="60">
        <f>SUM(L40:L46)+L39</f>
        <v>51.270047000000005</v>
      </c>
      <c r="M47" s="40"/>
      <c r="N47" s="43">
        <f t="shared" ref="N47:N65" si="41">L47-H47</f>
        <v>0.13190699999999822</v>
      </c>
      <c r="O47" s="44">
        <f t="shared" si="27"/>
        <v>2.5794250631719926E-3</v>
      </c>
      <c r="Q47" s="59"/>
      <c r="R47" s="61"/>
      <c r="S47" s="60">
        <f>SUM(S40:S46)+S39</f>
        <v>48.687047000000007</v>
      </c>
      <c r="T47" s="40"/>
      <c r="U47" s="43">
        <f t="shared" si="1"/>
        <v>-2.5829999999999984</v>
      </c>
      <c r="V47" s="44">
        <f t="shared" si="2"/>
        <v>-5.0380293195362164E-2</v>
      </c>
      <c r="X47" s="59"/>
      <c r="Y47" s="61"/>
      <c r="Z47" s="60">
        <f>SUM(Z40:Z46)+Z39</f>
        <v>45.767047000000005</v>
      </c>
      <c r="AA47" s="40"/>
      <c r="AB47" s="43">
        <f t="shared" si="3"/>
        <v>-2.9200000000000017</v>
      </c>
      <c r="AC47" s="44">
        <f t="shared" si="4"/>
        <v>-5.9974884079537646E-2</v>
      </c>
      <c r="AE47" s="59"/>
      <c r="AF47" s="61"/>
      <c r="AG47" s="60">
        <f>SUM(AG40:AG46)+AG39</f>
        <v>42.057047000000011</v>
      </c>
      <c r="AH47" s="40"/>
      <c r="AI47" s="43">
        <f t="shared" si="5"/>
        <v>-3.7099999999999937</v>
      </c>
      <c r="AJ47" s="44">
        <f t="shared" si="6"/>
        <v>-8.1062691241582469E-2</v>
      </c>
      <c r="AL47" s="59"/>
      <c r="AM47" s="61"/>
      <c r="AN47" s="60">
        <f>SUM(AN40:AN46)+AN39</f>
        <v>37.367047000000007</v>
      </c>
      <c r="AO47" s="40"/>
      <c r="AP47" s="43">
        <f t="shared" si="7"/>
        <v>-4.6900000000000048</v>
      </c>
      <c r="AQ47" s="44">
        <f t="shared" si="8"/>
        <v>-0.11151519981895076</v>
      </c>
    </row>
    <row r="48" spans="2:43" x14ac:dyDescent="0.2">
      <c r="B48" s="27" t="s">
        <v>39</v>
      </c>
      <c r="C48" s="27"/>
      <c r="D48" s="62" t="s">
        <v>30</v>
      </c>
      <c r="E48" s="63"/>
      <c r="F48" s="28">
        <v>7.7000000000000002E-3</v>
      </c>
      <c r="G48" s="64">
        <f>F18*(1+F74)</f>
        <v>1553.7</v>
      </c>
      <c r="H48" s="26">
        <f>G48*F48</f>
        <v>11.96349</v>
      </c>
      <c r="I48" s="27"/>
      <c r="J48" s="28">
        <v>7.7000000000000002E-3</v>
      </c>
      <c r="K48" s="65">
        <f>F18*(1+J74)</f>
        <v>1550.7</v>
      </c>
      <c r="L48" s="26">
        <f>K48*J48</f>
        <v>11.940390000000001</v>
      </c>
      <c r="M48" s="27"/>
      <c r="N48" s="30">
        <f t="shared" si="41"/>
        <v>-2.3099999999999454E-2</v>
      </c>
      <c r="O48" s="31">
        <f t="shared" si="27"/>
        <v>-1.9308746862328179E-3</v>
      </c>
      <c r="Q48" s="28">
        <f>+J48</f>
        <v>7.7000000000000002E-3</v>
      </c>
      <c r="R48" s="65">
        <f>$F$18*(1+Q74)</f>
        <v>1550.7</v>
      </c>
      <c r="S48" s="26">
        <f>R48*Q48</f>
        <v>11.940390000000001</v>
      </c>
      <c r="T48" s="27"/>
      <c r="U48" s="30">
        <f t="shared" si="1"/>
        <v>0</v>
      </c>
      <c r="V48" s="31">
        <f t="shared" si="2"/>
        <v>0</v>
      </c>
      <c r="X48" s="28">
        <f>+Q48</f>
        <v>7.7000000000000002E-3</v>
      </c>
      <c r="Y48" s="65">
        <f>$F$18*(1+X74)</f>
        <v>1550.7</v>
      </c>
      <c r="Z48" s="26">
        <f>Y48*X48</f>
        <v>11.940390000000001</v>
      </c>
      <c r="AA48" s="27"/>
      <c r="AB48" s="30">
        <f t="shared" si="3"/>
        <v>0</v>
      </c>
      <c r="AC48" s="31">
        <f t="shared" si="4"/>
        <v>0</v>
      </c>
      <c r="AE48" s="28">
        <f>+X48</f>
        <v>7.7000000000000002E-3</v>
      </c>
      <c r="AF48" s="65">
        <f>$F$18*(1+AE74)</f>
        <v>1550.7</v>
      </c>
      <c r="AG48" s="26">
        <f>AF48*AE48</f>
        <v>11.940390000000001</v>
      </c>
      <c r="AH48" s="27"/>
      <c r="AI48" s="30">
        <f t="shared" si="5"/>
        <v>0</v>
      </c>
      <c r="AJ48" s="31">
        <f t="shared" si="6"/>
        <v>0</v>
      </c>
      <c r="AL48" s="28">
        <f>+AE48</f>
        <v>7.7000000000000002E-3</v>
      </c>
      <c r="AM48" s="65">
        <f>$F$18*(1+AL74)</f>
        <v>1550.7</v>
      </c>
      <c r="AN48" s="26">
        <f>AM48*AL48</f>
        <v>11.940390000000001</v>
      </c>
      <c r="AO48" s="27"/>
      <c r="AP48" s="30">
        <f t="shared" si="7"/>
        <v>0</v>
      </c>
      <c r="AQ48" s="31">
        <f t="shared" si="8"/>
        <v>0</v>
      </c>
    </row>
    <row r="49" spans="2:43" ht="25.5" x14ac:dyDescent="0.2">
      <c r="B49" s="66" t="s">
        <v>40</v>
      </c>
      <c r="C49" s="27"/>
      <c r="D49" s="62" t="s">
        <v>30</v>
      </c>
      <c r="E49" s="63"/>
      <c r="F49" s="28">
        <v>4.1999999999999997E-3</v>
      </c>
      <c r="G49" s="64">
        <f>G48</f>
        <v>1553.7</v>
      </c>
      <c r="H49" s="26">
        <f>G49*F49</f>
        <v>6.5255399999999995</v>
      </c>
      <c r="I49" s="27"/>
      <c r="J49" s="28">
        <v>4.1999999999999997E-3</v>
      </c>
      <c r="K49" s="65">
        <f>K48</f>
        <v>1550.7</v>
      </c>
      <c r="L49" s="26">
        <f>K49*J49</f>
        <v>6.5129399999999995</v>
      </c>
      <c r="M49" s="27"/>
      <c r="N49" s="30">
        <f t="shared" si="41"/>
        <v>-1.2599999999999945E-2</v>
      </c>
      <c r="O49" s="31">
        <f t="shared" si="27"/>
        <v>-1.9308746862328552E-3</v>
      </c>
      <c r="Q49" s="28">
        <f>+J49</f>
        <v>4.1999999999999997E-3</v>
      </c>
      <c r="R49" s="65">
        <f>R48</f>
        <v>1550.7</v>
      </c>
      <c r="S49" s="26">
        <f>R49*Q49</f>
        <v>6.5129399999999995</v>
      </c>
      <c r="T49" s="27"/>
      <c r="U49" s="30">
        <f t="shared" si="1"/>
        <v>0</v>
      </c>
      <c r="V49" s="31">
        <f t="shared" si="2"/>
        <v>0</v>
      </c>
      <c r="X49" s="28">
        <f>+Q49</f>
        <v>4.1999999999999997E-3</v>
      </c>
      <c r="Y49" s="65">
        <f>Y48</f>
        <v>1550.7</v>
      </c>
      <c r="Z49" s="26">
        <f>Y49*X49</f>
        <v>6.5129399999999995</v>
      </c>
      <c r="AA49" s="27"/>
      <c r="AB49" s="30">
        <f t="shared" si="3"/>
        <v>0</v>
      </c>
      <c r="AC49" s="31">
        <f t="shared" si="4"/>
        <v>0</v>
      </c>
      <c r="AE49" s="28">
        <f>+X49</f>
        <v>4.1999999999999997E-3</v>
      </c>
      <c r="AF49" s="65">
        <f>AF48</f>
        <v>1550.7</v>
      </c>
      <c r="AG49" s="26">
        <f>AF49*AE49</f>
        <v>6.5129399999999995</v>
      </c>
      <c r="AH49" s="27"/>
      <c r="AI49" s="30">
        <f t="shared" si="5"/>
        <v>0</v>
      </c>
      <c r="AJ49" s="31">
        <f t="shared" si="6"/>
        <v>0</v>
      </c>
      <c r="AL49" s="28">
        <f>+AE49</f>
        <v>4.1999999999999997E-3</v>
      </c>
      <c r="AM49" s="65">
        <f>AM48</f>
        <v>1550.7</v>
      </c>
      <c r="AN49" s="26">
        <f>AM49*AL49</f>
        <v>6.5129399999999995</v>
      </c>
      <c r="AO49" s="27"/>
      <c r="AP49" s="30">
        <f t="shared" si="7"/>
        <v>0</v>
      </c>
      <c r="AQ49" s="31">
        <f t="shared" si="8"/>
        <v>0</v>
      </c>
    </row>
    <row r="50" spans="2:43" ht="25.5" x14ac:dyDescent="0.2">
      <c r="B50" s="56" t="s">
        <v>41</v>
      </c>
      <c r="C50" s="35"/>
      <c r="D50" s="35"/>
      <c r="E50" s="35"/>
      <c r="F50" s="67"/>
      <c r="G50" s="59"/>
      <c r="H50" s="60">
        <f>SUM(H47:H49)</f>
        <v>69.627170000000007</v>
      </c>
      <c r="I50" s="68"/>
      <c r="J50" s="69"/>
      <c r="K50" s="70"/>
      <c r="L50" s="60">
        <f>SUM(L47:L49)</f>
        <v>69.723376999999999</v>
      </c>
      <c r="M50" s="68"/>
      <c r="N50" s="43">
        <f t="shared" si="41"/>
        <v>9.6206999999992604E-2</v>
      </c>
      <c r="O50" s="44">
        <f t="shared" si="27"/>
        <v>1.3817450860058307E-3</v>
      </c>
      <c r="Q50" s="69"/>
      <c r="R50" s="70"/>
      <c r="S50" s="60">
        <f>SUM(S47:S49)</f>
        <v>67.140377000000001</v>
      </c>
      <c r="T50" s="68"/>
      <c r="U50" s="43">
        <f t="shared" si="1"/>
        <v>-2.5829999999999984</v>
      </c>
      <c r="V50" s="44">
        <f t="shared" si="2"/>
        <v>-3.7046398369373283E-2</v>
      </c>
      <c r="X50" s="69"/>
      <c r="Y50" s="70"/>
      <c r="Z50" s="60">
        <f>SUM(Z47:Z49)</f>
        <v>64.220376999999999</v>
      </c>
      <c r="AA50" s="68"/>
      <c r="AB50" s="43">
        <f t="shared" si="3"/>
        <v>-2.9200000000000017</v>
      </c>
      <c r="AC50" s="44">
        <f t="shared" si="4"/>
        <v>-4.349096818446524E-2</v>
      </c>
      <c r="AE50" s="69"/>
      <c r="AF50" s="70"/>
      <c r="AG50" s="60">
        <f>SUM(AG47:AG49)</f>
        <v>60.510377000000013</v>
      </c>
      <c r="AH50" s="68"/>
      <c r="AI50" s="43">
        <f t="shared" si="5"/>
        <v>-3.7099999999999866</v>
      </c>
      <c r="AJ50" s="44">
        <f t="shared" si="6"/>
        <v>-5.7769825923008625E-2</v>
      </c>
      <c r="AL50" s="69"/>
      <c r="AM50" s="70"/>
      <c r="AN50" s="60">
        <f>SUM(AN47:AN49)</f>
        <v>55.820377000000008</v>
      </c>
      <c r="AO50" s="68"/>
      <c r="AP50" s="43">
        <f t="shared" si="7"/>
        <v>-4.6900000000000048</v>
      </c>
      <c r="AQ50" s="44">
        <f t="shared" si="8"/>
        <v>-7.7507367042185235E-2</v>
      </c>
    </row>
    <row r="51" spans="2:43" ht="25.5" x14ac:dyDescent="0.2">
      <c r="B51" s="71" t="s">
        <v>42</v>
      </c>
      <c r="C51" s="21"/>
      <c r="D51" s="22" t="s">
        <v>30</v>
      </c>
      <c r="E51" s="23"/>
      <c r="F51" s="72">
        <v>4.4000000000000003E-3</v>
      </c>
      <c r="G51" s="64">
        <f>G49</f>
        <v>1553.7</v>
      </c>
      <c r="H51" s="73">
        <f t="shared" ref="H51:H57" si="42">G51*F51</f>
        <v>6.8362800000000004</v>
      </c>
      <c r="I51" s="27"/>
      <c r="J51" s="72">
        <v>4.4000000000000003E-3</v>
      </c>
      <c r="K51" s="65">
        <f>K49</f>
        <v>1550.7</v>
      </c>
      <c r="L51" s="73">
        <f t="shared" ref="L51:L57" si="43">K51*J51</f>
        <v>6.8230800000000009</v>
      </c>
      <c r="M51" s="27"/>
      <c r="N51" s="30">
        <f t="shared" si="41"/>
        <v>-1.3199999999999434E-2</v>
      </c>
      <c r="O51" s="74">
        <f t="shared" si="27"/>
        <v>-1.9308746862327806E-3</v>
      </c>
      <c r="Q51" s="72">
        <f>+J51</f>
        <v>4.4000000000000003E-3</v>
      </c>
      <c r="R51" s="65">
        <f>R49</f>
        <v>1550.7</v>
      </c>
      <c r="S51" s="73">
        <f t="shared" ref="S51:S57" si="44">R51*Q51</f>
        <v>6.8230800000000009</v>
      </c>
      <c r="T51" s="27"/>
      <c r="U51" s="30">
        <f t="shared" si="1"/>
        <v>0</v>
      </c>
      <c r="V51" s="74">
        <f t="shared" si="2"/>
        <v>0</v>
      </c>
      <c r="X51" s="72">
        <f>+Q51</f>
        <v>4.4000000000000003E-3</v>
      </c>
      <c r="Y51" s="65">
        <f>Y49</f>
        <v>1550.7</v>
      </c>
      <c r="Z51" s="73">
        <f t="shared" ref="Z51:Z57" si="45">Y51*X51</f>
        <v>6.8230800000000009</v>
      </c>
      <c r="AA51" s="27"/>
      <c r="AB51" s="30">
        <f t="shared" si="3"/>
        <v>0</v>
      </c>
      <c r="AC51" s="74">
        <f t="shared" si="4"/>
        <v>0</v>
      </c>
      <c r="AE51" s="72">
        <f>+X51</f>
        <v>4.4000000000000003E-3</v>
      </c>
      <c r="AF51" s="65">
        <f>AF49</f>
        <v>1550.7</v>
      </c>
      <c r="AG51" s="73">
        <f t="shared" ref="AG51:AG57" si="46">AF51*AE51</f>
        <v>6.8230800000000009</v>
      </c>
      <c r="AH51" s="27"/>
      <c r="AI51" s="30">
        <f t="shared" si="5"/>
        <v>0</v>
      </c>
      <c r="AJ51" s="74">
        <f t="shared" si="6"/>
        <v>0</v>
      </c>
      <c r="AL51" s="72">
        <f>+AE51</f>
        <v>4.4000000000000003E-3</v>
      </c>
      <c r="AM51" s="65">
        <f>AM49</f>
        <v>1550.7</v>
      </c>
      <c r="AN51" s="73">
        <f t="shared" ref="AN51:AN57" si="47">AM51*AL51</f>
        <v>6.8230800000000009</v>
      </c>
      <c r="AO51" s="27"/>
      <c r="AP51" s="30">
        <f t="shared" si="7"/>
        <v>0</v>
      </c>
      <c r="AQ51" s="74">
        <f t="shared" si="8"/>
        <v>0</v>
      </c>
    </row>
    <row r="52" spans="2:43" ht="25.5" x14ac:dyDescent="0.2">
      <c r="B52" s="71" t="s">
        <v>43</v>
      </c>
      <c r="C52" s="21"/>
      <c r="D52" s="22" t="s">
        <v>30</v>
      </c>
      <c r="E52" s="23"/>
      <c r="F52" s="72">
        <v>1.2999999999999999E-3</v>
      </c>
      <c r="G52" s="64">
        <f>G49</f>
        <v>1553.7</v>
      </c>
      <c r="H52" s="73">
        <f t="shared" si="42"/>
        <v>2.0198100000000001</v>
      </c>
      <c r="I52" s="27"/>
      <c r="J52" s="72">
        <v>1.2999999999999999E-3</v>
      </c>
      <c r="K52" s="65">
        <f>K49</f>
        <v>1550.7</v>
      </c>
      <c r="L52" s="73">
        <f t="shared" si="43"/>
        <v>2.0159099999999999</v>
      </c>
      <c r="M52" s="27"/>
      <c r="N52" s="30">
        <f t="shared" si="41"/>
        <v>-3.9000000000002366E-3</v>
      </c>
      <c r="O52" s="74">
        <f t="shared" si="27"/>
        <v>-1.9308746862329806E-3</v>
      </c>
      <c r="Q52" s="72">
        <f>+J52</f>
        <v>1.2999999999999999E-3</v>
      </c>
      <c r="R52" s="65">
        <f>R49</f>
        <v>1550.7</v>
      </c>
      <c r="S52" s="73">
        <f t="shared" si="44"/>
        <v>2.0159099999999999</v>
      </c>
      <c r="T52" s="27"/>
      <c r="U52" s="30">
        <f t="shared" si="1"/>
        <v>0</v>
      </c>
      <c r="V52" s="74">
        <f t="shared" si="2"/>
        <v>0</v>
      </c>
      <c r="X52" s="72">
        <f>+Q52</f>
        <v>1.2999999999999999E-3</v>
      </c>
      <c r="Y52" s="65">
        <f>Y49</f>
        <v>1550.7</v>
      </c>
      <c r="Z52" s="73">
        <f t="shared" si="45"/>
        <v>2.0159099999999999</v>
      </c>
      <c r="AA52" s="27"/>
      <c r="AB52" s="30">
        <f t="shared" si="3"/>
        <v>0</v>
      </c>
      <c r="AC52" s="74">
        <f t="shared" si="4"/>
        <v>0</v>
      </c>
      <c r="AE52" s="72">
        <f>+X52</f>
        <v>1.2999999999999999E-3</v>
      </c>
      <c r="AF52" s="65">
        <f>AF49</f>
        <v>1550.7</v>
      </c>
      <c r="AG52" s="73">
        <f t="shared" si="46"/>
        <v>2.0159099999999999</v>
      </c>
      <c r="AH52" s="27"/>
      <c r="AI52" s="30">
        <f t="shared" si="5"/>
        <v>0</v>
      </c>
      <c r="AJ52" s="74">
        <f t="shared" si="6"/>
        <v>0</v>
      </c>
      <c r="AL52" s="72">
        <f>+AE52</f>
        <v>1.2999999999999999E-3</v>
      </c>
      <c r="AM52" s="65">
        <f>AM49</f>
        <v>1550.7</v>
      </c>
      <c r="AN52" s="73">
        <f t="shared" si="47"/>
        <v>2.0159099999999999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7"/>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1500</v>
      </c>
      <c r="H54" s="73">
        <f t="shared" si="42"/>
        <v>10.41</v>
      </c>
      <c r="I54" s="27"/>
      <c r="J54" s="72">
        <f>+F54</f>
        <v>6.94E-3</v>
      </c>
      <c r="K54" s="76">
        <f>$F$18</f>
        <v>1500</v>
      </c>
      <c r="L54" s="73">
        <f t="shared" si="43"/>
        <v>10.41</v>
      </c>
      <c r="M54" s="27"/>
      <c r="N54" s="30">
        <f t="shared" si="41"/>
        <v>0</v>
      </c>
      <c r="O54" s="74">
        <f t="shared" si="27"/>
        <v>0</v>
      </c>
      <c r="Q54" s="72">
        <f>+J54</f>
        <v>6.94E-3</v>
      </c>
      <c r="R54" s="76">
        <f>$F$18</f>
        <v>1500</v>
      </c>
      <c r="S54" s="73">
        <f t="shared" si="44"/>
        <v>10.41</v>
      </c>
      <c r="T54" s="27"/>
      <c r="U54" s="30">
        <f t="shared" si="1"/>
        <v>0</v>
      </c>
      <c r="V54" s="74">
        <f t="shared" si="2"/>
        <v>0</v>
      </c>
      <c r="X54" s="72">
        <f>+Q54</f>
        <v>6.94E-3</v>
      </c>
      <c r="Y54" s="76">
        <f>$F$18</f>
        <v>1500</v>
      </c>
      <c r="Z54" s="73">
        <f t="shared" si="45"/>
        <v>10.41</v>
      </c>
      <c r="AA54" s="27"/>
      <c r="AB54" s="30">
        <f t="shared" si="3"/>
        <v>0</v>
      </c>
      <c r="AC54" s="74">
        <f t="shared" si="4"/>
        <v>0</v>
      </c>
      <c r="AE54" s="72">
        <f>+X54</f>
        <v>6.94E-3</v>
      </c>
      <c r="AF54" s="76">
        <f>$F$18</f>
        <v>1500</v>
      </c>
      <c r="AG54" s="73">
        <f t="shared" si="46"/>
        <v>10.41</v>
      </c>
      <c r="AH54" s="27"/>
      <c r="AI54" s="30">
        <f t="shared" si="5"/>
        <v>0</v>
      </c>
      <c r="AJ54" s="74">
        <f t="shared" si="6"/>
        <v>0</v>
      </c>
      <c r="AL54" s="72">
        <f>+AE54</f>
        <v>6.94E-3</v>
      </c>
      <c r="AM54" s="76">
        <f>$F$18</f>
        <v>1500</v>
      </c>
      <c r="AN54" s="73">
        <f t="shared" si="47"/>
        <v>10.41</v>
      </c>
      <c r="AO54" s="27"/>
      <c r="AP54" s="30">
        <f t="shared" si="7"/>
        <v>0</v>
      </c>
      <c r="AQ54" s="74">
        <f t="shared" si="8"/>
        <v>0</v>
      </c>
    </row>
    <row r="55" spans="2:43" x14ac:dyDescent="0.2">
      <c r="B55" s="49" t="s">
        <v>46</v>
      </c>
      <c r="C55" s="21"/>
      <c r="D55" s="22"/>
      <c r="E55" s="23"/>
      <c r="F55" s="72">
        <v>0.08</v>
      </c>
      <c r="G55" s="77">
        <f>0.64*$F$18</f>
        <v>960</v>
      </c>
      <c r="H55" s="73">
        <f t="shared" si="42"/>
        <v>76.8</v>
      </c>
      <c r="I55" s="27"/>
      <c r="J55" s="72">
        <v>0.08</v>
      </c>
      <c r="K55" s="77">
        <f>$G$55</f>
        <v>960</v>
      </c>
      <c r="L55" s="73">
        <f t="shared" si="43"/>
        <v>76.8</v>
      </c>
      <c r="M55" s="27"/>
      <c r="N55" s="30">
        <f t="shared" si="41"/>
        <v>0</v>
      </c>
      <c r="O55" s="74">
        <f t="shared" si="27"/>
        <v>0</v>
      </c>
      <c r="Q55" s="72">
        <v>0.08</v>
      </c>
      <c r="R55" s="77">
        <f>$G$55</f>
        <v>960</v>
      </c>
      <c r="S55" s="73">
        <f t="shared" si="44"/>
        <v>76.8</v>
      </c>
      <c r="T55" s="27"/>
      <c r="U55" s="30">
        <f t="shared" si="1"/>
        <v>0</v>
      </c>
      <c r="V55" s="74">
        <f t="shared" si="2"/>
        <v>0</v>
      </c>
      <c r="X55" s="72">
        <v>0.08</v>
      </c>
      <c r="Y55" s="77">
        <f>$G$55</f>
        <v>960</v>
      </c>
      <c r="Z55" s="73">
        <f t="shared" si="45"/>
        <v>76.8</v>
      </c>
      <c r="AA55" s="27"/>
      <c r="AB55" s="30">
        <f t="shared" si="3"/>
        <v>0</v>
      </c>
      <c r="AC55" s="74">
        <f t="shared" si="4"/>
        <v>0</v>
      </c>
      <c r="AE55" s="72">
        <v>0.08</v>
      </c>
      <c r="AF55" s="77">
        <f>$G$55</f>
        <v>960</v>
      </c>
      <c r="AG55" s="73">
        <f t="shared" si="46"/>
        <v>76.8</v>
      </c>
      <c r="AH55" s="27"/>
      <c r="AI55" s="30">
        <f t="shared" si="5"/>
        <v>0</v>
      </c>
      <c r="AJ55" s="74">
        <f t="shared" si="6"/>
        <v>0</v>
      </c>
      <c r="AL55" s="72">
        <v>0.08</v>
      </c>
      <c r="AM55" s="77">
        <f>$G$55</f>
        <v>960</v>
      </c>
      <c r="AN55" s="73">
        <f t="shared" si="47"/>
        <v>76.8</v>
      </c>
      <c r="AO55" s="27"/>
      <c r="AP55" s="30">
        <f t="shared" si="7"/>
        <v>0</v>
      </c>
      <c r="AQ55" s="74">
        <f t="shared" si="8"/>
        <v>0</v>
      </c>
    </row>
    <row r="56" spans="2:43" x14ac:dyDescent="0.2">
      <c r="B56" s="49" t="s">
        <v>47</v>
      </c>
      <c r="C56" s="21"/>
      <c r="D56" s="22"/>
      <c r="E56" s="23"/>
      <c r="F56" s="72">
        <v>0.122</v>
      </c>
      <c r="G56" s="77">
        <f>0.18*$F$18</f>
        <v>270</v>
      </c>
      <c r="H56" s="73">
        <f t="shared" si="42"/>
        <v>32.94</v>
      </c>
      <c r="I56" s="27"/>
      <c r="J56" s="72">
        <v>0.122</v>
      </c>
      <c r="K56" s="77">
        <f>$G$56</f>
        <v>270</v>
      </c>
      <c r="L56" s="73">
        <f t="shared" si="43"/>
        <v>32.94</v>
      </c>
      <c r="M56" s="27"/>
      <c r="N56" s="30">
        <f t="shared" si="41"/>
        <v>0</v>
      </c>
      <c r="O56" s="74">
        <f t="shared" si="27"/>
        <v>0</v>
      </c>
      <c r="Q56" s="72">
        <v>0.122</v>
      </c>
      <c r="R56" s="77">
        <f>$G$56</f>
        <v>270</v>
      </c>
      <c r="S56" s="73">
        <f t="shared" si="44"/>
        <v>32.94</v>
      </c>
      <c r="T56" s="27"/>
      <c r="U56" s="30">
        <f t="shared" si="1"/>
        <v>0</v>
      </c>
      <c r="V56" s="74">
        <f t="shared" si="2"/>
        <v>0</v>
      </c>
      <c r="X56" s="72">
        <v>0.122</v>
      </c>
      <c r="Y56" s="77">
        <f>$G$56</f>
        <v>270</v>
      </c>
      <c r="Z56" s="73">
        <f t="shared" si="45"/>
        <v>32.94</v>
      </c>
      <c r="AA56" s="27"/>
      <c r="AB56" s="30">
        <f t="shared" si="3"/>
        <v>0</v>
      </c>
      <c r="AC56" s="74">
        <f t="shared" si="4"/>
        <v>0</v>
      </c>
      <c r="AE56" s="72">
        <v>0.122</v>
      </c>
      <c r="AF56" s="77">
        <f>$G$56</f>
        <v>270</v>
      </c>
      <c r="AG56" s="73">
        <f t="shared" si="46"/>
        <v>32.94</v>
      </c>
      <c r="AH56" s="27"/>
      <c r="AI56" s="30">
        <f t="shared" si="5"/>
        <v>0</v>
      </c>
      <c r="AJ56" s="74">
        <f t="shared" si="6"/>
        <v>0</v>
      </c>
      <c r="AL56" s="72">
        <v>0.122</v>
      </c>
      <c r="AM56" s="77">
        <f>$G$56</f>
        <v>270</v>
      </c>
      <c r="AN56" s="73">
        <f t="shared" si="47"/>
        <v>32.94</v>
      </c>
      <c r="AO56" s="27"/>
      <c r="AP56" s="30">
        <f t="shared" si="7"/>
        <v>0</v>
      </c>
      <c r="AQ56" s="74">
        <f t="shared" si="8"/>
        <v>0</v>
      </c>
    </row>
    <row r="57" spans="2:43" x14ac:dyDescent="0.2">
      <c r="B57" s="11" t="s">
        <v>48</v>
      </c>
      <c r="C57" s="21"/>
      <c r="D57" s="22"/>
      <c r="E57" s="23"/>
      <c r="F57" s="72">
        <v>0.161</v>
      </c>
      <c r="G57" s="77">
        <f>0.18*$F$18</f>
        <v>270</v>
      </c>
      <c r="H57" s="73">
        <f t="shared" si="42"/>
        <v>43.47</v>
      </c>
      <c r="I57" s="27"/>
      <c r="J57" s="72">
        <v>0.161</v>
      </c>
      <c r="K57" s="77">
        <f>$G$57</f>
        <v>270</v>
      </c>
      <c r="L57" s="73">
        <f t="shared" si="43"/>
        <v>43.47</v>
      </c>
      <c r="M57" s="27"/>
      <c r="N57" s="30">
        <f t="shared" si="41"/>
        <v>0</v>
      </c>
      <c r="O57" s="74">
        <f t="shared" si="27"/>
        <v>0</v>
      </c>
      <c r="Q57" s="72">
        <v>0.161</v>
      </c>
      <c r="R57" s="77">
        <f>$G$57</f>
        <v>270</v>
      </c>
      <c r="S57" s="73">
        <f t="shared" si="44"/>
        <v>43.47</v>
      </c>
      <c r="T57" s="27"/>
      <c r="U57" s="30">
        <f t="shared" si="1"/>
        <v>0</v>
      </c>
      <c r="V57" s="74">
        <f t="shared" si="2"/>
        <v>0</v>
      </c>
      <c r="X57" s="72">
        <v>0.161</v>
      </c>
      <c r="Y57" s="77">
        <f>$G$57</f>
        <v>270</v>
      </c>
      <c r="Z57" s="73">
        <f t="shared" si="45"/>
        <v>43.47</v>
      </c>
      <c r="AA57" s="27"/>
      <c r="AB57" s="30">
        <f t="shared" si="3"/>
        <v>0</v>
      </c>
      <c r="AC57" s="74">
        <f t="shared" si="4"/>
        <v>0</v>
      </c>
      <c r="AE57" s="72">
        <v>0.161</v>
      </c>
      <c r="AF57" s="77">
        <f>$G$57</f>
        <v>270</v>
      </c>
      <c r="AG57" s="73">
        <f t="shared" si="46"/>
        <v>43.47</v>
      </c>
      <c r="AH57" s="27"/>
      <c r="AI57" s="30">
        <f t="shared" si="5"/>
        <v>0</v>
      </c>
      <c r="AJ57" s="74">
        <f t="shared" si="6"/>
        <v>0</v>
      </c>
      <c r="AL57" s="72">
        <v>0.161</v>
      </c>
      <c r="AM57" s="77">
        <f>$G$57</f>
        <v>270</v>
      </c>
      <c r="AN57" s="73">
        <f t="shared" si="47"/>
        <v>43.47</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7"/>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900</v>
      </c>
      <c r="H59" s="73">
        <f>G59*F59</f>
        <v>99</v>
      </c>
      <c r="I59" s="83"/>
      <c r="J59" s="72">
        <v>0.11</v>
      </c>
      <c r="K59" s="82">
        <f>$G$59</f>
        <v>900</v>
      </c>
      <c r="L59" s="73">
        <f>K59*J59</f>
        <v>99</v>
      </c>
      <c r="M59" s="83"/>
      <c r="N59" s="84">
        <f t="shared" si="41"/>
        <v>0</v>
      </c>
      <c r="O59" s="74">
        <f t="shared" si="27"/>
        <v>0</v>
      </c>
      <c r="Q59" s="72">
        <v>0.11</v>
      </c>
      <c r="R59" s="82">
        <f>$G$59</f>
        <v>900</v>
      </c>
      <c r="S59" s="73">
        <f>R59*Q59</f>
        <v>99</v>
      </c>
      <c r="T59" s="83"/>
      <c r="U59" s="84">
        <f t="shared" si="1"/>
        <v>0</v>
      </c>
      <c r="V59" s="74">
        <f t="shared" si="2"/>
        <v>0</v>
      </c>
      <c r="X59" s="72">
        <v>0.11</v>
      </c>
      <c r="Y59" s="82">
        <f>$G$59</f>
        <v>900</v>
      </c>
      <c r="Z59" s="73">
        <f>Y59*X59</f>
        <v>99</v>
      </c>
      <c r="AA59" s="83"/>
      <c r="AB59" s="84">
        <f t="shared" si="3"/>
        <v>0</v>
      </c>
      <c r="AC59" s="74">
        <f t="shared" si="4"/>
        <v>0</v>
      </c>
      <c r="AE59" s="72">
        <v>0.11</v>
      </c>
      <c r="AF59" s="82">
        <f>$G$59</f>
        <v>900</v>
      </c>
      <c r="AG59" s="73">
        <f>AF59*AE59</f>
        <v>99</v>
      </c>
      <c r="AH59" s="83"/>
      <c r="AI59" s="84">
        <f t="shared" si="5"/>
        <v>0</v>
      </c>
      <c r="AJ59" s="74">
        <f t="shared" si="6"/>
        <v>0</v>
      </c>
      <c r="AL59" s="72">
        <v>0.11</v>
      </c>
      <c r="AM59" s="82">
        <f>$G$59</f>
        <v>900</v>
      </c>
      <c r="AN59" s="73">
        <f>AM59*AL59</f>
        <v>99</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242.35326000000001</v>
      </c>
      <c r="I61" s="100"/>
      <c r="J61" s="101"/>
      <c r="K61" s="101"/>
      <c r="L61" s="99">
        <f>SUM(L51:L57,L50)</f>
        <v>242.432367</v>
      </c>
      <c r="M61" s="102"/>
      <c r="N61" s="103">
        <f t="shared" ref="N61" si="48">L61-H61</f>
        <v>7.9106999999993377E-2</v>
      </c>
      <c r="O61" s="104">
        <f t="shared" ref="O61" si="49">IF((H61)=0,"",(N61/H61))</f>
        <v>3.2641194923473848E-4</v>
      </c>
      <c r="Q61" s="101"/>
      <c r="R61" s="101"/>
      <c r="S61" s="103">
        <f>SUM(S51:S57,S50)</f>
        <v>239.849367</v>
      </c>
      <c r="T61" s="102"/>
      <c r="U61" s="103">
        <f t="shared" si="1"/>
        <v>-2.5829999999999984</v>
      </c>
      <c r="V61" s="104">
        <f>IF((L61)=0,"",(U61/L61))</f>
        <v>-1.0654517925818043E-2</v>
      </c>
      <c r="X61" s="101"/>
      <c r="Y61" s="101"/>
      <c r="Z61" s="103">
        <f>SUM(Z51:Z57,Z50)</f>
        <v>236.92936700000001</v>
      </c>
      <c r="AA61" s="102"/>
      <c r="AB61" s="103">
        <f t="shared" si="3"/>
        <v>-2.9199999999999875</v>
      </c>
      <c r="AC61" s="104">
        <f>IF((S61)=0,"",(AB61/S61))</f>
        <v>-1.2174307718727427E-2</v>
      </c>
      <c r="AE61" s="101"/>
      <c r="AF61" s="101"/>
      <c r="AG61" s="103">
        <f>SUM(AG51:AG57,AG50)</f>
        <v>233.21936700000001</v>
      </c>
      <c r="AH61" s="102"/>
      <c r="AI61" s="103">
        <f t="shared" ref="AI61:AI65" si="50">AG61-Z61</f>
        <v>-3.710000000000008</v>
      </c>
      <c r="AJ61" s="104">
        <f>IF((Z61)=0,"",(AI61/Z61))</f>
        <v>-1.5658675186516695E-2</v>
      </c>
      <c r="AL61" s="101"/>
      <c r="AM61" s="101"/>
      <c r="AN61" s="103">
        <f>SUM(AN51:AN57,AN50)</f>
        <v>228.52936700000001</v>
      </c>
      <c r="AO61" s="102"/>
      <c r="AP61" s="103">
        <f t="shared" ref="AP61:AP65" si="51">AN61-AG61</f>
        <v>-4.6899999999999977</v>
      </c>
      <c r="AQ61" s="104">
        <f>IF((AG61)=0,"",(AP61/AG61))</f>
        <v>-2.0109822182992194E-2</v>
      </c>
    </row>
    <row r="62" spans="2:43" x14ac:dyDescent="0.2">
      <c r="B62" s="105" t="s">
        <v>52</v>
      </c>
      <c r="C62" s="21"/>
      <c r="D62" s="21"/>
      <c r="E62" s="21"/>
      <c r="F62" s="106">
        <v>0.13</v>
      </c>
      <c r="G62" s="107"/>
      <c r="H62" s="108">
        <f>H61*F62</f>
        <v>31.505923800000001</v>
      </c>
      <c r="I62" s="109"/>
      <c r="J62" s="110">
        <v>0.13</v>
      </c>
      <c r="K62" s="109"/>
      <c r="L62" s="111">
        <f>L61*J62</f>
        <v>31.51620771</v>
      </c>
      <c r="M62" s="112"/>
      <c r="N62" s="113">
        <f t="shared" si="41"/>
        <v>1.0283909999998286E-2</v>
      </c>
      <c r="O62" s="114">
        <f t="shared" si="27"/>
        <v>3.2641194923471143E-4</v>
      </c>
      <c r="Q62" s="110">
        <v>0.13</v>
      </c>
      <c r="R62" s="109"/>
      <c r="S62" s="111">
        <f>S61*Q62</f>
        <v>31.18041771</v>
      </c>
      <c r="T62" s="112"/>
      <c r="U62" s="113">
        <f t="shared" si="1"/>
        <v>-0.33578999999999937</v>
      </c>
      <c r="V62" s="114">
        <f t="shared" ref="V62:V71" si="52">IF((L62)=0,"",(U62/L62))</f>
        <v>-1.0654517925818029E-2</v>
      </c>
      <c r="X62" s="110">
        <v>0.13</v>
      </c>
      <c r="Y62" s="109"/>
      <c r="Z62" s="111">
        <f>Z61*X62</f>
        <v>30.800817710000004</v>
      </c>
      <c r="AA62" s="112"/>
      <c r="AB62" s="113">
        <f t="shared" si="3"/>
        <v>-0.37959999999999638</v>
      </c>
      <c r="AC62" s="114">
        <f t="shared" ref="AC62:AC71" si="53">IF((S62)=0,"",(AB62/S62))</f>
        <v>-1.2174307718727363E-2</v>
      </c>
      <c r="AE62" s="110">
        <v>0.13</v>
      </c>
      <c r="AF62" s="109"/>
      <c r="AG62" s="111">
        <f>AG61*AE62</f>
        <v>30.318517710000002</v>
      </c>
      <c r="AH62" s="112"/>
      <c r="AI62" s="113">
        <f t="shared" si="50"/>
        <v>-0.48230000000000217</v>
      </c>
      <c r="AJ62" s="114">
        <f t="shared" ref="AJ62:AJ71" si="54">IF((Z62)=0,"",(AI62/Z62))</f>
        <v>-1.5658675186516733E-2</v>
      </c>
      <c r="AL62" s="110">
        <v>0.13</v>
      </c>
      <c r="AM62" s="109"/>
      <c r="AN62" s="111">
        <f>AN61*AL62</f>
        <v>29.708817710000002</v>
      </c>
      <c r="AO62" s="112"/>
      <c r="AP62" s="113">
        <f t="shared" si="51"/>
        <v>-0.60970000000000013</v>
      </c>
      <c r="AQ62" s="114">
        <f t="shared" ref="AQ62:AQ71" si="55">IF((AG62)=0,"",(AP62/AG62))</f>
        <v>-2.0109822182992208E-2</v>
      </c>
    </row>
    <row r="63" spans="2:43" x14ac:dyDescent="0.2">
      <c r="B63" s="115" t="s">
        <v>53</v>
      </c>
      <c r="C63" s="21"/>
      <c r="D63" s="21"/>
      <c r="E63" s="21"/>
      <c r="F63" s="116"/>
      <c r="G63" s="107"/>
      <c r="H63" s="108">
        <f>H61+H62</f>
        <v>273.85918379999998</v>
      </c>
      <c r="I63" s="109"/>
      <c r="J63" s="109"/>
      <c r="K63" s="109"/>
      <c r="L63" s="111">
        <f>L61+L62</f>
        <v>273.94857471</v>
      </c>
      <c r="M63" s="112"/>
      <c r="N63" s="113">
        <f t="shared" si="41"/>
        <v>8.9390910000020085E-2</v>
      </c>
      <c r="O63" s="114">
        <f t="shared" si="27"/>
        <v>3.264119492348392E-4</v>
      </c>
      <c r="Q63" s="109"/>
      <c r="R63" s="109"/>
      <c r="S63" s="111">
        <f>S61+S62</f>
        <v>271.02978471</v>
      </c>
      <c r="T63" s="112"/>
      <c r="U63" s="113">
        <f t="shared" si="1"/>
        <v>-2.9187900000000013</v>
      </c>
      <c r="V63" s="114">
        <f t="shared" si="52"/>
        <v>-1.0654517925818053E-2</v>
      </c>
      <c r="X63" s="109"/>
      <c r="Y63" s="109"/>
      <c r="Z63" s="111">
        <f>Z61+Z62</f>
        <v>267.73018471</v>
      </c>
      <c r="AA63" s="112"/>
      <c r="AB63" s="113">
        <f t="shared" si="3"/>
        <v>-3.2995999999999981</v>
      </c>
      <c r="AC63" s="114">
        <f t="shared" si="53"/>
        <v>-1.2174307718727472E-2</v>
      </c>
      <c r="AE63" s="109"/>
      <c r="AF63" s="109"/>
      <c r="AG63" s="111">
        <f>AG61+AG62</f>
        <v>263.53788471000001</v>
      </c>
      <c r="AH63" s="112"/>
      <c r="AI63" s="113">
        <f t="shared" si="50"/>
        <v>-4.1922999999999888</v>
      </c>
      <c r="AJ63" s="114">
        <f t="shared" si="54"/>
        <v>-1.5658675186516622E-2</v>
      </c>
      <c r="AL63" s="109"/>
      <c r="AM63" s="109"/>
      <c r="AN63" s="111">
        <f>AN61+AN62</f>
        <v>258.23818470999998</v>
      </c>
      <c r="AO63" s="112"/>
      <c r="AP63" s="113">
        <f t="shared" si="51"/>
        <v>-5.2997000000000298</v>
      </c>
      <c r="AQ63" s="114">
        <f t="shared" si="55"/>
        <v>-2.0109822182992315E-2</v>
      </c>
    </row>
    <row r="64" spans="2:43" ht="15.75" customHeight="1" x14ac:dyDescent="0.2">
      <c r="B64" s="259" t="s">
        <v>54</v>
      </c>
      <c r="C64" s="259"/>
      <c r="D64" s="259"/>
      <c r="E64" s="21"/>
      <c r="F64" s="116"/>
      <c r="G64" s="107"/>
      <c r="H64" s="117">
        <f>ROUND(-H63*10%,2)</f>
        <v>-27.39</v>
      </c>
      <c r="I64" s="109"/>
      <c r="J64" s="109"/>
      <c r="K64" s="109"/>
      <c r="L64" s="118">
        <f>ROUND(-L63*10%,2)</f>
        <v>-27.39</v>
      </c>
      <c r="M64" s="112"/>
      <c r="N64" s="118">
        <f t="shared" si="41"/>
        <v>0</v>
      </c>
      <c r="O64" s="119">
        <f t="shared" si="27"/>
        <v>0</v>
      </c>
      <c r="Q64" s="109"/>
      <c r="R64" s="109"/>
      <c r="S64" s="118">
        <f>ROUND(-S63*10%,2)</f>
        <v>-27.1</v>
      </c>
      <c r="T64" s="112"/>
      <c r="U64" s="118">
        <f t="shared" si="1"/>
        <v>0.28999999999999915</v>
      </c>
      <c r="V64" s="119">
        <f t="shared" si="52"/>
        <v>-1.0587805768528628E-2</v>
      </c>
      <c r="X64" s="109"/>
      <c r="Y64" s="109"/>
      <c r="Z64" s="118">
        <f>ROUND(-Z63*10%,2)</f>
        <v>-26.77</v>
      </c>
      <c r="AA64" s="112"/>
      <c r="AB64" s="118">
        <f t="shared" si="3"/>
        <v>0.33000000000000185</v>
      </c>
      <c r="AC64" s="119">
        <f t="shared" si="53"/>
        <v>-1.217712177121778E-2</v>
      </c>
      <c r="AE64" s="109"/>
      <c r="AF64" s="109"/>
      <c r="AG64" s="118">
        <f>ROUND(-AG63*10%,2)</f>
        <v>-26.35</v>
      </c>
      <c r="AH64" s="112"/>
      <c r="AI64" s="118">
        <f t="shared" si="50"/>
        <v>0.41999999999999815</v>
      </c>
      <c r="AJ64" s="119">
        <f t="shared" si="54"/>
        <v>-1.5689204333208747E-2</v>
      </c>
      <c r="AL64" s="109"/>
      <c r="AM64" s="109"/>
      <c r="AN64" s="118">
        <f>ROUND(-AN63*10%,2)</f>
        <v>-25.82</v>
      </c>
      <c r="AO64" s="112"/>
      <c r="AP64" s="118">
        <f t="shared" si="51"/>
        <v>0.53000000000000114</v>
      </c>
      <c r="AQ64" s="119">
        <f t="shared" si="55"/>
        <v>-2.011385199240991E-2</v>
      </c>
    </row>
    <row r="65" spans="1:43" ht="13.5" thickBot="1" x14ac:dyDescent="0.25">
      <c r="B65" s="260" t="s">
        <v>55</v>
      </c>
      <c r="C65" s="260"/>
      <c r="D65" s="260"/>
      <c r="E65" s="120"/>
      <c r="F65" s="121"/>
      <c r="G65" s="122"/>
      <c r="H65" s="123">
        <f>H63+H64</f>
        <v>246.4691838</v>
      </c>
      <c r="I65" s="124"/>
      <c r="J65" s="124"/>
      <c r="K65" s="124"/>
      <c r="L65" s="125">
        <f>L63+L64</f>
        <v>246.55857471000002</v>
      </c>
      <c r="M65" s="126"/>
      <c r="N65" s="127">
        <f t="shared" si="41"/>
        <v>8.9390910000020085E-2</v>
      </c>
      <c r="O65" s="128">
        <f t="shared" si="27"/>
        <v>3.6268594970703227E-4</v>
      </c>
      <c r="Q65" s="124"/>
      <c r="R65" s="124"/>
      <c r="S65" s="125">
        <f>S63+S64</f>
        <v>243.92978471000001</v>
      </c>
      <c r="T65" s="126"/>
      <c r="U65" s="127">
        <f t="shared" si="1"/>
        <v>-2.6287900000000093</v>
      </c>
      <c r="V65" s="128">
        <f t="shared" si="52"/>
        <v>-1.0661928927403837E-2</v>
      </c>
      <c r="X65" s="124"/>
      <c r="Y65" s="124"/>
      <c r="Z65" s="125">
        <f>Z63+Z64</f>
        <v>240.96018470999999</v>
      </c>
      <c r="AA65" s="126"/>
      <c r="AB65" s="127">
        <f t="shared" si="3"/>
        <v>-2.969600000000014</v>
      </c>
      <c r="AC65" s="128">
        <f t="shared" si="53"/>
        <v>-1.2173995084407066E-2</v>
      </c>
      <c r="AE65" s="124"/>
      <c r="AF65" s="124"/>
      <c r="AG65" s="125">
        <f>AG63+AG64</f>
        <v>237.18788471000002</v>
      </c>
      <c r="AH65" s="126"/>
      <c r="AI65" s="127">
        <f t="shared" si="50"/>
        <v>-3.7722999999999729</v>
      </c>
      <c r="AJ65" s="128">
        <f t="shared" si="54"/>
        <v>-1.5655283484032872E-2</v>
      </c>
      <c r="AL65" s="124"/>
      <c r="AM65" s="124"/>
      <c r="AN65" s="125">
        <f>AN63+AN64</f>
        <v>232.41818470999999</v>
      </c>
      <c r="AO65" s="126"/>
      <c r="AP65" s="127">
        <f t="shared" si="51"/>
        <v>-4.7697000000000287</v>
      </c>
      <c r="AQ65" s="128">
        <f t="shared" si="55"/>
        <v>-2.0109374497908047E-2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244.54326</v>
      </c>
      <c r="I67" s="140"/>
      <c r="J67" s="141"/>
      <c r="K67" s="141"/>
      <c r="L67" s="139">
        <f>SUM(L58:L59,L50,L51:L54)</f>
        <v>244.622367</v>
      </c>
      <c r="M67" s="142"/>
      <c r="N67" s="143">
        <f t="shared" ref="N67:N71" si="56">L67-H67</f>
        <v>7.9106999999993377E-2</v>
      </c>
      <c r="O67" s="104">
        <f t="shared" ref="O67:O71" si="57">IF((H67)=0,"",(N67/H67))</f>
        <v>3.2348877658698659E-4</v>
      </c>
      <c r="Q67" s="141"/>
      <c r="R67" s="141"/>
      <c r="S67" s="143">
        <f>SUM(S58:S59,S50,S51:S54)</f>
        <v>242.039367</v>
      </c>
      <c r="T67" s="142"/>
      <c r="U67" s="143">
        <f t="shared" si="1"/>
        <v>-2.5829999999999984</v>
      </c>
      <c r="V67" s="104">
        <f t="shared" si="52"/>
        <v>-1.0559132558798265E-2</v>
      </c>
      <c r="X67" s="141"/>
      <c r="Y67" s="141"/>
      <c r="Z67" s="143">
        <f>SUM(Z58:Z59,Z50,Z51:Z54)</f>
        <v>239.11936700000001</v>
      </c>
      <c r="AA67" s="142"/>
      <c r="AB67" s="143">
        <f t="shared" si="3"/>
        <v>-2.9199999999999875</v>
      </c>
      <c r="AC67" s="104">
        <f t="shared" si="53"/>
        <v>-1.2064153183808267E-2</v>
      </c>
      <c r="AE67" s="141"/>
      <c r="AF67" s="141"/>
      <c r="AG67" s="143">
        <f>SUM(AG58:AG59,AG50,AG51:AG54)</f>
        <v>235.409367</v>
      </c>
      <c r="AH67" s="142"/>
      <c r="AI67" s="143">
        <f t="shared" ref="AI67:AI71" si="58">AG67-Z67</f>
        <v>-3.710000000000008</v>
      </c>
      <c r="AJ67" s="104">
        <f t="shared" si="54"/>
        <v>-1.5515263554540975E-2</v>
      </c>
      <c r="AL67" s="141"/>
      <c r="AM67" s="141"/>
      <c r="AN67" s="143">
        <f>SUM(AN58:AN59,AN50,AN51:AN54)</f>
        <v>230.71936700000001</v>
      </c>
      <c r="AO67" s="142"/>
      <c r="AP67" s="143">
        <f t="shared" ref="AP67:AP71" si="59">AN67-AG67</f>
        <v>-4.6899999999999977</v>
      </c>
      <c r="AQ67" s="104">
        <f t="shared" si="55"/>
        <v>-1.9922741646894612E-2</v>
      </c>
    </row>
    <row r="68" spans="1:43" s="85" customFormat="1" x14ac:dyDescent="0.2">
      <c r="B68" s="144" t="s">
        <v>52</v>
      </c>
      <c r="C68" s="79"/>
      <c r="D68" s="79"/>
      <c r="E68" s="79"/>
      <c r="F68" s="145">
        <v>0.13</v>
      </c>
      <c r="G68" s="138"/>
      <c r="H68" s="146">
        <f>H67*F68</f>
        <v>31.790623800000002</v>
      </c>
      <c r="I68" s="147"/>
      <c r="J68" s="148">
        <v>0.13</v>
      </c>
      <c r="K68" s="149"/>
      <c r="L68" s="150">
        <f>L67*J68</f>
        <v>31.800907710000001</v>
      </c>
      <c r="M68" s="151"/>
      <c r="N68" s="152">
        <f t="shared" si="56"/>
        <v>1.0283909999998286E-2</v>
      </c>
      <c r="O68" s="114">
        <f t="shared" si="57"/>
        <v>3.2348877658695975E-4</v>
      </c>
      <c r="Q68" s="148">
        <v>0.13</v>
      </c>
      <c r="R68" s="149"/>
      <c r="S68" s="150">
        <f>S67*Q68</f>
        <v>31.465117710000001</v>
      </c>
      <c r="T68" s="151"/>
      <c r="U68" s="152">
        <f t="shared" si="1"/>
        <v>-0.33578999999999937</v>
      </c>
      <c r="V68" s="114">
        <f t="shared" si="52"/>
        <v>-1.0559132558798251E-2</v>
      </c>
      <c r="X68" s="148">
        <v>0.13</v>
      </c>
      <c r="Y68" s="149"/>
      <c r="Z68" s="150">
        <f>Z67*X68</f>
        <v>31.085517710000001</v>
      </c>
      <c r="AA68" s="151"/>
      <c r="AB68" s="152">
        <f t="shared" si="3"/>
        <v>-0.37959999999999994</v>
      </c>
      <c r="AC68" s="114">
        <f t="shared" si="53"/>
        <v>-1.2064153183808315E-2</v>
      </c>
      <c r="AE68" s="148">
        <v>0.13</v>
      </c>
      <c r="AF68" s="149"/>
      <c r="AG68" s="150">
        <f>AG67*AE68</f>
        <v>30.603217710000003</v>
      </c>
      <c r="AH68" s="151"/>
      <c r="AI68" s="152">
        <f t="shared" si="58"/>
        <v>-0.48229999999999862</v>
      </c>
      <c r="AJ68" s="114">
        <f t="shared" si="54"/>
        <v>-1.5515263554540897E-2</v>
      </c>
      <c r="AL68" s="148">
        <v>0.13</v>
      </c>
      <c r="AM68" s="149"/>
      <c r="AN68" s="150">
        <f>AN67*AL68</f>
        <v>29.993517710000003</v>
      </c>
      <c r="AO68" s="151"/>
      <c r="AP68" s="152">
        <f t="shared" si="59"/>
        <v>-0.60970000000000013</v>
      </c>
      <c r="AQ68" s="114">
        <f t="shared" si="55"/>
        <v>-1.9922741646894622E-2</v>
      </c>
    </row>
    <row r="69" spans="1:43" s="85" customFormat="1" x14ac:dyDescent="0.2">
      <c r="B69" s="153" t="s">
        <v>53</v>
      </c>
      <c r="C69" s="79"/>
      <c r="D69" s="79"/>
      <c r="E69" s="79"/>
      <c r="F69" s="154"/>
      <c r="G69" s="155"/>
      <c r="H69" s="146">
        <f>H67+H68</f>
        <v>276.33388380000002</v>
      </c>
      <c r="I69" s="147"/>
      <c r="J69" s="147"/>
      <c r="K69" s="147"/>
      <c r="L69" s="150">
        <f>L67+L68</f>
        <v>276.42327470999999</v>
      </c>
      <c r="M69" s="151"/>
      <c r="N69" s="152">
        <f t="shared" si="56"/>
        <v>8.9390909999963242E-2</v>
      </c>
      <c r="O69" s="114">
        <f t="shared" si="57"/>
        <v>3.2348877658688066E-4</v>
      </c>
      <c r="Q69" s="147"/>
      <c r="R69" s="147"/>
      <c r="S69" s="150">
        <f>S67+S68</f>
        <v>273.50448470999999</v>
      </c>
      <c r="T69" s="151"/>
      <c r="U69" s="152">
        <f t="shared" si="1"/>
        <v>-2.9187900000000013</v>
      </c>
      <c r="V69" s="114">
        <f t="shared" si="52"/>
        <v>-1.0559132558798277E-2</v>
      </c>
      <c r="X69" s="147"/>
      <c r="Y69" s="147"/>
      <c r="Z69" s="150">
        <f>Z67+Z68</f>
        <v>270.20488470999999</v>
      </c>
      <c r="AA69" s="151"/>
      <c r="AB69" s="152">
        <f t="shared" si="3"/>
        <v>-3.2995999999999981</v>
      </c>
      <c r="AC69" s="114">
        <f t="shared" si="53"/>
        <v>-1.2064153183808312E-2</v>
      </c>
      <c r="AE69" s="147"/>
      <c r="AF69" s="147"/>
      <c r="AG69" s="150">
        <f>AG67+AG68</f>
        <v>266.01258471</v>
      </c>
      <c r="AH69" s="151"/>
      <c r="AI69" s="152">
        <f t="shared" si="58"/>
        <v>-4.1922999999999888</v>
      </c>
      <c r="AJ69" s="114">
        <f t="shared" si="54"/>
        <v>-1.5515263554540901E-2</v>
      </c>
      <c r="AL69" s="147"/>
      <c r="AM69" s="147"/>
      <c r="AN69" s="150">
        <f>AN67+AN68</f>
        <v>260.71288471000003</v>
      </c>
      <c r="AO69" s="151"/>
      <c r="AP69" s="152">
        <f t="shared" si="59"/>
        <v>-5.299699999999973</v>
      </c>
      <c r="AQ69" s="114">
        <f t="shared" si="55"/>
        <v>-1.9922741646894518E-2</v>
      </c>
    </row>
    <row r="70" spans="1:43" s="85" customFormat="1" ht="15.75" customHeight="1" x14ac:dyDescent="0.2">
      <c r="B70" s="261" t="s">
        <v>54</v>
      </c>
      <c r="C70" s="261"/>
      <c r="D70" s="261"/>
      <c r="E70" s="79"/>
      <c r="F70" s="154"/>
      <c r="G70" s="155"/>
      <c r="H70" s="156">
        <f>ROUND(-H69*10%,2)</f>
        <v>-27.63</v>
      </c>
      <c r="I70" s="147"/>
      <c r="J70" s="147"/>
      <c r="K70" s="147"/>
      <c r="L70" s="118">
        <f>ROUND(-L69*10%,2)</f>
        <v>-27.64</v>
      </c>
      <c r="M70" s="151"/>
      <c r="N70" s="157">
        <f t="shared" si="56"/>
        <v>-1.0000000000001563E-2</v>
      </c>
      <c r="O70" s="119">
        <f t="shared" si="57"/>
        <v>3.6192544335872471E-4</v>
      </c>
      <c r="Q70" s="147"/>
      <c r="R70" s="147"/>
      <c r="S70" s="118">
        <f>ROUND(-S69*10%,2)</f>
        <v>-27.35</v>
      </c>
      <c r="T70" s="151"/>
      <c r="U70" s="157">
        <f t="shared" si="1"/>
        <v>0.28999999999999915</v>
      </c>
      <c r="V70" s="119">
        <f t="shared" si="52"/>
        <v>-1.049204052098405E-2</v>
      </c>
      <c r="X70" s="147"/>
      <c r="Y70" s="147"/>
      <c r="Z70" s="118">
        <f>ROUND(-Z69*10%,2)</f>
        <v>-27.02</v>
      </c>
      <c r="AA70" s="151"/>
      <c r="AB70" s="157">
        <f t="shared" si="3"/>
        <v>0.33000000000000185</v>
      </c>
      <c r="AC70" s="119">
        <f t="shared" si="53"/>
        <v>-1.2065813528336447E-2</v>
      </c>
      <c r="AE70" s="147"/>
      <c r="AF70" s="147"/>
      <c r="AG70" s="118">
        <f>ROUND(-AG69*10%,2)</f>
        <v>-26.6</v>
      </c>
      <c r="AH70" s="151"/>
      <c r="AI70" s="157">
        <f t="shared" si="58"/>
        <v>0.41999999999999815</v>
      </c>
      <c r="AJ70" s="119">
        <f t="shared" si="54"/>
        <v>-1.5544041450777134E-2</v>
      </c>
      <c r="AL70" s="147"/>
      <c r="AM70" s="147"/>
      <c r="AN70" s="118">
        <f>ROUND(-AN69*10%,2)</f>
        <v>-26.07</v>
      </c>
      <c r="AO70" s="151"/>
      <c r="AP70" s="157">
        <f t="shared" si="59"/>
        <v>0.53000000000000114</v>
      </c>
      <c r="AQ70" s="119">
        <f t="shared" si="55"/>
        <v>-1.9924812030075231E-2</v>
      </c>
    </row>
    <row r="71" spans="1:43" s="85" customFormat="1" ht="13.5" thickBot="1" x14ac:dyDescent="0.25">
      <c r="B71" s="254" t="s">
        <v>57</v>
      </c>
      <c r="C71" s="254"/>
      <c r="D71" s="254"/>
      <c r="E71" s="158"/>
      <c r="F71" s="159"/>
      <c r="G71" s="160"/>
      <c r="H71" s="161">
        <f>SUM(H69:H70)</f>
        <v>248.70388380000003</v>
      </c>
      <c r="I71" s="162"/>
      <c r="J71" s="162"/>
      <c r="K71" s="162"/>
      <c r="L71" s="163">
        <f>SUM(L69:L70)</f>
        <v>248.78327471</v>
      </c>
      <c r="M71" s="164"/>
      <c r="N71" s="165">
        <f t="shared" si="56"/>
        <v>7.9390909999972337E-2</v>
      </c>
      <c r="O71" s="166">
        <f t="shared" si="57"/>
        <v>3.1921861768679111E-4</v>
      </c>
      <c r="Q71" s="162"/>
      <c r="R71" s="162"/>
      <c r="S71" s="163">
        <f>SUM(S69:S70)</f>
        <v>246.15448470999999</v>
      </c>
      <c r="T71" s="164"/>
      <c r="U71" s="165">
        <f t="shared" si="1"/>
        <v>-2.6287900000000093</v>
      </c>
      <c r="V71" s="166">
        <f t="shared" si="52"/>
        <v>-1.056658653225109E-2</v>
      </c>
      <c r="X71" s="162"/>
      <c r="Y71" s="162"/>
      <c r="Z71" s="163">
        <f>SUM(Z69:Z70)</f>
        <v>243.18488470999998</v>
      </c>
      <c r="AA71" s="164"/>
      <c r="AB71" s="165">
        <f t="shared" si="3"/>
        <v>-2.969600000000014</v>
      </c>
      <c r="AC71" s="166">
        <f t="shared" si="53"/>
        <v>-1.2063968704444141E-2</v>
      </c>
      <c r="AE71" s="162"/>
      <c r="AF71" s="162"/>
      <c r="AG71" s="163">
        <f>SUM(AG69:AG70)</f>
        <v>239.41258471</v>
      </c>
      <c r="AH71" s="164"/>
      <c r="AI71" s="165">
        <f t="shared" si="58"/>
        <v>-3.7722999999999729</v>
      </c>
      <c r="AJ71" s="166">
        <f t="shared" si="54"/>
        <v>-1.5512066074741744E-2</v>
      </c>
      <c r="AL71" s="162"/>
      <c r="AM71" s="162"/>
      <c r="AN71" s="163">
        <f>SUM(AN69:AN70)</f>
        <v>234.64288471000003</v>
      </c>
      <c r="AO71" s="164"/>
      <c r="AP71" s="165">
        <f t="shared" si="59"/>
        <v>-4.7696999999999719</v>
      </c>
      <c r="AQ71" s="166">
        <f t="shared" si="55"/>
        <v>-1.9922511616411058E-2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colBreaks count="1" manualBreakCount="1">
    <brk id="29"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Spreadsheet" ma:contentTypeID="0x01010023FD8C82E6D69E48AEBE17BC8626DB890200316B2D2B4E03F64D95121ACAF958716C" ma:contentTypeVersion="68" ma:contentTypeDescription="Generic Excel Spreadsheet" ma:contentTypeScope="" ma:versionID="a4af002545323857c6adcda7529a1344">
  <xsd:schema xmlns:xsd="http://www.w3.org/2001/XMLSchema" xmlns:xs="http://www.w3.org/2001/XMLSchema" xmlns:p="http://schemas.microsoft.com/office/2006/metadata/properties" xmlns:ns2="2b8bb3d4-4679-4201-bf4e-ecf5a190cbdc" xmlns:ns3="http://schemas.microsoft.com/sharepoint/v3/fields" targetNamespace="http://schemas.microsoft.com/office/2006/metadata/properties" ma:root="true" ma:fieldsID="ce3f859c83e767debe0b2f83e8605039" ns2:_="" ns3:_="">
    <xsd:import namespace="2b8bb3d4-4679-4201-bf4e-ecf5a190cbdc"/>
    <xsd:import namespace="http://schemas.microsoft.com/sharepoint/v3/fields"/>
    <xsd:element name="properties">
      <xsd:complexType>
        <xsd:sequence>
          <xsd:element name="documentManagement">
            <xsd:complexType>
              <xsd:all>
                <xsd:element ref="ns2:Document_x0020_Type" minOccurs="0"/>
                <xsd:element ref="ns3:_DCDateCreated" minOccurs="0"/>
                <xsd:element ref="ns2:Description1" minOccurs="0"/>
                <xsd:element ref="ns2:Sensitivity"/>
                <xsd:element ref="ns2:pa1e2cbc04ca47e08abd8c9ba3e93ecc" minOccurs="0"/>
                <xsd:element ref="ns2:TaxCatchAll" minOccurs="0"/>
                <xsd:element ref="ns2:TaxCatchAllLabel" minOccurs="0"/>
                <xsd:element ref="ns2:TaxKeywordTaxHTField"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Document_x0020_Type" ma:index="1" nillable="true" ma:displayName="Document Type" ma:format="Dropdown" ma:internalName="Document_x0020_Type" ma:readOnly="false">
      <xsd:simpleType>
        <xsd:restriction base="dms:Choice">
          <xsd:enumeration value="MS Word"/>
          <xsd:enumeration value="MS Excel"/>
          <xsd:enumeration value="MS PowerPoint"/>
          <xsd:enumeration value="MS Outlook"/>
          <xsd:enumeration value="PDF"/>
          <xsd:enumeration value="Image"/>
          <xsd:enumeration value="Other"/>
        </xsd:restriction>
      </xsd:simpleType>
    </xsd:element>
    <xsd:element name="Description1" ma:index="4" nillable="true" ma:displayName="Document Description" ma:description="Describe the document purpose or scope." ma:internalName="Description1" ma:readOnly="false">
      <xsd:simpleType>
        <xsd:restriction base="dms:Note">
          <xsd:maxLength value="255"/>
        </xsd:restriction>
      </xsd:simpleType>
    </xsd:element>
    <xsd:element name="Sensitivity" ma:index="5" ma:displayName="Privacy Classification" ma:default="Internal Use Only" ma:description="See here for guidance on how to determine privacy classification: http://newintranet/content/9795." ma:format="RadioButtons" ma:internalName="Sensitivity" ma:readOnly="false">
      <xsd:simpleType>
        <xsd:restriction base="dms:Choice">
          <xsd:enumeration value="Public"/>
          <xsd:enumeration value="Internal Use Only"/>
          <xsd:enumeration value="Confidential"/>
          <xsd:enumeration value="Restricted"/>
        </xsd:restriction>
      </xsd:simpleType>
    </xsd:element>
    <xsd:element name="pa1e2cbc04ca47e08abd8c9ba3e93ecc" ma:index="9" nillable="true" ma:taxonomy="true" ma:internalName="pa1e2cbc04ca47e08abd8c9ba3e93ecc" ma:taxonomyFieldName="Classification" ma:displayName="Subject Classification (formal)" ma:readOnly="false" ma:default="" ma:fieldId="{9a1e2cbc-04ca-47e0-8abd-8c9ba3e93ecc}" ma:sspId="9d54efc9-ddd0-46ce-8ac6-e4a1c98f1b3f" ma:termSetId="c836e179-886e-477e-bf68-81a22b00306c"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9899c1c3-ce50-4d15-b1ff-a64ea3409bae}" ma:internalName="TaxCatchAll" ma:showField="CatchAllData" ma:web="cc81a7aa-d8ad-4f3f-ab52-378d1c1794af">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9899c1c3-ce50-4d15-b1ff-a64ea3409bae}" ma:internalName="TaxCatchAllLabel" ma:readOnly="true" ma:showField="CatchAllDataLabel" ma:web="cc81a7aa-d8ad-4f3f-ab52-378d1c1794af">
      <xsd:complexType>
        <xsd:complexContent>
          <xsd:extension base="dms:MultiChoiceLookup">
            <xsd:sequence>
              <xsd:element name="Value" type="dms:Lookup" maxOccurs="unbounded" minOccurs="0" nillable="true"/>
            </xsd:sequence>
          </xsd:extension>
        </xsd:complexContent>
      </xsd:complexType>
    </xsd:element>
    <xsd:element name="TaxKeywordTaxHTField" ma:index="16" nillable="true" ma:taxonomy="true" ma:internalName="TaxKeywordTaxHTField" ma:taxonomyFieldName="TaxKeyword" ma:displayName="Enterprise Keywords (informal)" ma:readOnly="false" ma:fieldId="{23f27201-bee3-471e-b2e7-b64fd8b7ca38}" ma:taxonomyMulti="true" ma:sspId="0c7bf0ea-5560-4c45-86be-006367667450" ma:termSetId="00000000-0000-0000-0000-000000000000" ma:anchorId="00000000-0000-0000-0000-000000000000" ma:open="true" ma:isKeyword="true">
      <xsd:complexType>
        <xsd:sequence>
          <xsd:element ref="pc:Terms" minOccurs="0" maxOccurs="1"/>
        </xsd:sequence>
      </xsd:complex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3" nillable="true" ma:displayName="Date Created" ma:default="[today]" ma:description="The date on which the document was created." ma:format="DateOnly" ma:internalName="_DCDateCreated" ma:readOnly="fals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Document Author"/>
        <xsd:element ref="dcterms:created" minOccurs="0" maxOccurs="1"/>
        <xsd:element ref="dc:identifier" minOccurs="0" maxOccurs="1"/>
        <xsd:element name="contentType" minOccurs="0" maxOccurs="1" type="xsd:string" ma:index="14" ma:displayName="Content Type"/>
        <xsd:element ref="dc:title" minOccurs="0" maxOccurs="1" ma:index="22" ma:displayName="Title"/>
        <xsd:element ref="dc:subject" minOccurs="0" maxOccurs="1"/>
        <xsd:element ref="dc:description" minOccurs="0" maxOccurs="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9d54efc9-ddd0-46ce-8ac6-e4a1c98f1b3f" ContentTypeId="0x01010023FD8C82E6D69E48AEBE17BC8626DB8902" PreviousValue="false"/>
</file>

<file path=customXml/item4.xml><?xml version="1.0" encoding="utf-8"?>
<p:properties xmlns:p="http://schemas.microsoft.com/office/2006/metadata/properties" xmlns:xsi="http://www.w3.org/2001/XMLSchema-instance" xmlns:pc="http://schemas.microsoft.com/office/infopath/2007/PartnerControls">
  <documentManagement>
    <_dlc_DocId xmlns="2b8bb3d4-4679-4201-bf4e-ecf5a190cbdc">HOLFIN-45-712</_dlc_DocId>
    <_dlc_DocIdUrl xmlns="2b8bb3d4-4679-4201-bf4e-ecf5a190cbdc">
      <Url>http://spapp01/sites/FIN/REG/RateApp/_layouts/DocIdRedir.aspx?ID=HOLFIN-45-712</Url>
      <Description>HOLFIN-45-712</Description>
    </_dlc_DocIdUrl>
    <pa1e2cbc04ca47e08abd8c9ba3e93ecc xmlns="2b8bb3d4-4679-4201-bf4e-ecf5a190cbdc">
      <Terms xmlns="http://schemas.microsoft.com/office/infopath/2007/PartnerControls"/>
    </pa1e2cbc04ca47e08abd8c9ba3e93ecc>
    <Document_x0020_Type xmlns="2b8bb3d4-4679-4201-bf4e-ecf5a190cbdc">MS Excel</Document_x0020_Type>
    <TaxCatchAll xmlns="2b8bb3d4-4679-4201-bf4e-ecf5a190cbdc"/>
    <Sensitivity xmlns="2b8bb3d4-4679-4201-bf4e-ecf5a190cbdc">Internal Use Only</Sensitivity>
    <Description1 xmlns="2b8bb3d4-4679-4201-bf4e-ecf5a190cbdc" xsi:nil="true"/>
    <TaxKeywordTaxHTField xmlns="2b8bb3d4-4679-4201-bf4e-ecf5a190cbdc">
      <Terms xmlns="http://schemas.microsoft.com/office/infopath/2007/PartnerControls"/>
    </TaxKeywordTaxHTField>
    <_DCDateCreated xmlns="http://schemas.microsoft.com/sharepoint/v3/fields">2015-04-29T04:00:00+00:00</_DCDateCreated>
  </documentManagement>
</p:properties>
</file>

<file path=customXml/item5.xml><?xml version="1.0" encoding="utf-8"?>
<?mso-contentType ?>
<customXsn xmlns="http://schemas.microsoft.com/office/2006/metadata/customXsn">
  <xsnLocation>http://spapp01/cth/_cts/HOL Document/WordDocInfoPanel.xsn</xsnLocation>
  <cached>False</cached>
  <openByDefault>False</openByDefault>
  <xsnScope>http://spapp01/cth</xsnScope>
</customXsn>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2AE6A0-662F-4B05-AC53-18BFECCB4AD7}"/>
</file>

<file path=customXml/itemProps2.xml><?xml version="1.0" encoding="utf-8"?>
<ds:datastoreItem xmlns:ds="http://schemas.openxmlformats.org/officeDocument/2006/customXml" ds:itemID="{1901E037-82E0-4FAE-916D-BA7CFBAAFB84}"/>
</file>

<file path=customXml/itemProps3.xml><?xml version="1.0" encoding="utf-8"?>
<ds:datastoreItem xmlns:ds="http://schemas.openxmlformats.org/officeDocument/2006/customXml" ds:itemID="{86639392-49BA-48C8-9593-D0277D154EF0}"/>
</file>

<file path=customXml/itemProps4.xml><?xml version="1.0" encoding="utf-8"?>
<ds:datastoreItem xmlns:ds="http://schemas.openxmlformats.org/officeDocument/2006/customXml" ds:itemID="{86E7423D-1CB9-4B5B-803B-8EA12FC0FBA5}"/>
</file>

<file path=customXml/itemProps5.xml><?xml version="1.0" encoding="utf-8"?>
<ds:datastoreItem xmlns:ds="http://schemas.openxmlformats.org/officeDocument/2006/customXml" ds:itemID="{430D9CF7-CFF6-4B06-9360-21ED7E80EBDE}"/>
</file>

<file path=customXml/itemProps6.xml><?xml version="1.0" encoding="utf-8"?>
<ds:datastoreItem xmlns:ds="http://schemas.openxmlformats.org/officeDocument/2006/customXml" ds:itemID="{5288244B-2585-4E13-9D47-BCD2CE651F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49</vt:i4>
      </vt:variant>
    </vt:vector>
  </HeadingPairs>
  <TitlesOfParts>
    <vt:vector size="75" baseType="lpstr">
      <vt:lpstr>Summary (Updated)</vt:lpstr>
      <vt:lpstr>Proposed Rates</vt:lpstr>
      <vt:lpstr>Res (100)</vt:lpstr>
      <vt:lpstr>Res (232)</vt:lpstr>
      <vt:lpstr>Res (250)</vt:lpstr>
      <vt:lpstr>Res (500)</vt:lpstr>
      <vt:lpstr>Res (800)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'&gt;1500(2500)'!Print_Area</vt:lpstr>
      <vt:lpstr>'&gt;1500(4000)'!Print_Area</vt:lpstr>
      <vt:lpstr>'&gt;50 (100)'!Print_Area</vt:lpstr>
      <vt:lpstr>'&gt;50 (1000)'!Print_Area</vt:lpstr>
      <vt:lpstr>'&gt;50 (250)'!Print_Area</vt:lpstr>
      <vt:lpstr>'&gt;50 (500)'!Print_Area</vt:lpstr>
      <vt:lpstr>'LU(10000)'!Print_Area</vt:lpstr>
      <vt:lpstr>'LU(7500)'!Print_Area</vt:lpstr>
      <vt:lpstr>'Res (100)'!Print_Area</vt:lpstr>
      <vt:lpstr>'Res (1000)'!Print_Area</vt:lpstr>
      <vt:lpstr>'Res (1500)'!Print_Area</vt:lpstr>
      <vt:lpstr>'Res (2000)'!Print_Area</vt:lpstr>
      <vt:lpstr>'Res (232)'!Print_Area</vt:lpstr>
      <vt:lpstr>'Res (250)'!Print_Area</vt:lpstr>
      <vt:lpstr>'Res (500)'!Print_Area</vt:lpstr>
      <vt:lpstr>'Res (800)'!Print_Area</vt:lpstr>
      <vt:lpstr>'SC (1000)'!Print_Area</vt:lpstr>
      <vt:lpstr>'SC (10000)'!Print_Area</vt:lpstr>
      <vt:lpstr>'SC (15000)'!Print_Area</vt:lpstr>
      <vt:lpstr>'SC (2000)'!Print_Area</vt:lpstr>
      <vt:lpstr>'SC (5000)'!Print_Area</vt:lpstr>
      <vt:lpstr>'SN (.4)'!Print_Area</vt:lpstr>
      <vt:lpstr>'StLght (1.5)'!Print_Area</vt:lpstr>
      <vt:lpstr>'Summary (Updated)'!Print_Area</vt:lpstr>
      <vt:lpstr>'USL (470)'!Print_Area</vt:lpstr>
      <vt:lpstr>'&gt;1500(2500)'!Print_Titles</vt:lpstr>
      <vt:lpstr>'&gt;1500(4000)'!Print_Titles</vt:lpstr>
      <vt:lpstr>'&gt;50 (100)'!Print_Titles</vt:lpstr>
      <vt:lpstr>'&gt;50 (1000)'!Print_Titles</vt:lpstr>
      <vt:lpstr>'&gt;50 (250)'!Print_Titles</vt:lpstr>
      <vt:lpstr>'&gt;50 (500)'!Print_Titles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(800)'!Print_Titles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keywords/>
  <cp:lastModifiedBy>meghanf</cp:lastModifiedBy>
  <cp:lastPrinted>2015-08-12T13:18:11Z</cp:lastPrinted>
  <dcterms:created xsi:type="dcterms:W3CDTF">2015-04-28T13:50:50Z</dcterms:created>
  <dcterms:modified xsi:type="dcterms:W3CDTF">2015-08-12T13:23:47Z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0x01010023FD8C82E6D69E48AEBE17BC8626DB890200316B2D2B4E03F64D95121ACAF958716C</vt:lpwstr>
  </property>
  <property fmtid="{D5CDD505-2E9C-101B-9397-08002B2CF9AE}" pid="3" name="_dlc_DocIdItemGuid">
    <vt:lpwstr>b0a9170a-6b19-4101-867e-986d571386c8</vt:lpwstr>
  </property>
  <property fmtid="{D5CDD505-2E9C-101B-9397-08002B2CF9AE}" pid="4" name="TaxKeyword">
    <vt:lpwstr/>
  </property>
</Properties>
</file>