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30" windowWidth="24915" windowHeight="11295" tabRatio="768" activeTab="5"/>
  </bookViews>
  <sheets>
    <sheet name="1. Billing Det. for Def-Var" sheetId="3" r:id="rId1"/>
    <sheet name="2. Allocating Def-Var Balances" sheetId="6" r:id="rId2"/>
    <sheet name="3. Calculation of Def-Var RR" sheetId="11" r:id="rId3"/>
    <sheet name="4. Calculation of GA RR" sheetId="33" r:id="rId4"/>
    <sheet name="5. Summary of Def-Var RR" sheetId="12" r:id="rId5"/>
    <sheet name="6. Final Tariff Schedule" sheetId="31" r:id="rId6"/>
  </sheets>
  <externalReferences>
    <externalReference r:id="rId7"/>
    <externalReference r:id="rId8"/>
    <externalReference r:id="rId9"/>
  </externalReferences>
  <definedNames>
    <definedName name="BI_LDCLIST">'[1]3. Rate Class Selection'!$B$19:$B$26</definedName>
    <definedName name="COS_RES_CUSTOMERS">#REF!</definedName>
    <definedName name="COS_RES_KWH">#REF!</definedName>
    <definedName name="CustomerAdministration">[1]lists!$Z$1:$Z$36</definedName>
    <definedName name="forecast_wholesale_lineplus">'[2]13. RTSR - Forecast Wholesale'!$P$113</definedName>
    <definedName name="forecast_wholesale_network">'[2]13. RTSR - Forecast Wholesale'!$F$109</definedName>
    <definedName name="LossFactors">[1]lists!$L$2:$L$15</definedName>
    <definedName name="NonPayment">[1]lists!$AA$1:$AA$71</definedName>
    <definedName name="_xlnm.Print_Titles" localSheetId="3">'4. Calculation of GA RR'!$4:$8</definedName>
    <definedName name="_xlnm.Print_Titles" localSheetId="5">'6. Final Tariff Schedule'!$1:$6</definedName>
    <definedName name="ratebase">#REF!</definedName>
    <definedName name="Total_Current_Wholesale_Lineplus">'[2]12. RTSR - Current Wholesale'!$P$113</definedName>
    <definedName name="total_current_wholesale_network">'[2]12. RTSR - Current Wholesale'!$F$109</definedName>
    <definedName name="Units">[1]lists!$N$2:$N$5</definedName>
    <definedName name="Units1">[3]lists!$O$2:$O$4</definedName>
    <definedName name="Units2">[1]lists!$P$2:$P$3</definedName>
    <definedName name="YRS_LEFT">#REF!</definedName>
  </definedNames>
  <calcPr calcId="145621"/>
</workbook>
</file>

<file path=xl/calcChain.xml><?xml version="1.0" encoding="utf-8"?>
<calcChain xmlns="http://schemas.openxmlformats.org/spreadsheetml/2006/main">
  <c r="D31" i="33" l="1"/>
  <c r="D30" i="33"/>
  <c r="D29" i="33"/>
  <c r="D28" i="33"/>
  <c r="D27" i="33"/>
  <c r="D23" i="33"/>
  <c r="D22" i="33"/>
  <c r="D21" i="33"/>
  <c r="D20" i="33"/>
  <c r="D19" i="33"/>
  <c r="O21" i="3"/>
  <c r="O20" i="3"/>
  <c r="O19" i="3"/>
  <c r="N22" i="3"/>
  <c r="N21" i="3"/>
  <c r="N18" i="3"/>
  <c r="N17" i="3"/>
  <c r="E11" i="6" l="1"/>
  <c r="E12" i="6"/>
  <c r="E13" i="6"/>
  <c r="E14" i="6"/>
  <c r="E15" i="6"/>
  <c r="E16" i="6"/>
  <c r="E10" i="6"/>
  <c r="E17" i="6" l="1"/>
  <c r="F12" i="6" s="1"/>
  <c r="F14" i="6"/>
  <c r="F10" i="6"/>
  <c r="F11" i="6"/>
  <c r="E14" i="33"/>
  <c r="G14" i="33" s="1"/>
  <c r="F13" i="6" l="1"/>
  <c r="F15" i="6"/>
  <c r="F16" i="6"/>
  <c r="F17" i="6"/>
  <c r="D15" i="33"/>
  <c r="E43" i="33"/>
  <c r="F15" i="33"/>
  <c r="E12" i="33"/>
  <c r="G12" i="33" s="1"/>
  <c r="B32" i="33"/>
  <c r="C28" i="33" s="1"/>
  <c r="E23" i="33"/>
  <c r="E32" i="33"/>
  <c r="B43" i="33"/>
  <c r="C36" i="33" s="1"/>
  <c r="D36" i="33" s="1"/>
  <c r="F36" i="33" s="1"/>
  <c r="C15" i="33"/>
  <c r="C42" i="33"/>
  <c r="D42" i="33" s="1"/>
  <c r="F42" i="33" s="1"/>
  <c r="E34" i="12" s="1"/>
  <c r="C39" i="33"/>
  <c r="D39" i="33" s="1"/>
  <c r="F39" i="33" s="1"/>
  <c r="B23" i="33"/>
  <c r="C21" i="33" s="1"/>
  <c r="E13" i="33"/>
  <c r="G13" i="33" s="1"/>
  <c r="C37" i="33" l="1"/>
  <c r="D37" i="33" s="1"/>
  <c r="F37" i="33" s="1"/>
  <c r="C40" i="33"/>
  <c r="D40" i="33" s="1"/>
  <c r="F40" i="33" s="1"/>
  <c r="C30" i="33"/>
  <c r="F30" i="33" s="1"/>
  <c r="C31" i="33"/>
  <c r="F31" i="33" s="1"/>
  <c r="C38" i="33"/>
  <c r="D38" i="33" s="1"/>
  <c r="F38" i="33" s="1"/>
  <c r="C41" i="33"/>
  <c r="D41" i="33" s="1"/>
  <c r="F41" i="33" s="1"/>
  <c r="F28" i="33"/>
  <c r="C27" i="33"/>
  <c r="F27" i="33" s="1"/>
  <c r="C29" i="33"/>
  <c r="F29" i="33" s="1"/>
  <c r="F21" i="33"/>
  <c r="C20" i="33"/>
  <c r="F20" i="33" s="1"/>
  <c r="C19" i="33"/>
  <c r="C22" i="33"/>
  <c r="F22" i="33" s="1"/>
  <c r="E15" i="33"/>
  <c r="G15" i="33"/>
  <c r="C43" i="33" l="1"/>
  <c r="D43" i="33"/>
  <c r="C32" i="33"/>
  <c r="D32" i="33"/>
  <c r="F19" i="33"/>
  <c r="C23" i="33"/>
  <c r="M25" i="11" l="1"/>
  <c r="M24" i="11"/>
  <c r="M23" i="11"/>
  <c r="M30" i="11" l="1"/>
  <c r="D22" i="11" l="1"/>
  <c r="D26" i="11"/>
  <c r="D21" i="11"/>
  <c r="G11" i="6" l="1"/>
  <c r="G10" i="6"/>
  <c r="V27" i="3"/>
  <c r="U27" i="3"/>
  <c r="K27" i="3"/>
  <c r="C10" i="6" l="1"/>
  <c r="C21" i="11"/>
  <c r="G17" i="6"/>
  <c r="W20" i="3" l="1"/>
  <c r="W19" i="3"/>
  <c r="W23" i="3"/>
  <c r="W21" i="3"/>
  <c r="W18" i="3"/>
  <c r="W17" i="3"/>
  <c r="O23" i="3" l="1"/>
  <c r="L27" i="11" s="1"/>
  <c r="N27" i="11" s="1"/>
  <c r="L24" i="11"/>
  <c r="N24" i="11" s="1"/>
  <c r="L23" i="11"/>
  <c r="N23" i="11" s="1"/>
  <c r="L25" i="11" l="1"/>
  <c r="E25" i="12"/>
  <c r="M27" i="3"/>
  <c r="L27" i="3"/>
  <c r="N24" i="3"/>
  <c r="N25" i="11" l="1"/>
  <c r="D28" i="12"/>
  <c r="D30" i="12"/>
  <c r="E33" i="12"/>
  <c r="D31" i="12"/>
  <c r="E30" i="12"/>
  <c r="E27" i="12"/>
  <c r="D34" i="12"/>
  <c r="E28" i="12"/>
  <c r="E26" i="12"/>
  <c r="D29" i="12"/>
  <c r="D27" i="12"/>
  <c r="D26" i="12"/>
  <c r="D33" i="12"/>
  <c r="D25" i="12"/>
  <c r="J22" i="3" l="1"/>
  <c r="J18" i="3"/>
  <c r="J17" i="3"/>
  <c r="H27" i="3"/>
  <c r="G27" i="3"/>
  <c r="E31" i="12" l="1"/>
  <c r="E29" i="12"/>
  <c r="G41" i="6" l="1"/>
  <c r="S14" i="6" s="1"/>
  <c r="G29" i="6"/>
  <c r="Q16" i="6" s="1"/>
  <c r="G27" i="6"/>
  <c r="Q13" i="6" s="1"/>
  <c r="D27" i="11"/>
  <c r="D25" i="11"/>
  <c r="D24" i="11"/>
  <c r="D23" i="11"/>
  <c r="C24" i="11"/>
  <c r="S27" i="3"/>
  <c r="N23" i="3"/>
  <c r="N20" i="3"/>
  <c r="N19" i="3"/>
  <c r="L26" i="11"/>
  <c r="N26" i="11" s="1"/>
  <c r="L22" i="11"/>
  <c r="N22" i="11" s="1"/>
  <c r="L21" i="11"/>
  <c r="N21" i="11" s="1"/>
  <c r="Q27" i="3"/>
  <c r="P27" i="3"/>
  <c r="O24" i="3"/>
  <c r="V9" i="6" l="1"/>
  <c r="D30" i="11"/>
  <c r="N30" i="11"/>
  <c r="C12" i="6"/>
  <c r="C23" i="11"/>
  <c r="C15" i="6"/>
  <c r="C26" i="11"/>
  <c r="C11" i="6"/>
  <c r="C22" i="11"/>
  <c r="C14" i="6"/>
  <c r="C25" i="11"/>
  <c r="C16" i="6"/>
  <c r="C27" i="11"/>
  <c r="K11" i="6"/>
  <c r="K13" i="6" s="1"/>
  <c r="K15" i="6" s="1"/>
  <c r="K10" i="6"/>
  <c r="K12" i="6" s="1"/>
  <c r="K14" i="6" s="1"/>
  <c r="K16" i="6" s="1"/>
  <c r="I20" i="3"/>
  <c r="C13" i="6"/>
  <c r="G42" i="6"/>
  <c r="S16" i="6" s="1"/>
  <c r="G38" i="6"/>
  <c r="S15" i="6" s="1"/>
  <c r="G37" i="6"/>
  <c r="S11" i="6" s="1"/>
  <c r="D29" i="6"/>
  <c r="P16" i="6" s="1"/>
  <c r="D28" i="6"/>
  <c r="P14" i="6" s="1"/>
  <c r="J19" i="3"/>
  <c r="F23" i="11" s="1"/>
  <c r="L30" i="11"/>
  <c r="J21" i="3"/>
  <c r="F25" i="11" s="1"/>
  <c r="I17" i="3"/>
  <c r="H10" i="6" s="1"/>
  <c r="D53" i="6"/>
  <c r="T14" i="6" s="1"/>
  <c r="G49" i="6"/>
  <c r="U11" i="6" s="1"/>
  <c r="F43" i="6"/>
  <c r="D48" i="6"/>
  <c r="T10" i="6" s="1"/>
  <c r="G40" i="6"/>
  <c r="S13" i="6" s="1"/>
  <c r="G48" i="6"/>
  <c r="U10" i="6" s="1"/>
  <c r="D26" i="6"/>
  <c r="P12" i="6" s="1"/>
  <c r="G39" i="6"/>
  <c r="S12" i="6" s="1"/>
  <c r="G54" i="6"/>
  <c r="U16" i="6" s="1"/>
  <c r="G51" i="6"/>
  <c r="U12" i="6" s="1"/>
  <c r="N27" i="3"/>
  <c r="H13" i="6"/>
  <c r="E24" i="11"/>
  <c r="X27" i="3"/>
  <c r="D40" i="6"/>
  <c r="R13" i="6" s="1"/>
  <c r="D25" i="6"/>
  <c r="P15" i="6" s="1"/>
  <c r="G23" i="6"/>
  <c r="Q10" i="6" s="1"/>
  <c r="G53" i="6"/>
  <c r="U14" i="6" s="1"/>
  <c r="D54" i="6"/>
  <c r="T16" i="6" s="1"/>
  <c r="D24" i="6"/>
  <c r="P11" i="6" s="1"/>
  <c r="D27" i="6"/>
  <c r="P13" i="6" s="1"/>
  <c r="G28" i="6"/>
  <c r="Q14" i="6" s="1"/>
  <c r="D49" i="6"/>
  <c r="T11" i="6" s="1"/>
  <c r="G50" i="6"/>
  <c r="U15" i="6" s="1"/>
  <c r="I22" i="3"/>
  <c r="J20" i="3"/>
  <c r="I18" i="3"/>
  <c r="J23" i="3"/>
  <c r="F27" i="11" s="1"/>
  <c r="I21" i="3"/>
  <c r="I23" i="3"/>
  <c r="I19" i="3"/>
  <c r="T27" i="3"/>
  <c r="W27" i="3"/>
  <c r="G36" i="6"/>
  <c r="S10" i="6" s="1"/>
  <c r="R27" i="3"/>
  <c r="G26" i="6"/>
  <c r="Q12" i="6" s="1"/>
  <c r="D50" i="6"/>
  <c r="T15" i="6" s="1"/>
  <c r="C30" i="6"/>
  <c r="D51" i="6"/>
  <c r="T12" i="6" s="1"/>
  <c r="G52" i="6"/>
  <c r="U13" i="6" s="1"/>
  <c r="K24" i="11" s="1"/>
  <c r="O24" i="11" s="1"/>
  <c r="C43" i="6"/>
  <c r="D52" i="6"/>
  <c r="T13" i="6" s="1"/>
  <c r="C55" i="6"/>
  <c r="D23" i="6"/>
  <c r="P10" i="6" s="1"/>
  <c r="G24" i="6"/>
  <c r="Q11" i="6" s="1"/>
  <c r="F55" i="6"/>
  <c r="G25" i="6"/>
  <c r="Q15" i="6" s="1"/>
  <c r="F30" i="6"/>
  <c r="E27" i="3"/>
  <c r="O18" i="3"/>
  <c r="D27" i="3"/>
  <c r="O17" i="3"/>
  <c r="C27" i="3"/>
  <c r="O22" i="3"/>
  <c r="K27" i="11" l="1"/>
  <c r="O27" i="11" s="1"/>
  <c r="U17" i="6"/>
  <c r="K21" i="11"/>
  <c r="O21" i="11" s="1"/>
  <c r="K26" i="11"/>
  <c r="O26" i="11" s="1"/>
  <c r="K25" i="11"/>
  <c r="O25" i="11" s="1"/>
  <c r="C32" i="12" s="1"/>
  <c r="F32" i="12" s="1"/>
  <c r="K23" i="11"/>
  <c r="O23" i="11" s="1"/>
  <c r="K22" i="11"/>
  <c r="O22" i="11" s="1"/>
  <c r="C17" i="6"/>
  <c r="D11" i="6" s="1"/>
  <c r="C30" i="11"/>
  <c r="S17" i="6"/>
  <c r="E21" i="11"/>
  <c r="O27" i="3"/>
  <c r="G43" i="6"/>
  <c r="G55" i="6"/>
  <c r="G30" i="6"/>
  <c r="H12" i="6"/>
  <c r="E23" i="11"/>
  <c r="H16" i="6"/>
  <c r="E27" i="11"/>
  <c r="H14" i="6"/>
  <c r="E25" i="11"/>
  <c r="H11" i="6"/>
  <c r="E22" i="11"/>
  <c r="J27" i="3"/>
  <c r="F24" i="11"/>
  <c r="H15" i="6"/>
  <c r="E26" i="11"/>
  <c r="D36" i="6"/>
  <c r="R10" i="6" s="1"/>
  <c r="D42" i="6"/>
  <c r="R16" i="6" s="1"/>
  <c r="D39" i="6"/>
  <c r="R12" i="6" s="1"/>
  <c r="D41" i="6"/>
  <c r="R14" i="6" s="1"/>
  <c r="D37" i="6"/>
  <c r="R11" i="6" s="1"/>
  <c r="D38" i="6"/>
  <c r="R15" i="6" s="1"/>
  <c r="I27" i="3"/>
  <c r="D30" i="6"/>
  <c r="D55" i="6"/>
  <c r="Q17" i="6"/>
  <c r="T17" i="6"/>
  <c r="F27" i="3"/>
  <c r="D16" i="6" l="1"/>
  <c r="N16" i="6" s="1"/>
  <c r="D14" i="6"/>
  <c r="M14" i="6" s="1"/>
  <c r="D10" i="6"/>
  <c r="M10" i="6" s="1"/>
  <c r="D12" i="6"/>
  <c r="M12" i="6" s="1"/>
  <c r="D15" i="6"/>
  <c r="N15" i="6" s="1"/>
  <c r="D13" i="6"/>
  <c r="N13" i="6" s="1"/>
  <c r="M13" i="6"/>
  <c r="M11" i="6"/>
  <c r="N11" i="6"/>
  <c r="J11" i="6"/>
  <c r="M16" i="6"/>
  <c r="J12" i="6"/>
  <c r="F30" i="11"/>
  <c r="D43" i="6"/>
  <c r="E30" i="11"/>
  <c r="H17" i="6"/>
  <c r="P17" i="6"/>
  <c r="B34" i="3"/>
  <c r="R17" i="6"/>
  <c r="M15" i="6" l="1"/>
  <c r="J14" i="6"/>
  <c r="J16" i="6"/>
  <c r="G27" i="11" s="1"/>
  <c r="I27" i="11" s="1"/>
  <c r="N12" i="6"/>
  <c r="G23" i="11" s="1"/>
  <c r="I23" i="11" s="1"/>
  <c r="J10" i="6"/>
  <c r="N14" i="6"/>
  <c r="D17" i="6"/>
  <c r="N10" i="6"/>
  <c r="J15" i="6"/>
  <c r="G26" i="11" s="1"/>
  <c r="I26" i="11" s="1"/>
  <c r="J13" i="6"/>
  <c r="G24" i="11" s="1"/>
  <c r="I24" i="11" s="1"/>
  <c r="G22" i="11"/>
  <c r="I22" i="11" s="1"/>
  <c r="I13" i="6"/>
  <c r="O13" i="6" s="1"/>
  <c r="I10" i="6"/>
  <c r="I11" i="6"/>
  <c r="I16" i="6"/>
  <c r="L16" i="6" s="1"/>
  <c r="I15" i="6"/>
  <c r="O15" i="6" s="1"/>
  <c r="C27" i="12" s="1"/>
  <c r="F27" i="12" s="1"/>
  <c r="I12" i="6"/>
  <c r="I14" i="6"/>
  <c r="O14" i="6" s="1"/>
  <c r="C33" i="12" s="1"/>
  <c r="F33" i="12" s="1"/>
  <c r="A36" i="3"/>
  <c r="D34" i="3"/>
  <c r="G25" i="11" l="1"/>
  <c r="I25" i="11" s="1"/>
  <c r="G21" i="11"/>
  <c r="I21" i="11" s="1"/>
  <c r="C16" i="12"/>
  <c r="L13" i="6"/>
  <c r="V13" i="6" s="1"/>
  <c r="C31" i="12"/>
  <c r="F31" i="12" s="1"/>
  <c r="C30" i="12"/>
  <c r="F30" i="12" s="1"/>
  <c r="O10" i="6"/>
  <c r="L10" i="6"/>
  <c r="O11" i="6"/>
  <c r="C26" i="12" s="1"/>
  <c r="F26" i="12" s="1"/>
  <c r="L14" i="6"/>
  <c r="V14" i="6" s="1"/>
  <c r="L11" i="6"/>
  <c r="O16" i="6"/>
  <c r="V16" i="6" s="1"/>
  <c r="O12" i="6"/>
  <c r="L15" i="6"/>
  <c r="V15" i="6" s="1"/>
  <c r="L12" i="6"/>
  <c r="I17" i="6"/>
  <c r="V11" i="6" l="1"/>
  <c r="V10" i="6"/>
  <c r="V12" i="6"/>
  <c r="H25" i="11"/>
  <c r="J25" i="11" s="1"/>
  <c r="H26" i="11"/>
  <c r="J26" i="11" s="1"/>
  <c r="H24" i="11"/>
  <c r="J24" i="11" s="1"/>
  <c r="C28" i="12"/>
  <c r="F28" i="12" s="1"/>
  <c r="C29" i="12"/>
  <c r="F29" i="12" s="1"/>
  <c r="C25" i="12"/>
  <c r="F25" i="12" s="1"/>
  <c r="H27" i="11"/>
  <c r="J27" i="11" s="1"/>
  <c r="C34" i="12"/>
  <c r="F34" i="12" s="1"/>
  <c r="H23" i="11"/>
  <c r="J23" i="11" s="1"/>
  <c r="H22" i="11"/>
  <c r="J22" i="11" s="1"/>
  <c r="H21" i="11"/>
  <c r="J21" i="11" s="1"/>
  <c r="C18" i="12"/>
  <c r="C20" i="12"/>
  <c r="C13" i="12"/>
  <c r="C17" i="12"/>
  <c r="O17" i="6"/>
  <c r="L17" i="6"/>
  <c r="G18" i="6" s="1"/>
  <c r="N17" i="6"/>
  <c r="I18" i="6" s="1"/>
  <c r="K17" i="6"/>
  <c r="J17" i="6"/>
  <c r="E18" i="6" s="1"/>
  <c r="M17" i="6"/>
  <c r="H18" i="6" s="1"/>
  <c r="D20" i="12" l="1"/>
  <c r="D18" i="12"/>
  <c r="D11" i="12"/>
  <c r="D16" i="12"/>
  <c r="D12" i="12"/>
  <c r="D14" i="12"/>
  <c r="D13" i="12"/>
  <c r="C12" i="12"/>
  <c r="C14" i="12"/>
  <c r="C11" i="12"/>
  <c r="K30" i="11"/>
  <c r="V17" i="6"/>
  <c r="H30" i="11"/>
  <c r="C19" i="12"/>
  <c r="G30" i="11"/>
  <c r="E16" i="12" l="1"/>
  <c r="D17" i="12"/>
  <c r="E17" i="12" s="1"/>
  <c r="E18" i="12"/>
  <c r="D19" i="12"/>
  <c r="E19" i="12" s="1"/>
  <c r="E20" i="12"/>
  <c r="D15" i="12"/>
  <c r="E13" i="12"/>
  <c r="E11" i="12"/>
  <c r="C15" i="12"/>
  <c r="E14" i="12"/>
  <c r="E12" i="12"/>
  <c r="E15" i="12" l="1"/>
</calcChain>
</file>

<file path=xl/comments1.xml><?xml version="1.0" encoding="utf-8"?>
<comments xmlns="http://schemas.openxmlformats.org/spreadsheetml/2006/main">
  <authors>
    <author>Belinda Dhaliwal</author>
  </authors>
  <commentList>
    <comment ref="O25" authorId="0">
      <text>
        <r>
          <rPr>
            <b/>
            <sz val="9"/>
            <color indexed="81"/>
            <rFont val="Tahoma"/>
            <family val="2"/>
          </rPr>
          <t>Belinda Dhaliwal:</t>
        </r>
        <r>
          <rPr>
            <sz val="9"/>
            <color indexed="81"/>
            <rFont val="Tahoma"/>
            <family val="2"/>
          </rPr>
          <t xml:space="preserve">
The GA variance created in 2010 was by all Large Users because they were all Class B at that time.  So the related credit should be given back to all Large Users, not just Square One.</t>
        </r>
      </text>
    </comment>
  </commentList>
</comments>
</file>

<file path=xl/comments2.xml><?xml version="1.0" encoding="utf-8"?>
<comments xmlns="http://schemas.openxmlformats.org/spreadsheetml/2006/main">
  <authors>
    <author>Belinda Dhaliwal</author>
  </authors>
  <commentList>
    <comment ref="E21" authorId="0">
      <text>
        <r>
          <rPr>
            <b/>
            <sz val="9"/>
            <color indexed="81"/>
            <rFont val="Tahoma"/>
            <family val="2"/>
          </rPr>
          <t>Belinda Dhaliwal:</t>
        </r>
        <r>
          <rPr>
            <sz val="9"/>
            <color indexed="81"/>
            <rFont val="Tahoma"/>
            <family val="2"/>
          </rPr>
          <t xml:space="preserve">
Square One Only</t>
        </r>
      </text>
    </comment>
    <comment ref="E41" authorId="0">
      <text>
        <r>
          <rPr>
            <b/>
            <sz val="9"/>
            <color indexed="81"/>
            <rFont val="Tahoma"/>
            <family val="2"/>
          </rPr>
          <t>Belinda Dhaliwal:</t>
        </r>
        <r>
          <rPr>
            <sz val="9"/>
            <color indexed="81"/>
            <rFont val="Tahoma"/>
            <family val="2"/>
          </rPr>
          <t xml:space="preserve">
Square One Only</t>
        </r>
      </text>
    </comment>
  </commentList>
</comments>
</file>

<file path=xl/sharedStrings.xml><?xml version="1.0" encoding="utf-8"?>
<sst xmlns="http://schemas.openxmlformats.org/spreadsheetml/2006/main" count="1173" uniqueCount="411">
  <si>
    <t>Rate Class</t>
  </si>
  <si>
    <t>Residential</t>
  </si>
  <si>
    <t>Interest</t>
  </si>
  <si>
    <t>Total</t>
  </si>
  <si>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</si>
  <si>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</si>
  <si>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</si>
  <si>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</si>
  <si>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</si>
  <si>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</si>
  <si>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</si>
  <si>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Unit</t>
  </si>
  <si>
    <t>RESIDENTIAL</t>
  </si>
  <si>
    <t>$/kWh</t>
  </si>
  <si>
    <t>GENERAL SERVICE LESS THAN 50 KW</t>
  </si>
  <si>
    <t>UNMETERED SCATTERED LOAD</t>
  </si>
  <si>
    <t>GENERAL SERVICE 50 TO 499 KW</t>
  </si>
  <si>
    <t>$/kW</t>
  </si>
  <si>
    <t>GENERAL SERVICE 500 TO 4,999 KW</t>
  </si>
  <si>
    <t>LARGE USE &gt; 5000 KW</t>
  </si>
  <si>
    <t>STREET LIGHTING</t>
  </si>
  <si>
    <t>STANDBY DISTRIBUTION SERVICE</t>
  </si>
  <si>
    <t>microFIT</t>
  </si>
  <si>
    <t>Threshold Test</t>
  </si>
  <si>
    <t>Total Claim (including Account 1568)</t>
  </si>
  <si>
    <t>Total Claim for Threshold Test (All Group 1 Accounts)</t>
  </si>
  <si>
    <r>
      <t xml:space="preserve">Threshold Test (Total claim per kWh) </t>
    </r>
    <r>
      <rPr>
        <b/>
        <vertAlign val="superscript"/>
        <sz val="11"/>
        <color rgb="FFFF0000"/>
        <rFont val="Calibri"/>
        <family val="2"/>
        <scheme val="minor"/>
      </rPr>
      <t>2</t>
    </r>
  </si>
  <si>
    <t>YES</t>
  </si>
  <si>
    <t>Global Adjustment Rate Rider</t>
  </si>
  <si>
    <t>Enersource Hydro Mississauga Inc.</t>
  </si>
  <si>
    <t>Allocation of Deferral/Variance Accounts</t>
  </si>
  <si>
    <t>TABLE 1 - Allocation of Deferral/Variance Excluding GA</t>
  </si>
  <si>
    <t>1550</t>
  </si>
  <si>
    <t>1580</t>
  </si>
  <si>
    <t>1584</t>
  </si>
  <si>
    <t>1586</t>
  </si>
  <si>
    <t>1588</t>
  </si>
  <si>
    <t>LARGE USE</t>
  </si>
  <si>
    <t>1595 (Excl. GA) Recovery Share Proportion (2010)</t>
  </si>
  <si>
    <t>1595 (GA) Recovery Share Proportion (2010)</t>
  </si>
  <si>
    <t>1595 (GA) Recovery Share Proportion (2011)</t>
  </si>
  <si>
    <t>Incentive Regulation Model for 2016 Filers</t>
  </si>
  <si>
    <t>1595 (GA) Recovery Share Proportion (2012)</t>
  </si>
  <si>
    <t>1595 (Excl. GA) Recovery Share Proportion (2011)</t>
  </si>
  <si>
    <t>1595 (Excl. GA) Recovery Share Proportion (2012)</t>
  </si>
  <si>
    <t>TABLE 2 - Allocation of Account 1595 (2010)</t>
  </si>
  <si>
    <t>TABLE 2 - Allocation of Account 1595 (2011)</t>
  </si>
  <si>
    <t>TABLE 2 - Allocation of Account 1595 (2012)</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</si>
  <si>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</si>
  <si>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Deferral/Variance Account Rate Rider</t>
  </si>
  <si>
    <t>Billed kWh or Estimated kW for Non-RPP Customers</t>
  </si>
  <si>
    <t>Summary of Deferral/Variance Rate Riders</t>
  </si>
  <si>
    <t>TABLE 1 - Summary of Deferral/Variance Rate Riders Excluding GA (Applicable to All Customers)</t>
  </si>
  <si>
    <t>TABLE 2 - Summary of GA Deferral/Variance Rate Riders (Applicable to Non-RPP Customers)</t>
  </si>
  <si>
    <t>Global Adjustment
(Non-RPP only)</t>
  </si>
  <si>
    <t>GENERAL SERVICE 50 TO 499 KW (N0N-INTERVAL)</t>
  </si>
  <si>
    <t>GENERAL SERVICE 50 TO 499 KW (INTERVAL)</t>
  </si>
  <si>
    <t>GENERAL SERVICE 500 TO 4,999 KW (NON-INTERVAL)</t>
  </si>
  <si>
    <t>GENERAL SERVICE 500 TO 4,999 KW (INTERVAL)</t>
  </si>
  <si>
    <t>LARGE USE (CLASS B)</t>
  </si>
  <si>
    <t>EB-2015-0065</t>
  </si>
  <si>
    <t>Allocation of Balance in Account 1595 GA</t>
  </si>
  <si>
    <t>1595 GA Portion</t>
  </si>
  <si>
    <t>Retail Transmission Rate - Network Service Rate</t>
  </si>
  <si>
    <t>Retail Transmission Rate - Line and Transformation Connection Service Rate</t>
  </si>
  <si>
    <t>Retail Transmission Rate - Network Service Rate - Interval Metered</t>
  </si>
  <si>
    <t>Retail Transmission Rate - Line and Transformation Connection Service Rate - Interval Metered</t>
  </si>
  <si>
    <t>$</t>
  </si>
  <si>
    <t>ALLOWANCES</t>
  </si>
  <si>
    <t>Transformer Allowance for Ownership - per kW of billing demand/month</t>
  </si>
  <si>
    <t>%</t>
  </si>
  <si>
    <t>SPECIFIC SERVICE CHARGES</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</si>
  <si>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</si>
  <si>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</si>
  <si>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</si>
  <si>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</si>
  <si>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Arrears certificate</t>
  </si>
  <si>
    <t>Request for other billing information</t>
  </si>
  <si>
    <t>Credit Reference/credit check (plus credit agency costs)</t>
  </si>
  <si>
    <t>Income Tax Letter</t>
  </si>
  <si>
    <t>Returned cheque (plus bank charges)</t>
  </si>
  <si>
    <t>Account set up charge/change of occupancy charge (plus credit agency costs if applicable)</t>
  </si>
  <si>
    <t>Meter dispute charge plus Measurement Canada fees (if meter found correct)</t>
  </si>
  <si>
    <t>Special meter reads</t>
  </si>
  <si>
    <t>Interval meter request change</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</si>
  <si>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</si>
  <si>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</si>
  <si>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</si>
  <si>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</si>
  <si>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</si>
  <si>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</si>
  <si>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</si>
  <si>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</si>
  <si>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</si>
  <si>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</si>
  <si>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</si>
  <si>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</si>
  <si>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</si>
  <si>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</si>
  <si>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</si>
  <si>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</si>
  <si>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</si>
  <si>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</si>
  <si>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</si>
  <si>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RESIDENTIAL SERVICE CLASSIFICATION</t>
  </si>
  <si>
    <t>GENERAL SERVICE LESS THAN 50 KW SERVICE CLASSIFICATION</t>
  </si>
  <si>
    <t>UNMETERED SCATTERED LOAD SERVICE CLASSIFICATION</t>
  </si>
  <si>
    <t>GENERAL SERVICE 50 TO 499 KW SERVICE CLASSIFICATION</t>
  </si>
  <si>
    <t>GENERAL SERVICE 500 TO 4,999 KW SERVICE CLASSIFICATION</t>
  </si>
  <si>
    <t>STREET LIGHTING SERVICE CLASSIFICATION</t>
  </si>
  <si>
    <t>Wholesale Market Service Rate</t>
  </si>
  <si>
    <t>Rural or Remote Electricity Rate Protection Charge (RRRP)</t>
  </si>
  <si>
    <t>Standard Supply Service - Administrative Charge (if applicable)</t>
  </si>
  <si>
    <t>TARIFF OF RATES AND CHARGES</t>
  </si>
  <si>
    <t>This schedule supersedes and replaces all previously</t>
  </si>
  <si>
    <t>approved schedules of Rates, Charges and Loss Factors</t>
  </si>
  <si>
    <t>This classification refers to all residential services including, without limitation, single family or single unit dwellings, multi-family dwellings, row-type dwellings and subdivision developments. Energy is supplied in single phase, 3-wire, or three phase, 4-wire, having a nominal voltage of 120/240 Volts. There shall be only one delivery point to a dwelling.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</si>
  <si>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</si>
  <si>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MONTHLY RATES AND CHARGES - Delivery Component</t>
  </si>
  <si>
    <t>Service Charge</t>
  </si>
  <si>
    <t>Rate Rider for Smart Metering Entity Charge - effective until October 31, 2018</t>
  </si>
  <si>
    <t>Distribution Volumetric Rate</t>
  </si>
  <si>
    <t>Low Voltage Service Rate</t>
  </si>
  <si>
    <t>MONTHLY RATES AND CHARGES - Regulatory Component</t>
  </si>
  <si>
    <t>This classification refers to a non-residential account whose monthly average peak demand is less than, or is forecast to be less than, 50 kW. Further servicing details are available in the distributor’s Conditions of Service.</t>
  </si>
  <si>
    <t>Service Charge (per connection)</t>
  </si>
  <si>
    <t>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</si>
  <si>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This classification refers to a non-residential account whose monthly average peak demand is equal to or greater than, or is forecast to be equal to or greater than, 500 kW but less than 5,000 kW. Further servicing details are available in the distributor’s Conditions of Service.</t>
  </si>
  <si>
    <t>This classification refers to an account whose monthly average peak demand is equal to or greater than, or is forecast to be equal to or greater than, 5,000 kW.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</si>
  <si>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</si>
  <si>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Service Charge (per light)</t>
  </si>
  <si>
    <t>This classification refers to an account that requires Enersource Hydro Mississauga to provide distribution service on a standby basis as a back-up supply to an on-site generator. Further servicing details are available in the distributor’s Conditions of Service.</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</si>
  <si>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</si>
  <si>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MICROFIT SERVICE CLASSIFICATION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</si>
  <si>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</si>
  <si>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1589 GA (2013)</t>
  </si>
  <si>
    <t>1589 GA (2014)</t>
  </si>
  <si>
    <t>TOTAL GA</t>
  </si>
  <si>
    <r>
      <t xml:space="preserve">Billed </t>
    </r>
    <r>
      <rPr>
        <b/>
        <sz val="11"/>
        <color rgb="FFFF0000"/>
        <rFont val="Arial"/>
        <family val="2"/>
      </rPr>
      <t>kWh</t>
    </r>
    <r>
      <rPr>
        <b/>
        <sz val="10"/>
        <rFont val="Arial"/>
        <family val="2"/>
      </rPr>
      <t xml:space="preserve"> for Wholesale Market Participants (WMP)</t>
    </r>
  </si>
  <si>
    <r>
      <t xml:space="preserve">Billed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</si>
  <si>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</si>
  <si>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</si>
  <si>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</si>
  <si>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</si>
  <si>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</si>
  <si>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</si>
  <si>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</si>
  <si>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Billed </t>
    </r>
    <r>
      <rPr>
        <b/>
        <sz val="10"/>
        <color rgb="FFFF0000"/>
        <rFont val="Arial"/>
        <family val="2"/>
      </rPr>
      <t>kW</t>
    </r>
    <r>
      <rPr>
        <b/>
        <sz val="10"/>
        <rFont val="Arial"/>
        <family val="2"/>
      </rPr>
      <t xml:space="preserve"> for Non-RPP Customers LESS Class A Demand</t>
    </r>
  </si>
  <si>
    <t>Enersource Hydro Mississauga Inc</t>
  </si>
  <si>
    <t>EB - 2015-0065</t>
  </si>
  <si>
    <t>Appendix 1</t>
  </si>
  <si>
    <t>Global Adjustment  - Variance Account  1589</t>
  </si>
  <si>
    <t>Breakdown between Interval and Non-Interval Customers</t>
  </si>
  <si>
    <t>Table 1 - Variance Allocation Between Interval &amp; Non-Interval</t>
  </si>
  <si>
    <t>Meter Type</t>
  </si>
  <si>
    <t>Global Adjustment Billing Methodology</t>
  </si>
  <si>
    <t>Revenue</t>
  </si>
  <si>
    <t>Cost</t>
  </si>
  <si>
    <t>Subtotal</t>
  </si>
  <si>
    <t>Total Variance Claim</t>
  </si>
  <si>
    <t>Interval</t>
  </si>
  <si>
    <t>2013 - (2nd Estimate)</t>
  </si>
  <si>
    <t>Non-Interval</t>
  </si>
  <si>
    <t>2013 - (1st Estimate)</t>
  </si>
  <si>
    <t>Interval &amp; Non Interval</t>
  </si>
  <si>
    <t>2014 - (1st Estimate)</t>
  </si>
  <si>
    <t>Table 2 - Allocation of 2013 Variance to Interval Customers</t>
  </si>
  <si>
    <t>Allocation (%)</t>
  </si>
  <si>
    <t>$ Allocation</t>
  </si>
  <si>
    <t>Actual 2014 kW for Non-RPP Customers</t>
  </si>
  <si>
    <t>$/Unit</t>
  </si>
  <si>
    <t>General Service 50 to 499 KW</t>
  </si>
  <si>
    <t>General Service 500 to 4999 KW</t>
  </si>
  <si>
    <t>Large Use</t>
  </si>
  <si>
    <t>Streetlight</t>
  </si>
  <si>
    <t>Table 3 - Allocation of 2013 Variance to Non Interval Customers</t>
  </si>
  <si>
    <t>Actual 2014 Billed kWh or kW for Non-RPP Customers</t>
  </si>
  <si>
    <t>General Service Less Than 50 KW</t>
  </si>
  <si>
    <t>Unmetered Scattered Load</t>
  </si>
  <si>
    <t>Table 4 - Allocation of 2014 Variance to Interval &amp; Non Interval Customers</t>
  </si>
  <si>
    <t>2014 GA Billed kWh for Non-RPP Customers</t>
  </si>
  <si>
    <t>LARGE USE SERVICE CLASSIFICATION</t>
  </si>
  <si>
    <t>STANDBY POWER SERVICE CLASSIFICATION</t>
  </si>
  <si>
    <t>X</t>
  </si>
  <si>
    <t>Enersource Hydro Mississauga Inc._Start</t>
  </si>
  <si>
    <t>EB-2014-0068</t>
  </si>
  <si>
    <t>1_RESIDENTIAL SERVICE CLASSIFICATION</t>
  </si>
  <si>
    <t>1_APPLICATION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</si>
  <si>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</si>
  <si>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1_MRC_Del</t>
  </si>
  <si>
    <t>1_RESIDENTIAL SERVICE CLASSIFICATION_MSC</t>
  </si>
  <si>
    <t>1_RESIDENTIAL SERVICE CLASSIFICATION_SME</t>
  </si>
  <si>
    <t>1_RESIDENTIAL SERVICE CLASSIFICATION_DVC</t>
  </si>
  <si>
    <t>1_RESIDENTIAL SERVICE CLASSIFICATION_DEFVAR_ALL</t>
  </si>
  <si>
    <t>1_RESIDENTIAL SERVICE CLASSIFICATION_DVA_RR_2016</t>
  </si>
  <si>
    <t>1_RESIDENTIAL SERVICE CLASSIFICATION_LV</t>
  </si>
  <si>
    <t>1_RESIDENTIAL SERVICE CLASSIFICATION_LRAM</t>
  </si>
  <si>
    <t>1_RESIDENTIAL SERVICE CLASSIFICATION_DVA_RR_2016_1568</t>
  </si>
  <si>
    <t>1_RESIDENTIAL SERVICE CLASSIFICATION_Retail Transmission Rate - Network Service Rate</t>
  </si>
  <si>
    <t>RESIDENTIAL SERVICE CLASSIFICATION_Retail Transmission Rate - Network Service Rate</t>
  </si>
  <si>
    <t>1_RESIDENTIAL SERVICE CLASSIFICATION_Retail Transmission Rate - Line and Transformation Connection Service Rate</t>
  </si>
  <si>
    <t>RESIDENTIAL SERVICE CLASSIFICATION_Retail Transmission Rate - Line and Transformation Connection Service Rate</t>
  </si>
  <si>
    <t>1_MRC_Reg</t>
  </si>
  <si>
    <t>1_RESIDENTIAL SERVICE CLASSIFICATION_WMSR</t>
  </si>
  <si>
    <t>1_RESIDENTIAL SERVICE CLASSIFICATION_RRRP</t>
  </si>
  <si>
    <t>1_RESIDENTIAL SERVICE CLASSIFICATION_SSS</t>
  </si>
  <si>
    <t>2_GENERAL SERVICE LESS THAN 50 KW SERVICE CLASSIFICATION</t>
  </si>
  <si>
    <t>2_APPLICATION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</si>
  <si>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</si>
  <si>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2_MRC_Del</t>
  </si>
  <si>
    <t>2_GENERAL SERVICE LESS THAN 50 KW SERVICE CLASSIFICATION_MSC</t>
  </si>
  <si>
    <t>2_GENERAL SERVICE LESS THAN 50 KW SERVICE CLASSIFICATION_SME</t>
  </si>
  <si>
    <t>2_GENERAL SERVICE LESS THAN 50 KW SERVICE CLASSIFICATION_DVC</t>
  </si>
  <si>
    <t>2_GENERAL SERVICE LESS THAN 50 KW SERVICE CLASSIFICATION_DEFVAR_ALL</t>
  </si>
  <si>
    <t>2_GENERAL SERVICE LESS THAN 50 KW SERVICE CLASSIFICATION_DVA_RR_2016</t>
  </si>
  <si>
    <t>2_GENERAL SERVICE LESS THAN 50 KW SERVICE CLASSIFICATION_GA_kwh</t>
  </si>
  <si>
    <t>2_GENERAL SERVICE LESS THAN 50 KW SERVICE CLASSIFICATION_DVA_RR_2016_1589</t>
  </si>
  <si>
    <t>2_GENERAL SERVICE LESS THAN 50 KW SERVICE CLASSIFICATION_LV</t>
  </si>
  <si>
    <t>2_GENERAL SERVICE LESS THAN 50 KW SERVICE CLASSIFICATION_LRAM</t>
  </si>
  <si>
    <t>2_GENERAL SERVICE LESS THAN 50 KW SERVICE CLASSIFICATION_DVA_RR_2016_1568</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</si>
  <si>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</si>
  <si>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</si>
  <si>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</si>
  <si>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</si>
  <si>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</si>
  <si>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</si>
  <si>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</si>
  <si>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</si>
  <si>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3_GENERAL SERVICE 50 TO 499 KW SERVICE CLASSIFICATION</t>
  </si>
  <si>
    <t>3_APPLICATION</t>
  </si>
  <si>
    <t>Billing demands are established at the greater of 100% of the kW, or 90% of the kVa amounts.</t>
  </si>
  <si>
    <t>3_MRC_Del</t>
  </si>
  <si>
    <t>3_GENERAL SERVICE 50 TO 499 KW SERVICE CLASSIFICATION_MSC</t>
  </si>
  <si>
    <t>3_GENERAL SERVICE 50 TO 499 KW SERVICE CLASSIFICATION_DVC</t>
  </si>
  <si>
    <t>3_GENERAL SERVICE 50 TO 499 KW SERVICE CLASSIFICATION_DEFVAR_ALL</t>
  </si>
  <si>
    <t>3_GENERAL SERVICE 50 TO 499 KW SERVICE CLASSIFICATION_DVA_RR_2016</t>
  </si>
  <si>
    <t>3_GENERAL SERVICE 50 TO 499 KW SERVICE CLASSIFICATION_GA_kw</t>
  </si>
  <si>
    <t>3_GENERAL SERVICE 50 TO 499 KW SERVICE CLASSIFICATION_DVA_RR_2016_1589</t>
  </si>
  <si>
    <t>3_GENERAL SERVICE 50 TO 499 KW SERVICE CLASSIFICATION_LV</t>
  </si>
  <si>
    <t>3_GENERAL SERVICE 50 TO 499 KW SERVICE CLASSIFICATION_LRAM</t>
  </si>
  <si>
    <t>3_GENERAL SERVICE 50 TO 499 KW SERVICE CLASSIFICATION_DVA_RR_2016_1568</t>
  </si>
  <si>
    <t>3_GENERAL SERVICE 50 TO 499 KW SERVICE CLASSIFICATION_Retail Transmission Rate - Network Service Rate</t>
  </si>
  <si>
    <t>GENERAL SERVICE 50 TO 499 KW SERVICE CLASSIFICATION_Retail Transmission Rate - Network Service Rate</t>
  </si>
  <si>
    <t>3_GENERAL SERVICE 50 TO 499 KW SERVICE CLASSIFICATION_Retail Transmission Rate - Line and Transformation Connection Service Rate</t>
  </si>
  <si>
    <t>GENERAL SERVICE 50 TO 499 KW SERVICE CLASSIFICATION_Retail Transmission Rate - Line and Transformation Connection Service Rate</t>
  </si>
  <si>
    <t>3_GENERAL SERVICE 50 TO 499 KW SERVICE CLASSIFICATION_Retail Transmission Rate - Network Service Rate - Interval Metered</t>
  </si>
  <si>
    <t>GENERAL SERVICE 50 TO 499 KW SERVICE CLASSIFICATION_Retail Transmission Rate - Network Service Rate - Interval Metered</t>
  </si>
  <si>
    <t>3_GENERAL SERVICE 50 TO 499 KW SERVICE CLASSIFICATION_Retail Transmission Rate - Line and Transformation Connection Service Rate - Interval Metered</t>
  </si>
  <si>
    <t>GENERAL SERVICE 50 TO 499 KW SERVICE CLASSIFICATION_Retail Transmission Rate - Line and Transformation Connection Service Rate - Interval Metered</t>
  </si>
  <si>
    <t>3_MRC_Reg</t>
  </si>
  <si>
    <t>3_GENERAL SERVICE 50 TO 499 KW SERVICE CLASSIFICATION_WMSR</t>
  </si>
  <si>
    <t>3_GENERAL SERVICE 50 TO 499 KW SERVICE CLASSIFICATION_RRRP</t>
  </si>
  <si>
    <t>3_GENERAL SERVICE 50 TO 499 KW SERVICE CLASSIFICATION_SSS</t>
  </si>
  <si>
    <t>4_GENERAL SERVICE 500 TO 4,999 KW SERVICE CLASSIFICATION</t>
  </si>
  <si>
    <t>4_APPLICATION</t>
  </si>
  <si>
    <t>4_MRC_Del</t>
  </si>
  <si>
    <t>4_GENERAL SERVICE 500 TO 4,999 KW SERVICE CLASSIFICATION_MSC</t>
  </si>
  <si>
    <t>4_GENERAL SERVICE 500 TO 4,999 KW SERVICE CLASSIFICATION_DVC</t>
  </si>
  <si>
    <t>4_GENERAL SERVICE 500 TO 4,999 KW SERVICE CLASSIFICATION_DEFVAR_ALL</t>
  </si>
  <si>
    <t>4_GENERAL SERVICE 500 TO 4,999 KW SERVICE CLASSIFICATION_DVA_RR_2016</t>
  </si>
  <si>
    <t>4_GENERAL SERVICE 500 TO 4,999 KW SERVICE CLASSIFICATION_GA_kw</t>
  </si>
  <si>
    <t>4_GENERAL SERVICE 500 TO 4,999 KW SERVICE CLASSIFICATION_DVA_RR_2016_1589</t>
  </si>
  <si>
    <t>4_GENERAL SERVICE 500 TO 4,999 KW SERVICE CLASSIFICATION_LV</t>
  </si>
  <si>
    <t>4_GENERAL SERVICE 500 TO 4,999 KW SERVICE CLASSIFICATION_LRAM</t>
  </si>
  <si>
    <t>4_GENERAL SERVICE 500 TO 4,999 KW SERVICE CLASSIFICATION_DVA_RR_2016_1568</t>
  </si>
  <si>
    <t>4_GENERAL SERVICE 500 TO 4,999 KW SERVICE CLASSIFICATION_Retail Transmission Rate - Network Service Rate - Interval Metered</t>
  </si>
  <si>
    <t>GENERAL SERVICE 500 TO 4,999 KW SERVICE CLASSIFICATION_Retail Transmission Rate - Network Service Rate - Interval Metered</t>
  </si>
  <si>
    <t>4_GENERAL SERVICE 500 TO 4,999 KW SERVICE CLASSIFICATION_Retail Transmission Rate - Line and Transformation Connection Service Rate - Interval Metered</t>
  </si>
  <si>
    <t>GENERAL SERVICE 500 TO 4,999 KW SERVICE CLASSIFICATION_Retail Transmission Rate - Line and Transformation Connection Service Rate - Interval Metered</t>
  </si>
  <si>
    <t>4_MRC_Reg</t>
  </si>
  <si>
    <t>4_GENERAL SERVICE 500 TO 4,999 KW SERVICE CLASSIFICATION_WMSR</t>
  </si>
  <si>
    <t>4_GENERAL SERVICE 500 TO 4,999 KW SERVICE CLASSIFICATION_RRRP</t>
  </si>
  <si>
    <t>4_GENERAL SERVICE 500 TO 4,999 KW SERVICE CLASSIFICATION_SSS</t>
  </si>
  <si>
    <t>5_LARGE USE SERVICE CLASSIFICATION</t>
  </si>
  <si>
    <t>5_APPLICATION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</si>
  <si>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</si>
  <si>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5_MRC_Del</t>
  </si>
  <si>
    <t>5_LARGE USE SERVICE CLASSIFICATION_MSC</t>
  </si>
  <si>
    <t>5_LARGE USE SERVICE CLASSIFICATION_DVC</t>
  </si>
  <si>
    <t>5_LARGE USE SERVICE CLASSIFICATION_DEFVAR_ALL</t>
  </si>
  <si>
    <t>5_LARGE USE SERVICE CLASSIFICATION_DVA_RR_2016</t>
  </si>
  <si>
    <t>5_LARGE USE SERVICE CLASSIFICATION_GA_kw</t>
  </si>
  <si>
    <t>5_LARGE USE SERVICE CLASSIFICATION_DVA_RR_2016_1589</t>
  </si>
  <si>
    <t>5_LARGE USE SERVICE CLASSIFICATION_LV</t>
  </si>
  <si>
    <t>5_LARGE USE SERVICE CLASSIFICATION_LRAM</t>
  </si>
  <si>
    <t>5_LARGE USE SERVICE CLASSIFICATION_DVA_RR_2016_1568</t>
  </si>
  <si>
    <t>5_LARGE USE SERVICE CLASSIFICATION_Retail Transmission Rate - Network Service Rate - Interval Metered</t>
  </si>
  <si>
    <t>LARGE USE SERVICE CLASSIFICATION_Retail Transmission Rate - Network Service Rate - Interval Metered</t>
  </si>
  <si>
    <t>5_LARGE USE SERVICE CLASSIFICATION_Retail Transmission Rate - Line and Transformation Connection Service Rate - Interval Metered</t>
  </si>
  <si>
    <t>LARGE USE SERVICE CLASSIFICATION_Retail Transmission Rate - Line and Transformation Connection Service Rate - Interval Metered</t>
  </si>
  <si>
    <t>5_MRC_Reg</t>
  </si>
  <si>
    <t>5_LARGE USE SERVICE CLASSIFICATION_WMSR</t>
  </si>
  <si>
    <t>5_LARGE USE SERVICE CLASSIFICATION_RRRP</t>
  </si>
  <si>
    <t>5_LARGE USE SERVICE CLASSIFICATION_SSS</t>
  </si>
  <si>
    <t>6_UNMETERED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</si>
  <si>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</si>
  <si>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6_APPLICATION</t>
  </si>
  <si>
    <t>6_MRC_Del</t>
  </si>
  <si>
    <t>6_UNMETERED SCATTERED LOAD SERVICE CLASSIFICATION_MSC</t>
  </si>
  <si>
    <t>6_UNMETERED SCATTERED LOAD SERVICE CLASSIFICATION_DVC</t>
  </si>
  <si>
    <t>6_UNMETERED SCATTERED LOAD SERVICE CLASSIFICATION_DEFVAR_ALL</t>
  </si>
  <si>
    <t>6_UNMETERED SCATTERED LOAD SERVICE CLASSIFICATION_DVA_RR_2016</t>
  </si>
  <si>
    <t>6_UNMETERED SCATTERED LOAD SERVICE CLASSIFICATION_GA_kwh</t>
  </si>
  <si>
    <t>6_UNMETERED SCATTERED LOAD SERVICE CLASSIFICATION_DVA_RR_2016_1589</t>
  </si>
  <si>
    <t>6_UNMETERED SCATTERED LOAD SERVICE CLASSIFICATION_LV</t>
  </si>
  <si>
    <t>6_UNMETERED SCATTERED LOAD SERVICE CLASSIFICATION_Retail Transmission Rate - Network Service Rate</t>
  </si>
  <si>
    <t>UNMETERED SCATTERED LOAD SERVICE CLASSIFICATION_Retail Transmission Rate - Network Service Rate</t>
  </si>
  <si>
    <t>6_UNMETERED SCATTERED LOAD SERVICE CLASSIFICATION_Retail Transmission Rate - Line and Transformation Connection Service Rate</t>
  </si>
  <si>
    <t>UNMETERED SCATTERED LOAD SERVICE CLASSIFICATION_Retail Transmission Rate - Line and Transformation Connection Service Rate</t>
  </si>
  <si>
    <t>6_MRC_Reg</t>
  </si>
  <si>
    <t>6_UNMETERED SCATTERED LOAD SERVICE CLASSIFICATION_WMSR</t>
  </si>
  <si>
    <t>6_UNMETERED SCATTERED LOAD SERVICE CLASSIFICATION_RRRP</t>
  </si>
  <si>
    <t>6_UNMETERED SCATTERED LOAD SERVICE CLASSIFICATION_SSS</t>
  </si>
  <si>
    <t>7_STREET LIGHTING SERVICE CLASSIFICATION</t>
  </si>
  <si>
    <t>7_APPLICATION</t>
  </si>
  <si>
    <t>7_MRC_Del</t>
  </si>
  <si>
    <t>7_STREET LIGHTING SERVICE CLASSIFICATION_MSC</t>
  </si>
  <si>
    <t>7_STREET LIGHTING SERVICE CLASSIFICATION_DVC</t>
  </si>
  <si>
    <t>$/Total</t>
  </si>
  <si>
    <t>7_STREET LIGHTING SERVICE CLASSIFICATION_DEFVAR_ALL</t>
  </si>
  <si>
    <t>7_STREET LIGHTING SERVICE CLASSIFICATION_DVA_RR_2016</t>
  </si>
  <si>
    <t>7_STREET LIGHTING SERVICE CLASSIFICATION_DVA_RR_2016_1589</t>
  </si>
  <si>
    <t>7_STREET LIGHTING SERVICE CLASSIFICATION_LV</t>
  </si>
  <si>
    <t>7_STREET LIGHTING SERVICE CLASSIFICATION_LRAM</t>
  </si>
  <si>
    <t>7_STREET LIGHTING SERVICE CLASSIFICATION_DVA_RR_2016_1568</t>
  </si>
  <si>
    <t>7_STREET LIGHTING SERVICE CLASSIFICATION_Retail Transmission Rate - Network Service Rate</t>
  </si>
  <si>
    <t>STREET LIGHTING SERVICE CLASSIFICATION_Retail Transmission Rate - Network Service Rate</t>
  </si>
  <si>
    <t>7_STREET LIGHTING SERVICE CLASSIFICATION_Retail Transmission Rate - Line and Transformation Connection Service Rate</t>
  </si>
  <si>
    <t>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</si>
  <si>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</si>
  <si>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</si>
  <si>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</si>
  <si>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</si>
  <si>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8_STANDBY POWER SERVICE CLASSIFICATION</t>
  </si>
  <si>
    <t>8_APPLICATION</t>
  </si>
  <si>
    <t>8_MRC_Del</t>
  </si>
  <si>
    <t>9_microFIT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</si>
  <si>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</si>
  <si>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9_APPLICATION</t>
  </si>
  <si>
    <t>9_MRC_Del</t>
  </si>
  <si>
    <t>9_microFIT SERVICE CLASSIFICATION_MSC</t>
  </si>
  <si>
    <t>Enersource Hydro Mississauga Inc._ALLOWANCES</t>
  </si>
  <si>
    <t>Primary Metering Allowance for transformer losses - applied to measured demand and energy</t>
  </si>
  <si>
    <t>Enersource Hydro Mississauga Inc._SSC</t>
  </si>
  <si>
    <t>Enersource Hydro Mississauga Inc._CA</t>
  </si>
  <si>
    <t>Credit reference/credit check (plus credit agency costs - General Service)</t>
  </si>
  <si>
    <t>Account set up charge/change of occupancy charge (plus credit agency costs if applicable - Residential)</t>
  </si>
  <si>
    <t>Enersource Hydro Mississauga Inc._NPoA</t>
  </si>
  <si>
    <t>Late Payment - per month</t>
  </si>
  <si>
    <t>Late Payment - per annum</t>
  </si>
  <si>
    <t>Collection of account charge - no disconnection</t>
  </si>
  <si>
    <t>Disconnect/Reconnect at meter - during regular hours</t>
  </si>
  <si>
    <t>Disconnect/Reconnect at pole - during regular hours</t>
  </si>
  <si>
    <t>Disconnect/Reconnect at pole - after regular hours</t>
  </si>
  <si>
    <t>Other</t>
  </si>
  <si>
    <t xml:space="preserve">       Temporary service install &amp; remove - overhead - no transformer</t>
  </si>
  <si>
    <t xml:space="preserve">       Specific Charge for Access to the Power Poles - $/pole/year</t>
  </si>
  <si>
    <t>Enersource Hydro Mississauga Inc._RSC</t>
  </si>
  <si>
    <t>Service Transaction Requests (STR)</t>
  </si>
  <si>
    <t>Electronic Business Transaction (EBT) system, applied to the requesting party</t>
  </si>
  <si>
    <t>Enersource Hydro Mississauga Inc._LFs</t>
  </si>
  <si>
    <t>Total Loss Factor - Secondary Metered Customer &lt; 5,000 kW</t>
  </si>
  <si>
    <t>Total Loss Factor - Secondary Metered Customer &gt; 5,000 kW</t>
  </si>
  <si>
    <t>Total Loss Factor - Primary Metered Customer &lt; 5,000 kW</t>
  </si>
  <si>
    <t>Total Loss Factor - Primary Metered Customer &gt; 5,000 kW</t>
  </si>
  <si>
    <t>Enersource Hydro Mississauga Inc._End</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</si>
  <si>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</si>
  <si>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</si>
  <si>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t>Allocation of Group 1 Account Balances to All Classes</t>
  </si>
  <si>
    <t>Total Metered kWh</t>
  </si>
  <si>
    <t>Metered kW 
or kVA</t>
  </si>
  <si>
    <t>Allocation of Group 1 Account Balances to Non-WMP Classes Only (If Applicable)</t>
  </si>
  <si>
    <t>Deferral/Variance Account Rate Rider for Non-WMP 
(if applicable)</t>
  </si>
  <si>
    <t>Deferral/Variance Account Disposition (2016) Rate Rider for Non-WMP</t>
  </si>
  <si>
    <t>Deferral/Variance Account Disposition (2016) Rate Rider for all Classes</t>
  </si>
  <si>
    <t>1595 Global Adjustment Rate Rider</t>
  </si>
  <si>
    <t>Total Deferral/Variance Account Disposition (2016) Rate Rider for Non -WMP</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</si>
  <si>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</si>
  <si>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</si>
  <si>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</si>
  <si>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Estimated </t>
    </r>
    <r>
      <rPr>
        <b/>
        <sz val="10"/>
        <color rgb="FFFF0000"/>
        <rFont val="Arial"/>
        <family val="2"/>
      </rPr>
      <t>kW</t>
    </r>
    <r>
      <rPr>
        <b/>
        <sz val="10"/>
        <rFont val="Arial"/>
        <family val="2"/>
      </rPr>
      <t xml:space="preserve"> for Non-RPP Customers</t>
    </r>
  </si>
  <si>
    <r>
      <t>GA Allocator for Class A, Non-WMP Customers 
(if applicable)</t>
    </r>
    <r>
      <rPr>
        <b/>
        <vertAlign val="superscript"/>
        <sz val="10"/>
        <rFont val="Arial"/>
        <family val="2"/>
      </rPr>
      <t>4</t>
    </r>
  </si>
  <si>
    <r>
      <t xml:space="preserve">% of  Total </t>
    </r>
    <r>
      <rPr>
        <b/>
        <sz val="10"/>
        <color theme="3"/>
        <rFont val="Arial"/>
        <family val="2"/>
      </rPr>
      <t xml:space="preserve">kWh </t>
    </r>
    <r>
      <rPr>
        <b/>
        <sz val="10"/>
        <rFont val="Arial"/>
        <family val="2"/>
      </rPr>
      <t>adjusted for WMP</t>
    </r>
  </si>
  <si>
    <r>
      <t xml:space="preserve">Total Metered </t>
    </r>
    <r>
      <rPr>
        <b/>
        <sz val="10"/>
        <color rgb="FFFF0000"/>
        <rFont val="Arial"/>
        <family val="2"/>
      </rPr>
      <t xml:space="preserve">kWh </t>
    </r>
    <r>
      <rPr>
        <b/>
        <sz val="10"/>
        <rFont val="Arial"/>
        <family val="2"/>
      </rPr>
      <t xml:space="preserve">less WMP consumption
</t>
    </r>
  </si>
  <si>
    <r>
      <t xml:space="preserve">% of  Total </t>
    </r>
    <r>
      <rPr>
        <b/>
        <sz val="10"/>
        <color theme="3"/>
        <rFont val="Arial"/>
        <family val="2"/>
      </rPr>
      <t>kWh</t>
    </r>
  </si>
  <si>
    <t>% of Customer Numbers **</t>
  </si>
  <si>
    <t>1595 (2010) Excluding GA</t>
  </si>
  <si>
    <t>1595 (2010)
GA</t>
  </si>
  <si>
    <t>1595 (2011) Excluding GA</t>
  </si>
  <si>
    <t>1595 (2011)
GA</t>
  </si>
  <si>
    <t>1595 (2012) Excluding GA</t>
  </si>
  <si>
    <t>1595 (2012)
GA</t>
  </si>
  <si>
    <t>Total Metered kWh or kW Less Class A and WMP</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</si>
  <si>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 and WMP</t>
    </r>
  </si>
  <si>
    <t>Default Rate Rider Recovery Period (in months)</t>
  </si>
  <si>
    <t>Proposed Rate Rider Recovery Period (in months)</t>
  </si>
  <si>
    <r>
      <t xml:space="preserve">% of  Total </t>
    </r>
    <r>
      <rPr>
        <b/>
        <sz val="10"/>
        <color theme="3"/>
        <rFont val="Arial"/>
        <family val="2"/>
      </rPr>
      <t>non-RPP kWh</t>
    </r>
  </si>
  <si>
    <t>LARGE USE (CLASS A)</t>
  </si>
  <si>
    <t>Effective and Implementation Date January 1, 2016</t>
  </si>
  <si>
    <t>Rate Rider for Disposition of Deferral/Variance Accounts (2016) - effective until Dec 31, 2016</t>
  </si>
  <si>
    <t>Rate Rider for Disposition of Deferral/Variance Accounts (2016) - effective until Dec 31, 2016
     Applicable only for Non-Wholesale Market Participants</t>
  </si>
  <si>
    <t>Rate Rider for Disposition of Global Adjustment Account (2016) - effective until Dec 31, 2016
      Applicable only for Non-RPP Customers</t>
  </si>
  <si>
    <t>Rate Rider for Disposition of Lost Revenue Adjustment Mechanism Variance Account (LRAMVA) (2016)
      - effective until Dec 31, 2016</t>
  </si>
  <si>
    <t>Rate Rider for Disposition of Global Adjustment Account (2016) - effective until Dec 31, 2016
      Applicable only for Non-RPP Customers - Non Interval Metered</t>
  </si>
  <si>
    <t>Rate Rider for Disposition of Global Adjustment Account (2016) - effective until Dec 31, 2016
      Applicable only for Non-RPP Customers - Interval Metered</t>
  </si>
  <si>
    <t>Rate Rider for Disposition of Global Adjustment Account (2016) - effective until Dec 31, 2016
      Applicable only for Non-RPP Customers - Class B Customers</t>
  </si>
  <si>
    <t>Rate Rider for Disposition of Deferral/Variance Accounts (2016) - effective until Dec 31, 2016
      Applicable only for Non-Wholesale Market Participants</t>
  </si>
  <si>
    <t>Rate Rider for Application of Tax Change (2016) – effective until Dec 31, 2016</t>
  </si>
  <si>
    <t>Rate Rider for Application of Tax Change (2015) – effective until Dec 31, 2016</t>
  </si>
  <si>
    <t>Rate Rider for Recovery of Incremental Capital Module Costs (2016) - in effect until the effective date of the next cost of service-based rate order</t>
  </si>
  <si>
    <t>Rate Rider for Disposition of Global Adjustment Account (2016) - effective until Dec 31, 2016
      Applicable only for Non-RPP Customers - Class A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</si>
</sst>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0;[Red]\(#,##0\)"/>
    <numFmt numFmtId="168" formatCode="#,##0;\-&quot;$&quot;#,##0"/>
    <numFmt numFmtId="169" formatCode="#,000"/>
    <numFmt numFmtId="170" formatCode="&quot;$&quot;#,##0;[Red]\(&quot;$&quot;#,##0\)"/>
    <numFmt numFmtId="171" formatCode="#,##0.000000;[Red]\(#,##0.000000\)"/>
    <numFmt numFmtId="172" formatCode="0.0%"/>
    <numFmt numFmtId="173" formatCode="#,##0;\(&quot;$&quot;#,##0\)"/>
    <numFmt numFmtId="174" formatCode="&quot;$&quot;#,##0.00;[Red]&quot;$&quot;#,##0.00"/>
    <numFmt numFmtId="175" formatCode="_(&quot;$&quot;* #,##0_);_(&quot;$&quot;* \(#,##0\);_(&quot;$&quot;* &quot;-&quot;??_);_(@_)"/>
    <numFmt numFmtId="176" formatCode="_(&quot;$&quot;* #,##0.00_);_(&quot;$&quot;* \(#,##0.00\);_(&quot;$&quot;* &quot;-&quot;??_);_(@_)"/>
    <numFmt numFmtId="177" formatCode="#,##0.0000;[Red]\(#,##0.0000\)"/>
    <numFmt numFmtId="178" formatCode="0.0000"/>
    <numFmt numFmtId="179" formatCode="0.00;\(0.00\)"/>
    <numFmt numFmtId="180" formatCode="#,##0.00;[Red]\(#,##0.00\)"/>
    <numFmt numFmtId="181" formatCode="0.00;\ \(0.00\)"/>
    <numFmt numFmtId="182" formatCode="_(* #,##0.0000_);_(* \(#,##0.0000\);_(* &quot;-&quot;??_);_(@_)"/>
    <numFmt numFmtId="183" formatCode="#,##0.0000"/>
    <numFmt numFmtId="184" formatCode="_-* #,##0.000_-;\-* #,##0.000_-;_-* &quot;-&quot;??_-;_-@_-"/>
    <numFmt numFmtId="185" formatCode="0.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vertAlign val="superscript"/>
      <sz val="10"/>
      <name val="Arial"/>
      <family val="2"/>
    </font>
    <font>
      <sz val="10"/>
      <color theme="1"/>
      <name val="Calibri"/>
      <family val="2"/>
      <scheme val="minor"/>
    </font>
    <font>
      <sz val="10"/>
      <color theme="1"/>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b/>
      <sz val="11"/>
      <color theme="1"/>
      <name val="Arial"/>
      <family val="2"/>
    </font>
    <font>
      <sz val="11"/>
      <color theme="1"/>
      <name val="Arial"/>
      <family val="2"/>
    </font>
    <font>
      <b/>
      <sz val="16"/>
      <color theme="1"/>
      <name val="Arial"/>
      <family val="2"/>
    </font>
    <font>
      <b/>
      <sz val="14"/>
      <color theme="1"/>
      <name val="Calibri"/>
      <family val="2"/>
      <scheme val="minor"/>
    </font>
    <font>
      <b/>
      <sz val="14"/>
      <color theme="1"/>
      <name val="Arial"/>
      <family val="2"/>
    </font>
    <font>
      <b/>
      <u val="singleAccounting"/>
      <sz val="11"/>
      <color theme="1"/>
      <name val="Calibri"/>
      <family val="2"/>
      <scheme val="minor"/>
    </font>
    <font>
      <b/>
      <sz val="11"/>
      <name val="Calibri"/>
      <family val="2"/>
      <scheme val="minor"/>
    </font>
    <font>
      <sz val="10"/>
      <name val="Arial"/>
      <family val="2"/>
    </font>
    <font>
      <b/>
      <sz val="12"/>
      <color theme="1"/>
      <name val="Arial"/>
      <family val="2"/>
    </font>
    <font>
      <b/>
      <sz val="8"/>
      <color theme="1"/>
      <name val="Arial"/>
      <family val="2"/>
    </font>
    <font>
      <sz val="11"/>
      <name val="Calibri"/>
      <family val="2"/>
      <scheme val="minor"/>
    </font>
    <font>
      <sz val="9"/>
      <color theme="1"/>
      <name val="Arial"/>
      <family val="2"/>
    </font>
    <font>
      <sz val="8"/>
      <color theme="1"/>
      <name val="Arial"/>
      <family val="2"/>
    </font>
    <font>
      <b/>
      <sz val="10"/>
      <color theme="1"/>
      <name val="Arial"/>
      <family val="2"/>
    </font>
    <font>
      <sz val="11"/>
      <color rgb="FF000000"/>
      <name val="Calibri"/>
      <family val="2"/>
    </font>
    <font>
      <b/>
      <sz val="18"/>
      <color theme="1"/>
      <name val="Arial"/>
      <family val="2"/>
    </font>
    <font>
      <b/>
      <i/>
      <sz val="10"/>
      <name val="Arial"/>
      <family val="2"/>
    </font>
    <font>
      <b/>
      <sz val="11"/>
      <color rgb="FFFF0000"/>
      <name val="Arial"/>
      <family val="2"/>
    </font>
    <font>
      <sz val="14"/>
      <color theme="1"/>
      <name val="Arial"/>
      <family val="2"/>
    </font>
    <font>
      <b/>
      <sz val="10"/>
      <color theme="3"/>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8DB5EF"/>
        <bgColor indexed="64"/>
      </patternFill>
    </fill>
    <fill>
      <patternFill patternType="solid">
        <fgColor theme="2"/>
        <bgColor indexed="64"/>
      </patternFill>
    </fill>
    <fill>
      <patternFill patternType="solid">
        <fgColor theme="3" tint="0.59999389629810485"/>
        <bgColor indexed="64"/>
      </patternFill>
    </fill>
  </fills>
  <borders count="38">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22" fillId="0" borderId="0"/>
    <xf numFmtId="43" fontId="5" fillId="0" borderId="0" applyFont="0" applyFill="0" applyBorder="0" applyAlignment="0" applyProtection="0"/>
    <xf numFmtId="164" fontId="22" fillId="0" borderId="0" applyFont="0" applyFill="0" applyBorder="0" applyAlignment="0" applyProtection="0"/>
    <xf numFmtId="176" fontId="22" fillId="0" borderId="0" applyFont="0" applyFill="0" applyBorder="0" applyAlignment="0" applyProtection="0"/>
    <xf numFmtId="17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56">
    <xf numFmtId="0" fontId="0" fillId="0" borderId="0" xfId="0"/>
    <xf numFmtId="0" fontId="2" fillId="0" borderId="0" xfId="0" applyFont="1"/>
    <xf numFmtId="0" fontId="0" fillId="0" borderId="0" xfId="0" applyProtection="1"/>
    <xf numFmtId="0" fontId="0" fillId="0" borderId="0" xfId="0" applyAlignment="1" applyProtection="1">
      <alignment vertical="top" wrapText="1"/>
    </xf>
    <xf numFmtId="0" fontId="0" fillId="3" borderId="0" xfId="0" applyFill="1" applyProtection="1"/>
    <xf numFmtId="0" fontId="0" fillId="3" borderId="0" xfId="0" applyFill="1" applyAlignment="1" applyProtection="1">
      <alignment vertical="top" wrapText="1"/>
    </xf>
    <xf numFmtId="0" fontId="9" fillId="0" borderId="0" xfId="0" applyFont="1" applyProtection="1"/>
    <xf numFmtId="0" fontId="9" fillId="0" borderId="0" xfId="0" applyFont="1" applyFill="1" applyAlignment="1" applyProtection="1">
      <alignment vertical="top" wrapText="1"/>
    </xf>
    <xf numFmtId="0" fontId="6" fillId="0" borderId="0" xfId="3" applyFont="1" applyAlignment="1" applyProtection="1">
      <alignment horizontal="left" vertical="center"/>
    </xf>
    <xf numFmtId="0" fontId="6" fillId="3" borderId="14" xfId="3" applyFont="1" applyFill="1" applyBorder="1" applyAlignment="1" applyProtection="1">
      <alignment horizontal="center" vertical="center"/>
    </xf>
    <xf numFmtId="0" fontId="0" fillId="3" borderId="0" xfId="0" applyFill="1" applyAlignment="1" applyProtection="1">
      <alignment horizontal="center" vertical="center" wrapText="1"/>
    </xf>
    <xf numFmtId="0" fontId="0" fillId="3" borderId="0" xfId="0" applyFill="1" applyAlignment="1" applyProtection="1">
      <alignment horizontal="center" vertical="center"/>
    </xf>
    <xf numFmtId="0" fontId="0" fillId="5" borderId="17" xfId="0" applyFill="1" applyBorder="1" applyAlignment="1" applyProtection="1">
      <alignment horizontal="center" vertical="center"/>
      <protection locked="0"/>
    </xf>
    <xf numFmtId="167" fontId="0" fillId="4" borderId="12" xfId="0" applyNumberFormat="1" applyFill="1" applyBorder="1" applyAlignment="1" applyProtection="1">
      <alignment horizontal="center" vertical="center"/>
      <protection locked="0"/>
    </xf>
    <xf numFmtId="169" fontId="0" fillId="4" borderId="0" xfId="0" applyNumberForma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167" fontId="0" fillId="4" borderId="19" xfId="0" applyNumberFormat="1" applyFill="1" applyBorder="1" applyAlignment="1" applyProtection="1">
      <alignment horizontal="center" vertical="center"/>
      <protection locked="0"/>
    </xf>
    <xf numFmtId="10" fontId="0" fillId="4" borderId="19" xfId="0" applyNumberFormat="1" applyFill="1" applyBorder="1" applyAlignment="1" applyProtection="1">
      <alignment horizontal="center" vertical="center"/>
      <protection locked="0"/>
    </xf>
    <xf numFmtId="168" fontId="0" fillId="4" borderId="20" xfId="0" applyNumberForma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167" fontId="0" fillId="4" borderId="15" xfId="0" applyNumberFormat="1" applyFill="1" applyBorder="1" applyAlignment="1" applyProtection="1">
      <alignment horizontal="center" vertical="center"/>
      <protection locked="0"/>
    </xf>
    <xf numFmtId="10" fontId="0" fillId="4" borderId="15" xfId="0" applyNumberFormat="1" applyFill="1" applyBorder="1" applyAlignment="1" applyProtection="1">
      <alignment horizontal="center" vertical="center"/>
      <protection locked="0"/>
    </xf>
    <xf numFmtId="0" fontId="0" fillId="6" borderId="0" xfId="0" applyFill="1" applyBorder="1" applyAlignment="1" applyProtection="1">
      <alignment horizontal="center" vertical="center"/>
    </xf>
    <xf numFmtId="167" fontId="0" fillId="6" borderId="0" xfId="0" applyNumberFormat="1" applyFill="1" applyBorder="1" applyAlignment="1" applyProtection="1">
      <alignment horizontal="center" vertical="center"/>
    </xf>
    <xf numFmtId="10" fontId="0" fillId="6" borderId="0" xfId="0" applyNumberFormat="1" applyFill="1" applyBorder="1" applyAlignment="1" applyProtection="1">
      <alignment horizontal="center" vertical="center"/>
    </xf>
    <xf numFmtId="168" fontId="0" fillId="6" borderId="21" xfId="0" applyNumberFormat="1" applyFill="1" applyBorder="1" applyAlignment="1" applyProtection="1">
      <alignment horizontal="center" vertical="center"/>
    </xf>
    <xf numFmtId="0" fontId="0" fillId="6" borderId="0" xfId="0" applyFill="1" applyProtection="1"/>
    <xf numFmtId="0" fontId="11" fillId="0" borderId="0" xfId="0" applyFont="1" applyAlignment="1" applyProtection="1">
      <alignment horizontal="center" vertical="center"/>
    </xf>
    <xf numFmtId="168" fontId="2" fillId="0" borderId="22" xfId="0" applyNumberFormat="1" applyFont="1" applyBorder="1" applyAlignment="1" applyProtection="1">
      <alignment horizontal="center" vertical="center"/>
    </xf>
    <xf numFmtId="10" fontId="2" fillId="0" borderId="22" xfId="0" applyNumberFormat="1" applyFont="1" applyBorder="1" applyAlignment="1" applyProtection="1">
      <alignment horizontal="center" vertical="center"/>
    </xf>
    <xf numFmtId="0" fontId="12" fillId="0" borderId="0" xfId="0" applyFont="1" applyAlignment="1" applyProtection="1">
      <alignment horizontal="center"/>
    </xf>
    <xf numFmtId="167" fontId="12" fillId="0" borderId="0" xfId="0" applyNumberFormat="1" applyFont="1" applyAlignment="1" applyProtection="1">
      <alignment horizontal="center"/>
    </xf>
    <xf numFmtId="0" fontId="13" fillId="0" borderId="0" xfId="0" applyFont="1" applyAlignment="1" applyProtection="1">
      <alignment horizontal="left" vertical="top"/>
    </xf>
    <xf numFmtId="0" fontId="11" fillId="0" borderId="0" xfId="0" applyFont="1" applyAlignment="1" applyProtection="1">
      <alignment horizontal="left" vertical="top" wrapText="1"/>
    </xf>
    <xf numFmtId="0" fontId="11" fillId="0" borderId="0" xfId="0" applyFont="1" applyAlignment="1" applyProtection="1">
      <alignment vertical="center" wrapText="1"/>
    </xf>
    <xf numFmtId="0" fontId="15" fillId="3" borderId="10" xfId="0" applyFont="1" applyFill="1" applyBorder="1" applyAlignment="1" applyProtection="1">
      <alignment horizontal="left" vertical="top" wrapText="1"/>
    </xf>
    <xf numFmtId="0" fontId="15" fillId="3" borderId="10" xfId="0" applyFont="1" applyFill="1" applyBorder="1" applyAlignment="1" applyProtection="1">
      <alignment horizontal="center" vertical="center"/>
      <protection locked="0"/>
    </xf>
    <xf numFmtId="173" fontId="0" fillId="4" borderId="20" xfId="0" applyNumberFormat="1" applyFill="1" applyBorder="1" applyAlignment="1" applyProtection="1">
      <alignment horizontal="center" vertical="center"/>
      <protection locked="0"/>
    </xf>
    <xf numFmtId="174" fontId="0" fillId="0" borderId="0" xfId="0" applyNumberFormat="1" applyProtection="1"/>
    <xf numFmtId="0" fontId="17" fillId="0" borderId="0" xfId="0" applyFont="1" applyFill="1" applyBorder="1" applyAlignment="1" applyProtection="1">
      <alignment vertical="center"/>
      <protection locked="0"/>
    </xf>
    <xf numFmtId="0" fontId="18" fillId="0" borderId="0" xfId="0" applyFont="1" applyProtection="1"/>
    <xf numFmtId="165" fontId="1" fillId="0" borderId="0" xfId="1" applyNumberFormat="1" applyFont="1"/>
    <xf numFmtId="0" fontId="19" fillId="0" borderId="0" xfId="0" applyFont="1" applyFill="1" applyBorder="1" applyAlignment="1" applyProtection="1">
      <alignment vertical="center"/>
      <protection locked="0"/>
    </xf>
    <xf numFmtId="0" fontId="17" fillId="0" borderId="0" xfId="0" applyFont="1" applyProtection="1"/>
    <xf numFmtId="165" fontId="1" fillId="0" borderId="0" xfId="1" applyNumberFormat="1" applyFont="1" applyFill="1"/>
    <xf numFmtId="0" fontId="18" fillId="0" borderId="0" xfId="0" applyFont="1" applyFill="1" applyProtection="1"/>
    <xf numFmtId="165" fontId="20" fillId="0" borderId="0" xfId="1" quotePrefix="1" applyNumberFormat="1" applyFont="1" applyBorder="1" applyAlignment="1">
      <alignment horizontal="center"/>
    </xf>
    <xf numFmtId="165" fontId="1" fillId="0" borderId="23" xfId="1" applyNumberFormat="1" applyFont="1" applyBorder="1"/>
    <xf numFmtId="0" fontId="6" fillId="0" borderId="26" xfId="3" applyFont="1" applyFill="1" applyBorder="1" applyAlignment="1" applyProtection="1">
      <alignment horizontal="center" vertical="center"/>
    </xf>
    <xf numFmtId="175" fontId="2" fillId="0" borderId="23" xfId="1" applyNumberFormat="1" applyFont="1" applyBorder="1"/>
    <xf numFmtId="172" fontId="0" fillId="4" borderId="12" xfId="6" applyNumberFormat="1" applyFont="1" applyFill="1" applyBorder="1" applyAlignment="1" applyProtection="1">
      <alignment vertical="center"/>
      <protection locked="0"/>
    </xf>
    <xf numFmtId="167" fontId="0" fillId="4" borderId="12" xfId="0" applyNumberFormat="1" applyFill="1" applyBorder="1" applyAlignment="1" applyProtection="1">
      <alignment horizontal="right" vertical="center"/>
      <protection locked="0"/>
    </xf>
    <xf numFmtId="167" fontId="0" fillId="4" borderId="27" xfId="0" applyNumberFormat="1" applyFill="1" applyBorder="1" applyAlignment="1" applyProtection="1">
      <alignment horizontal="right" vertical="center"/>
      <protection locked="0"/>
    </xf>
    <xf numFmtId="172" fontId="1" fillId="0" borderId="28" xfId="6" applyNumberFormat="1" applyFont="1" applyBorder="1" applyAlignment="1"/>
    <xf numFmtId="175" fontId="1" fillId="0" borderId="28" xfId="1" applyNumberFormat="1" applyFont="1" applyBorder="1" applyAlignment="1">
      <alignment horizontal="right"/>
    </xf>
    <xf numFmtId="165" fontId="1" fillId="0" borderId="1" xfId="1" applyNumberFormat="1" applyFont="1" applyBorder="1"/>
    <xf numFmtId="175" fontId="2" fillId="0" borderId="23" xfId="5" applyNumberFormat="1" applyFont="1" applyBorder="1"/>
    <xf numFmtId="175" fontId="2" fillId="0" borderId="0" xfId="5" applyNumberFormat="1" applyFont="1" applyFill="1" applyBorder="1"/>
    <xf numFmtId="172" fontId="0" fillId="4" borderId="12" xfId="6" applyNumberFormat="1" applyFont="1" applyFill="1" applyBorder="1" applyAlignment="1" applyProtection="1">
      <alignment horizontal="right" vertical="center"/>
      <protection locked="0"/>
    </xf>
    <xf numFmtId="167" fontId="0" fillId="4" borderId="13" xfId="0" applyNumberFormat="1" applyFill="1" applyBorder="1" applyAlignment="1" applyProtection="1">
      <alignment horizontal="right" vertical="center"/>
      <protection locked="0"/>
    </xf>
    <xf numFmtId="167" fontId="0" fillId="0" borderId="0" xfId="0" applyNumberFormat="1" applyFill="1" applyBorder="1" applyAlignment="1" applyProtection="1">
      <alignment horizontal="right" vertical="center"/>
      <protection locked="0"/>
    </xf>
    <xf numFmtId="10" fontId="1" fillId="0" borderId="22" xfId="6" applyNumberFormat="1" applyFont="1" applyBorder="1"/>
    <xf numFmtId="175" fontId="1" fillId="0" borderId="22" xfId="6" applyNumberFormat="1" applyFont="1" applyBorder="1" applyAlignment="1">
      <alignment wrapText="1"/>
    </xf>
    <xf numFmtId="175" fontId="1" fillId="0" borderId="0" xfId="6" applyNumberFormat="1" applyFont="1" applyFill="1" applyBorder="1" applyAlignment="1">
      <alignment wrapText="1"/>
    </xf>
    <xf numFmtId="165" fontId="1" fillId="0" borderId="0" xfId="1" applyNumberFormat="1" applyFont="1" applyBorder="1"/>
    <xf numFmtId="175" fontId="0" fillId="0" borderId="0" xfId="0" applyNumberFormat="1"/>
    <xf numFmtId="0" fontId="0" fillId="0" borderId="0" xfId="0" applyFill="1"/>
    <xf numFmtId="175" fontId="2" fillId="0" borderId="0" xfId="0" applyNumberFormat="1" applyFont="1"/>
    <xf numFmtId="0" fontId="2" fillId="0" borderId="0" xfId="0" applyFont="1" applyAlignment="1">
      <alignment horizontal="center" vertical="center"/>
    </xf>
    <xf numFmtId="0" fontId="0" fillId="0" borderId="0" xfId="0" applyAlignment="1" applyProtection="1">
      <alignment vertical="top"/>
    </xf>
    <xf numFmtId="0" fontId="6" fillId="0" borderId="0" xfId="16" applyFont="1" applyAlignment="1" applyProtection="1">
      <alignment vertical="top" wrapText="1"/>
    </xf>
    <xf numFmtId="0" fontId="0" fillId="0" borderId="0" xfId="0" applyAlignment="1" applyProtection="1"/>
    <xf numFmtId="0" fontId="8" fillId="0" borderId="0" xfId="0" applyFont="1" applyAlignment="1" applyProtection="1"/>
    <xf numFmtId="0" fontId="6" fillId="0" borderId="0" xfId="16" applyFont="1" applyAlignment="1" applyProtection="1"/>
    <xf numFmtId="0" fontId="6" fillId="0" borderId="0" xfId="16" applyFont="1" applyFill="1" applyAlignment="1" applyProtection="1">
      <alignment horizontal="right"/>
    </xf>
    <xf numFmtId="167" fontId="0" fillId="0" borderId="0" xfId="0" applyNumberFormat="1" applyAlignment="1" applyProtection="1">
      <alignment horizontal="right" vertical="center"/>
    </xf>
    <xf numFmtId="0" fontId="0" fillId="8" borderId="0" xfId="0" applyFill="1" applyProtection="1"/>
    <xf numFmtId="0" fontId="0" fillId="0" borderId="0" xfId="0" applyBorder="1" applyProtection="1"/>
    <xf numFmtId="167" fontId="0" fillId="0" borderId="0" xfId="0" applyNumberFormat="1" applyBorder="1" applyAlignment="1" applyProtection="1">
      <alignment horizontal="right" vertical="center"/>
    </xf>
    <xf numFmtId="167" fontId="0" fillId="0" borderId="0" xfId="0" applyNumberFormat="1" applyBorder="1" applyAlignment="1" applyProtection="1">
      <alignment horizontal="center" vertical="center"/>
    </xf>
    <xf numFmtId="177" fontId="0" fillId="8" borderId="0" xfId="0" applyNumberFormat="1" applyFill="1" applyBorder="1" applyAlignment="1" applyProtection="1">
      <alignment horizontal="center" vertical="center"/>
    </xf>
    <xf numFmtId="0" fontId="0" fillId="0" borderId="25" xfId="0" applyBorder="1" applyProtection="1"/>
    <xf numFmtId="167" fontId="0" fillId="0" borderId="25" xfId="0" applyNumberFormat="1" applyBorder="1" applyAlignment="1" applyProtection="1">
      <alignment horizontal="right" vertical="center"/>
    </xf>
    <xf numFmtId="167" fontId="0" fillId="0" borderId="25" xfId="0" applyNumberFormat="1" applyBorder="1" applyAlignment="1" applyProtection="1">
      <alignment horizontal="center" vertical="center"/>
    </xf>
    <xf numFmtId="177" fontId="0" fillId="8" borderId="25" xfId="0" applyNumberFormat="1" applyFill="1" applyBorder="1" applyAlignment="1" applyProtection="1">
      <alignment horizontal="center" vertical="center"/>
    </xf>
    <xf numFmtId="0" fontId="0" fillId="8" borderId="25" xfId="0" applyFill="1" applyBorder="1" applyProtection="1"/>
    <xf numFmtId="0" fontId="0" fillId="0" borderId="1" xfId="0" applyBorder="1" applyProtection="1"/>
    <xf numFmtId="167" fontId="0" fillId="0" borderId="1" xfId="0" applyNumberFormat="1" applyBorder="1" applyAlignment="1" applyProtection="1">
      <alignment horizontal="right" vertical="center"/>
    </xf>
    <xf numFmtId="167" fontId="0" fillId="0" borderId="1" xfId="0" applyNumberFormat="1" applyBorder="1" applyAlignment="1" applyProtection="1">
      <alignment horizontal="center" vertical="center"/>
    </xf>
    <xf numFmtId="0" fontId="0" fillId="8" borderId="1" xfId="0" applyFill="1" applyBorder="1" applyProtection="1"/>
    <xf numFmtId="0" fontId="2" fillId="0" borderId="0" xfId="0" applyFont="1" applyProtection="1"/>
    <xf numFmtId="167" fontId="2" fillId="0" borderId="0" xfId="0" applyNumberFormat="1" applyFont="1" applyAlignment="1" applyProtection="1">
      <alignment horizontal="center"/>
    </xf>
    <xf numFmtId="0" fontId="0" fillId="0" borderId="0" xfId="0" applyAlignment="1" applyProtection="1">
      <alignment horizontal="center"/>
    </xf>
    <xf numFmtId="167" fontId="0" fillId="0" borderId="23" xfId="0" applyNumberFormat="1" applyBorder="1" applyAlignment="1" applyProtection="1">
      <alignment horizontal="center" vertical="center"/>
    </xf>
    <xf numFmtId="0" fontId="21" fillId="0" borderId="31" xfId="16" applyFont="1" applyFill="1" applyBorder="1" applyAlignment="1" applyProtection="1">
      <alignment horizontal="center"/>
    </xf>
    <xf numFmtId="0" fontId="2" fillId="0" borderId="32" xfId="0" applyFont="1" applyBorder="1" applyAlignment="1">
      <alignment horizontal="center" wrapText="1"/>
    </xf>
    <xf numFmtId="0" fontId="0" fillId="0" borderId="5" xfId="0" applyFont="1" applyBorder="1" applyProtection="1"/>
    <xf numFmtId="167" fontId="0" fillId="0" borderId="9" xfId="0" applyNumberFormat="1" applyFont="1" applyBorder="1" applyAlignment="1" applyProtection="1">
      <alignment horizontal="center" vertical="center"/>
    </xf>
    <xf numFmtId="177" fontId="0" fillId="0" borderId="6" xfId="0" applyNumberFormat="1" applyFont="1" applyBorder="1" applyAlignment="1" applyProtection="1">
      <alignment horizontal="center" vertical="center"/>
    </xf>
    <xf numFmtId="0" fontId="0" fillId="0" borderId="9" xfId="0" applyBorder="1" applyAlignment="1">
      <alignment horizontal="center"/>
    </xf>
    <xf numFmtId="0" fontId="0" fillId="0" borderId="7" xfId="0" applyFont="1" applyBorder="1" applyProtection="1"/>
    <xf numFmtId="0" fontId="2" fillId="0" borderId="2" xfId="0" applyFont="1" applyFill="1" applyBorder="1"/>
    <xf numFmtId="0" fontId="2" fillId="0" borderId="10" xfId="0" applyFont="1" applyFill="1" applyBorder="1"/>
    <xf numFmtId="0" fontId="2" fillId="0" borderId="2" xfId="0" applyFont="1" applyFill="1" applyBorder="1" applyAlignment="1">
      <alignment horizontal="center"/>
    </xf>
    <xf numFmtId="0" fontId="2" fillId="0" borderId="10" xfId="0" applyFont="1" applyFill="1" applyBorder="1" applyAlignment="1">
      <alignment horizontal="center"/>
    </xf>
    <xf numFmtId="0" fontId="2" fillId="0" borderId="31" xfId="0" applyFont="1" applyBorder="1" applyAlignment="1">
      <alignment horizontal="center" wrapText="1"/>
    </xf>
    <xf numFmtId="177" fontId="0" fillId="0" borderId="9" xfId="0" applyNumberFormat="1" applyFont="1" applyBorder="1" applyAlignment="1" applyProtection="1">
      <alignment horizontal="center" vertical="center"/>
    </xf>
    <xf numFmtId="177" fontId="0" fillId="0" borderId="0" xfId="0" applyNumberFormat="1" applyFont="1" applyAlignment="1" applyProtection="1">
      <alignment horizontal="center" vertical="center"/>
    </xf>
    <xf numFmtId="167" fontId="0" fillId="0" borderId="11" xfId="0" applyNumberFormat="1" applyFont="1" applyBorder="1" applyAlignment="1" applyProtection="1">
      <alignment horizontal="center" vertical="center"/>
    </xf>
    <xf numFmtId="177" fontId="0" fillId="0" borderId="11" xfId="0" applyNumberFormat="1" applyFont="1" applyBorder="1" applyAlignment="1" applyProtection="1">
      <alignment horizontal="center" vertical="center"/>
    </xf>
    <xf numFmtId="177" fontId="0" fillId="0" borderId="8" xfId="0" applyNumberFormat="1" applyFont="1" applyBorder="1" applyAlignment="1" applyProtection="1">
      <alignment horizontal="center" vertical="center"/>
    </xf>
    <xf numFmtId="0" fontId="21" fillId="0" borderId="10" xfId="16" applyFont="1" applyBorder="1" applyAlignment="1" applyProtection="1"/>
    <xf numFmtId="172" fontId="0" fillId="4" borderId="27" xfId="6" applyNumberFormat="1" applyFont="1" applyFill="1" applyBorder="1" applyAlignment="1" applyProtection="1">
      <alignment vertical="center"/>
      <protection locked="0"/>
    </xf>
    <xf numFmtId="0" fontId="19" fillId="0" borderId="0" xfId="0" applyFont="1" applyFill="1" applyProtection="1"/>
    <xf numFmtId="0" fontId="0" fillId="0" borderId="0" xfId="0" applyAlignment="1" applyProtection="1">
      <alignment horizontal="left" vertical="top" wrapText="1"/>
    </xf>
    <xf numFmtId="0" fontId="11" fillId="0" borderId="0" xfId="0" applyFont="1" applyAlignment="1" applyProtection="1">
      <alignment horizontal="left" vertical="top" wrapText="1"/>
    </xf>
    <xf numFmtId="167" fontId="0" fillId="4" borderId="19" xfId="0" applyNumberFormat="1" applyFill="1" applyBorder="1" applyProtection="1">
      <protection locked="0"/>
    </xf>
    <xf numFmtId="10" fontId="0" fillId="4" borderId="20" xfId="0" applyNumberFormat="1" applyFill="1" applyBorder="1" applyAlignment="1" applyProtection="1">
      <alignment horizontal="center" vertical="center"/>
      <protection locked="0"/>
    </xf>
    <xf numFmtId="165" fontId="0" fillId="0" borderId="0" xfId="0" applyNumberFormat="1"/>
    <xf numFmtId="43" fontId="0" fillId="0" borderId="0" xfId="1" applyFont="1"/>
    <xf numFmtId="0" fontId="2" fillId="0" borderId="24" xfId="0" applyFont="1" applyBorder="1" applyAlignment="1">
      <alignment horizontal="center" wrapText="1"/>
    </xf>
    <xf numFmtId="0" fontId="2" fillId="0" borderId="1" xfId="0" applyFont="1" applyBorder="1" applyAlignment="1">
      <alignment horizontal="center" wrapText="1"/>
    </xf>
    <xf numFmtId="0" fontId="0" fillId="0" borderId="34" xfId="0" applyBorder="1"/>
    <xf numFmtId="165" fontId="0" fillId="0" borderId="34" xfId="1" applyNumberFormat="1" applyFont="1" applyBorder="1"/>
    <xf numFmtId="0" fontId="0" fillId="0" borderId="35" xfId="0" applyBorder="1"/>
    <xf numFmtId="165" fontId="0" fillId="0" borderId="0" xfId="1" applyNumberFormat="1" applyFont="1"/>
    <xf numFmtId="165" fontId="2" fillId="0" borderId="36" xfId="0" applyNumberFormat="1" applyFont="1" applyBorder="1"/>
    <xf numFmtId="165" fontId="2" fillId="0" borderId="36" xfId="1" applyNumberFormat="1" applyFont="1" applyBorder="1"/>
    <xf numFmtId="165" fontId="2" fillId="0" borderId="37" xfId="1" applyNumberFormat="1" applyFont="1" applyBorder="1"/>
    <xf numFmtId="0" fontId="2" fillId="0" borderId="29" xfId="0" quotePrefix="1" applyFont="1" applyBorder="1" applyAlignment="1">
      <alignment horizontal="center" wrapText="1"/>
    </xf>
    <xf numFmtId="0" fontId="2" fillId="0" borderId="24" xfId="0" applyFont="1" applyBorder="1" applyAlignment="1">
      <alignment horizontal="center"/>
    </xf>
    <xf numFmtId="0" fontId="2" fillId="0" borderId="29" xfId="0" applyFont="1" applyBorder="1" applyAlignment="1">
      <alignment horizontal="center" wrapText="1"/>
    </xf>
    <xf numFmtId="165" fontId="0" fillId="0" borderId="34" xfId="1" applyNumberFormat="1" applyFont="1" applyFill="1" applyBorder="1"/>
    <xf numFmtId="172" fontId="0" fillId="0" borderId="34" xfId="6" applyNumberFormat="1" applyFont="1" applyBorder="1"/>
    <xf numFmtId="165" fontId="0" fillId="0" borderId="0" xfId="1" applyNumberFormat="1" applyFont="1" applyBorder="1"/>
    <xf numFmtId="165" fontId="25" fillId="0" borderId="34" xfId="1" applyNumberFormat="1" applyFont="1" applyFill="1" applyBorder="1"/>
    <xf numFmtId="182" fontId="0" fillId="0" borderId="33" xfId="0" applyNumberFormat="1" applyBorder="1"/>
    <xf numFmtId="182" fontId="0" fillId="0" borderId="33" xfId="0" applyNumberFormat="1" applyBorder="1" applyAlignment="1">
      <alignment horizontal="center"/>
    </xf>
    <xf numFmtId="172" fontId="0" fillId="0" borderId="35" xfId="6" applyNumberFormat="1" applyFont="1" applyBorder="1"/>
    <xf numFmtId="165" fontId="0" fillId="0" borderId="23" xfId="1" applyNumberFormat="1" applyFont="1" applyBorder="1"/>
    <xf numFmtId="172" fontId="2" fillId="0" borderId="36" xfId="0" applyNumberFormat="1" applyFont="1" applyBorder="1"/>
    <xf numFmtId="165" fontId="2" fillId="0" borderId="37" xfId="0" applyNumberFormat="1" applyFont="1" applyBorder="1"/>
    <xf numFmtId="165" fontId="0" fillId="0" borderId="0" xfId="0" applyNumberFormat="1" applyBorder="1"/>
    <xf numFmtId="0" fontId="0" fillId="0" borderId="0" xfId="0" applyBorder="1"/>
    <xf numFmtId="165" fontId="0" fillId="0" borderId="34" xfId="0" applyNumberFormat="1" applyFill="1" applyBorder="1"/>
    <xf numFmtId="165" fontId="0" fillId="0" borderId="34" xfId="0" applyNumberFormat="1" applyFill="1" applyBorder="1" applyAlignment="1">
      <alignment horizontal="center"/>
    </xf>
    <xf numFmtId="165" fontId="0" fillId="0" borderId="35" xfId="1" applyNumberFormat="1" applyFont="1" applyBorder="1"/>
    <xf numFmtId="172" fontId="2" fillId="0" borderId="22" xfId="0" applyNumberFormat="1" applyFont="1" applyBorder="1"/>
    <xf numFmtId="0" fontId="0" fillId="0" borderId="34" xfId="0" applyFont="1" applyBorder="1"/>
    <xf numFmtId="0" fontId="0" fillId="0" borderId="34" xfId="0" applyBorder="1" applyAlignment="1">
      <alignment horizontal="center"/>
    </xf>
    <xf numFmtId="0" fontId="2" fillId="9" borderId="24" xfId="0" applyFont="1" applyFill="1" applyBorder="1" applyAlignment="1"/>
    <xf numFmtId="0" fontId="0" fillId="0" borderId="0" xfId="0" applyFill="1" applyAlignment="1">
      <alignment horizontal="center" vertical="center"/>
    </xf>
    <xf numFmtId="0" fontId="0" fillId="0" borderId="0" xfId="0" applyFill="1" applyAlignment="1"/>
    <xf numFmtId="0" fontId="0" fillId="0" borderId="0" xfId="0" applyFill="1" applyBorder="1" applyAlignment="1">
      <alignment horizontal="left"/>
    </xf>
    <xf numFmtId="15" fontId="0" fillId="0" borderId="0" xfId="0" applyNumberFormat="1" applyFill="1"/>
    <xf numFmtId="0" fontId="27" fillId="0" borderId="0" xfId="0" applyFont="1" applyFill="1" applyAlignment="1">
      <alignment horizontal="left"/>
    </xf>
    <xf numFmtId="180" fontId="27" fillId="0" borderId="0" xfId="0" applyNumberFormat="1" applyFont="1" applyFill="1" applyAlignment="1">
      <alignment horizontal="right"/>
    </xf>
    <xf numFmtId="177" fontId="27" fillId="0" borderId="0" xfId="0" applyNumberFormat="1" applyFont="1" applyFill="1" applyAlignment="1">
      <alignment horizontal="right"/>
    </xf>
    <xf numFmtId="0" fontId="27" fillId="0" borderId="0" xfId="0" applyFont="1" applyFill="1" applyAlignment="1">
      <alignment horizontal="right"/>
    </xf>
    <xf numFmtId="0" fontId="19" fillId="0" borderId="0" xfId="0" applyFont="1" applyFill="1" applyAlignment="1">
      <alignment horizontal="left" wrapText="1"/>
    </xf>
    <xf numFmtId="0" fontId="8" fillId="0" borderId="0" xfId="0" applyFont="1" applyFill="1" applyAlignment="1">
      <alignment horizontal="left" vertical="top"/>
    </xf>
    <xf numFmtId="0" fontId="8" fillId="0" borderId="0" xfId="0" applyFont="1" applyFill="1" applyAlignment="1">
      <alignment horizontal="right" vertical="top"/>
    </xf>
    <xf numFmtId="179" fontId="27" fillId="0" borderId="0" xfId="0" applyNumberFormat="1" applyFont="1" applyFill="1" applyAlignment="1">
      <alignment horizontal="right"/>
    </xf>
    <xf numFmtId="0" fontId="33" fillId="0" borderId="0" xfId="0" applyFont="1" applyFill="1" applyAlignment="1">
      <alignment horizontal="left" wrapText="1"/>
    </xf>
    <xf numFmtId="0" fontId="9" fillId="0" borderId="0" xfId="0" applyFont="1" applyFill="1" applyAlignment="1">
      <alignment vertical="top" wrapText="1"/>
    </xf>
    <xf numFmtId="0" fontId="8" fillId="0" borderId="0" xfId="0" applyFont="1" applyFill="1" applyAlignment="1">
      <alignment vertical="top"/>
    </xf>
    <xf numFmtId="0" fontId="9" fillId="0" borderId="0" xfId="0" applyFont="1" applyFill="1" applyAlignment="1">
      <alignment horizontal="left" vertical="top"/>
    </xf>
    <xf numFmtId="180" fontId="9" fillId="0" borderId="0" xfId="0" applyNumberFormat="1" applyFont="1" applyFill="1" applyAlignment="1">
      <alignment horizontal="right" vertical="top"/>
    </xf>
    <xf numFmtId="181" fontId="9" fillId="0" borderId="0" xfId="0" applyNumberFormat="1" applyFont="1" applyFill="1" applyAlignment="1">
      <alignment horizontal="right" vertical="top"/>
    </xf>
    <xf numFmtId="0" fontId="0" fillId="3" borderId="0" xfId="0" applyFill="1"/>
    <xf numFmtId="9" fontId="0" fillId="0" borderId="0" xfId="6" applyFont="1" applyProtection="1"/>
    <xf numFmtId="177" fontId="0" fillId="0" borderId="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26" fillId="0" borderId="0" xfId="0" applyFont="1" applyFill="1" applyAlignment="1">
      <alignment horizontal="left" wrapText="1"/>
    </xf>
    <xf numFmtId="4" fontId="27" fillId="0" borderId="0" xfId="0" applyNumberFormat="1" applyFont="1" applyFill="1" applyAlignment="1">
      <alignment horizontal="right"/>
    </xf>
    <xf numFmtId="183" fontId="27" fillId="0" borderId="0" xfId="0" applyNumberFormat="1" applyFont="1" applyFill="1" applyAlignment="1">
      <alignment horizontal="right"/>
    </xf>
    <xf numFmtId="184" fontId="0" fillId="0" borderId="0" xfId="1" applyNumberFormat="1" applyFont="1" applyBorder="1"/>
    <xf numFmtId="0" fontId="16" fillId="0" borderId="0" xfId="0" applyFont="1" applyAlignment="1" applyProtection="1">
      <alignment horizontal="left" vertical="top" wrapText="1"/>
    </xf>
    <xf numFmtId="0" fontId="6" fillId="10" borderId="0" xfId="16" applyFont="1" applyFill="1" applyAlignment="1" applyProtection="1">
      <alignment horizontal="center" wrapText="1"/>
    </xf>
    <xf numFmtId="184" fontId="0" fillId="0" borderId="0" xfId="0" applyNumberFormat="1"/>
    <xf numFmtId="178" fontId="0" fillId="0" borderId="0" xfId="0" applyNumberFormat="1"/>
    <xf numFmtId="0" fontId="0" fillId="0" borderId="0" xfId="0" applyAlignment="1" applyProtection="1">
      <alignment horizontal="left" vertical="top" wrapText="1"/>
    </xf>
    <xf numFmtId="0" fontId="11" fillId="0" borderId="0" xfId="0" applyFont="1" applyAlignment="1" applyProtection="1">
      <alignment horizontal="left" vertical="top" wrapText="1"/>
    </xf>
    <xf numFmtId="166" fontId="1" fillId="0" borderId="28" xfId="1" applyNumberFormat="1" applyFont="1" applyBorder="1" applyAlignment="1">
      <alignment horizontal="center"/>
    </xf>
    <xf numFmtId="167" fontId="0" fillId="4" borderId="27" xfId="0" applyNumberFormat="1" applyFill="1" applyBorder="1" applyAlignment="1" applyProtection="1">
      <alignment horizontal="center" vertical="center"/>
      <protection locked="0"/>
    </xf>
    <xf numFmtId="165" fontId="20" fillId="11" borderId="0" xfId="1" quotePrefix="1" applyNumberFormat="1" applyFont="1" applyFill="1" applyBorder="1" applyAlignment="1">
      <alignment horizontal="center" wrapText="1"/>
    </xf>
    <xf numFmtId="0" fontId="6" fillId="3" borderId="24" xfId="16" applyFont="1" applyFill="1" applyBorder="1" applyAlignment="1" applyProtection="1">
      <alignment horizontal="center"/>
    </xf>
    <xf numFmtId="0" fontId="6" fillId="2" borderId="24" xfId="16" applyFont="1" applyFill="1" applyBorder="1" applyAlignment="1" applyProtection="1">
      <alignment horizontal="center"/>
      <protection locked="0"/>
    </xf>
    <xf numFmtId="185" fontId="0" fillId="0" borderId="0" xfId="0" applyNumberFormat="1"/>
    <xf numFmtId="0" fontId="26" fillId="0" borderId="0" xfId="0" applyFont="1" applyFill="1" applyAlignment="1">
      <alignment horizontal="left" vertical="top" wrapText="1"/>
    </xf>
    <xf numFmtId="0" fontId="9" fillId="0" borderId="0" xfId="0" applyFont="1" applyFill="1" applyAlignment="1">
      <alignment horizontal="left" wrapText="1"/>
    </xf>
    <xf numFmtId="0" fontId="27" fillId="0" borderId="0" xfId="0" applyFont="1" applyFill="1" applyAlignment="1">
      <alignment horizontal="left" wrapText="1" indent="6"/>
    </xf>
    <xf numFmtId="0" fontId="27" fillId="0" borderId="0" xfId="0" applyFont="1" applyFill="1" applyAlignment="1">
      <alignment horizontal="left" vertical="top" wrapText="1"/>
    </xf>
    <xf numFmtId="0" fontId="27" fillId="0" borderId="0" xfId="0" applyFont="1" applyFill="1" applyAlignment="1">
      <alignment horizontal="left" wrapText="1" indent="2"/>
    </xf>
    <xf numFmtId="0" fontId="9" fillId="0" borderId="0" xfId="0" applyFont="1" applyFill="1" applyAlignment="1">
      <alignment horizontal="left" vertical="top" wrapText="1"/>
    </xf>
    <xf numFmtId="0" fontId="33" fillId="0" borderId="0" xfId="0" applyFont="1" applyFill="1" applyAlignment="1">
      <alignment horizontal="left" vertical="top" wrapText="1"/>
    </xf>
    <xf numFmtId="0" fontId="27" fillId="0" borderId="0" xfId="0" applyFont="1" applyFill="1" applyAlignment="1">
      <alignment horizontal="left" wrapText="1"/>
    </xf>
    <xf numFmtId="0" fontId="2" fillId="0" borderId="0" xfId="0" applyFont="1" applyFill="1" applyAlignment="1">
      <alignment horizontal="center"/>
    </xf>
    <xf numFmtId="175" fontId="2" fillId="0" borderId="0" xfId="0" applyNumberFormat="1" applyFont="1" applyFill="1"/>
    <xf numFmtId="43" fontId="0" fillId="0" borderId="0" xfId="1" applyFont="1" applyFill="1"/>
    <xf numFmtId="0" fontId="26" fillId="0" borderId="0" xfId="0" applyFont="1" applyFill="1" applyAlignment="1">
      <alignment horizontal="left" vertical="top"/>
    </xf>
    <xf numFmtId="170" fontId="0" fillId="7" borderId="0" xfId="0" applyNumberFormat="1" applyFill="1" applyAlignment="1" applyProtection="1"/>
    <xf numFmtId="170" fontId="0" fillId="7" borderId="18" xfId="0" applyNumberFormat="1" applyFill="1" applyBorder="1" applyAlignment="1" applyProtection="1"/>
    <xf numFmtId="171" fontId="0" fillId="7" borderId="21" xfId="0" applyNumberFormat="1" applyFill="1" applyBorder="1" applyAlignment="1" applyProtection="1"/>
    <xf numFmtId="0" fontId="11" fillId="0" borderId="0" xfId="0" applyFont="1" applyAlignment="1" applyProtection="1">
      <alignment horizontal="left" vertical="top" wrapText="1"/>
    </xf>
    <xf numFmtId="0" fontId="0" fillId="0" borderId="0" xfId="0" applyAlignment="1" applyProtection="1">
      <alignment horizontal="left" vertical="top" wrapText="1"/>
    </xf>
    <xf numFmtId="10" fontId="6" fillId="3" borderId="12" xfId="3" applyNumberFormat="1" applyFont="1" applyFill="1" applyBorder="1" applyAlignment="1" applyProtection="1">
      <alignment horizontal="center" vertical="center" wrapText="1"/>
    </xf>
    <xf numFmtId="10" fontId="6" fillId="3" borderId="15" xfId="3" applyNumberFormat="1" applyFont="1" applyFill="1" applyBorder="1" applyAlignment="1" applyProtection="1">
      <alignment horizontal="center" vertical="center" wrapText="1"/>
    </xf>
    <xf numFmtId="167" fontId="6" fillId="3" borderId="12" xfId="3" applyNumberFormat="1" applyFont="1" applyFill="1" applyBorder="1" applyAlignment="1" applyProtection="1">
      <alignment horizontal="center" vertical="center" wrapText="1"/>
    </xf>
    <xf numFmtId="167" fontId="6" fillId="3" borderId="15" xfId="3" applyNumberFormat="1" applyFont="1" applyFill="1" applyBorder="1" applyAlignment="1" applyProtection="1">
      <alignment horizontal="center" vertical="center" wrapText="1"/>
    </xf>
    <xf numFmtId="0" fontId="6" fillId="3" borderId="13" xfId="3" applyNumberFormat="1" applyFont="1" applyFill="1" applyBorder="1" applyAlignment="1" applyProtection="1">
      <alignment horizontal="center" vertical="center" wrapText="1"/>
    </xf>
    <xf numFmtId="0" fontId="6" fillId="3" borderId="16" xfId="3" applyNumberFormat="1" applyFont="1" applyFill="1" applyBorder="1" applyAlignment="1" applyProtection="1">
      <alignment horizontal="center" vertical="center" wrapText="1"/>
    </xf>
    <xf numFmtId="0" fontId="6" fillId="3" borderId="0" xfId="3" applyNumberFormat="1" applyFont="1" applyFill="1" applyBorder="1" applyAlignment="1" applyProtection="1">
      <alignment horizontal="center" vertical="center" wrapText="1"/>
    </xf>
    <xf numFmtId="0" fontId="6" fillId="0" borderId="0" xfId="4" applyFont="1" applyBorder="1" applyAlignment="1" applyProtection="1">
      <alignment horizontal="right" vertical="center" wrapText="1"/>
    </xf>
    <xf numFmtId="0" fontId="6" fillId="0" borderId="23" xfId="4" applyFont="1" applyBorder="1" applyAlignment="1" applyProtection="1">
      <alignment horizontal="right" vertical="center" wrapText="1"/>
    </xf>
    <xf numFmtId="0" fontId="6" fillId="0" borderId="0" xfId="4" applyFont="1" applyBorder="1" applyAlignment="1" applyProtection="1">
      <alignment horizontal="center" vertical="center" wrapText="1"/>
    </xf>
    <xf numFmtId="0" fontId="6" fillId="0" borderId="23" xfId="4" applyFont="1" applyBorder="1" applyAlignment="1" applyProtection="1">
      <alignment horizontal="center" vertical="center" wrapText="1"/>
    </xf>
    <xf numFmtId="10" fontId="21" fillId="0" borderId="29" xfId="3" applyNumberFormat="1" applyFont="1" applyFill="1" applyBorder="1" applyAlignment="1" applyProtection="1">
      <alignment horizontal="center" vertical="center" wrapText="1"/>
    </xf>
    <xf numFmtId="10" fontId="21" fillId="0" borderId="30" xfId="3" applyNumberFormat="1" applyFont="1" applyFill="1" applyBorder="1" applyAlignment="1" applyProtection="1">
      <alignment horizontal="center" vertical="center" wrapText="1"/>
    </xf>
    <xf numFmtId="0" fontId="6" fillId="0" borderId="14" xfId="16" applyFont="1" applyFill="1" applyBorder="1" applyAlignment="1" applyProtection="1">
      <alignment horizontal="center" vertical="center" wrapText="1"/>
    </xf>
    <xf numFmtId="0" fontId="6" fillId="10" borderId="0" xfId="16" applyFont="1" applyFill="1" applyAlignment="1" applyProtection="1">
      <alignment horizontal="center" wrapText="1"/>
    </xf>
    <xf numFmtId="0" fontId="16" fillId="0" borderId="0" xfId="0" applyFont="1" applyAlignment="1" applyProtection="1">
      <alignment horizontal="left" vertical="top" wrapText="1"/>
    </xf>
    <xf numFmtId="0" fontId="6" fillId="0" borderId="0" xfId="16" applyFont="1" applyFill="1" applyAlignment="1" applyProtection="1">
      <alignment horizontal="center" wrapText="1"/>
    </xf>
    <xf numFmtId="0" fontId="6" fillId="0" borderId="14" xfId="16" applyFont="1" applyFill="1" applyBorder="1" applyAlignment="1" applyProtection="1">
      <alignment horizontal="right" wrapText="1"/>
    </xf>
    <xf numFmtId="0" fontId="6" fillId="0" borderId="0" xfId="16" applyFont="1" applyFill="1" applyAlignment="1" applyProtection="1">
      <alignment horizontal="right" wrapText="1"/>
    </xf>
    <xf numFmtId="0" fontId="6" fillId="0" borderId="0" xfId="16" applyFont="1" applyBorder="1" applyAlignment="1" applyProtection="1">
      <alignment horizontal="right" vertical="top" indent="2"/>
    </xf>
    <xf numFmtId="0" fontId="2" fillId="9" borderId="29" xfId="0" applyFont="1" applyFill="1" applyBorder="1" applyAlignment="1">
      <alignment horizontal="center"/>
    </xf>
    <xf numFmtId="0" fontId="2" fillId="9" borderId="1" xfId="0" applyFont="1" applyFill="1" applyBorder="1" applyAlignment="1">
      <alignment horizontal="center"/>
    </xf>
    <xf numFmtId="0" fontId="2" fillId="9" borderId="30" xfId="0" applyFont="1" applyFill="1" applyBorder="1" applyAlignment="1">
      <alignment horizont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9" fillId="0" borderId="0" xfId="0" applyFont="1" applyFill="1" applyAlignment="1">
      <alignment horizontal="left" wrapText="1"/>
    </xf>
    <xf numFmtId="0" fontId="26" fillId="0" borderId="0" xfId="0" applyFont="1" applyFill="1" applyAlignment="1">
      <alignment horizontal="left" wrapText="1"/>
    </xf>
    <xf numFmtId="0" fontId="27" fillId="0" borderId="0" xfId="0" applyFont="1" applyFill="1" applyAlignment="1">
      <alignment horizontal="left" wrapText="1"/>
    </xf>
    <xf numFmtId="0" fontId="0" fillId="0" borderId="0" xfId="0" applyFill="1" applyAlignment="1">
      <alignment horizontal="left" wrapText="1"/>
    </xf>
    <xf numFmtId="0" fontId="27" fillId="0" borderId="0" xfId="0" applyFont="1" applyFill="1" applyAlignment="1">
      <alignment horizontal="left" wrapText="1" indent="6"/>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0" xfId="0" applyFont="1" applyFill="1" applyAlignment="1">
      <alignment horizontal="left" wrapText="1" indent="2"/>
    </xf>
    <xf numFmtId="0" fontId="9" fillId="0" borderId="0" xfId="0" applyFont="1" applyFill="1" applyAlignment="1">
      <alignment horizontal="left" vertical="top" wrapText="1"/>
    </xf>
    <xf numFmtId="0" fontId="19" fillId="0" borderId="0" xfId="0" applyFont="1" applyFill="1" applyAlignment="1">
      <alignment horizontal="left" vertical="top" wrapText="1"/>
    </xf>
    <xf numFmtId="0" fontId="33" fillId="0" borderId="0" xfId="0" applyFont="1" applyFill="1" applyAlignment="1">
      <alignment horizontal="left" vertical="top" wrapText="1"/>
    </xf>
    <xf numFmtId="0" fontId="30" fillId="0" borderId="0" xfId="0" applyFont="1" applyFill="1" applyAlignment="1">
      <alignment horizontal="center" vertical="top" wrapText="1"/>
    </xf>
    <xf numFmtId="0" fontId="30" fillId="0" borderId="0" xfId="0" applyFont="1" applyFill="1" applyAlignment="1">
      <alignment horizontal="center" vertical="top"/>
    </xf>
    <xf numFmtId="0" fontId="19" fillId="0" borderId="0" xfId="0" applyFont="1" applyFill="1" applyAlignment="1">
      <alignment horizontal="center" vertical="top" wrapText="1"/>
    </xf>
    <xf numFmtId="0" fontId="19" fillId="0" borderId="0" xfId="0" applyFont="1" applyFill="1" applyAlignment="1">
      <alignment horizontal="center" vertical="top"/>
    </xf>
    <xf numFmtId="0" fontId="23" fillId="0" borderId="0" xfId="0" applyFont="1" applyFill="1" applyAlignment="1">
      <alignment horizontal="center" vertical="top" wrapText="1"/>
    </xf>
    <xf numFmtId="0" fontId="23" fillId="0" borderId="0" xfId="0" applyFont="1" applyFill="1" applyAlignment="1">
      <alignment horizontal="center" vertical="top"/>
    </xf>
    <xf numFmtId="0" fontId="28" fillId="0" borderId="0" xfId="0" applyFont="1" applyFill="1" applyAlignment="1">
      <alignment horizontal="center" vertical="top" wrapText="1"/>
    </xf>
    <xf numFmtId="0" fontId="28" fillId="0" borderId="0" xfId="0" applyFont="1" applyFill="1" applyAlignment="1">
      <alignment horizontal="center" vertical="top"/>
    </xf>
    <xf numFmtId="0" fontId="24" fillId="0" borderId="0" xfId="0" applyFont="1" applyFill="1" applyAlignment="1">
      <alignment horizontal="right" vertical="top" wrapText="1"/>
    </xf>
    <xf numFmtId="0" fontId="24" fillId="0" borderId="0" xfId="0" applyFont="1" applyFill="1" applyAlignment="1">
      <alignment horizontal="right" vertical="top"/>
    </xf>
  </cellXfs>
  <cellStyles count="20">
    <cellStyle name="Comma" xfId="1" builtinId="3"/>
    <cellStyle name="Comma 10 2" xfId="13"/>
    <cellStyle name="Comma 2 2" xfId="8"/>
    <cellStyle name="Comma 28" xfId="9"/>
    <cellStyle name="Comma 4" xfId="18"/>
    <cellStyle name="Currency" xfId="5" builtinId="4"/>
    <cellStyle name="Currency 10 4" xfId="11"/>
    <cellStyle name="Currency 15" xfId="10"/>
    <cellStyle name="Currency 2" xfId="17"/>
    <cellStyle name="Currency 3 3" xfId="15"/>
    <cellStyle name="Normal" xfId="0" builtinId="0"/>
    <cellStyle name="Normal 17" xfId="12"/>
    <cellStyle name="Normal 19" xfId="14"/>
    <cellStyle name="Normal 2" xfId="2"/>
    <cellStyle name="Normal 20" xfId="7"/>
    <cellStyle name="Normal_6. Cost Allocation for Def-Var" xfId="3"/>
    <cellStyle name="Normal_Sheet6" xfId="4"/>
    <cellStyle name="Normal_Sheet7" xfId="16"/>
    <cellStyle name="Percent" xfId="6" builtinId="5"/>
    <cellStyle name="Percent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1276349</xdr:colOff>
      <xdr:row>10</xdr:row>
      <xdr:rowOff>114300</xdr:rowOff>
    </xdr:to>
    <xdr:grpSp>
      <xdr:nvGrpSpPr>
        <xdr:cNvPr id="2" name="Group 1"/>
        <xdr:cNvGrpSpPr/>
      </xdr:nvGrpSpPr>
      <xdr:grpSpPr>
        <a:xfrm>
          <a:off x="0" y="0"/>
          <a:ext cx="9764888" cy="197555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605595</xdr:colOff>
      <xdr:row>10</xdr:row>
      <xdr:rowOff>10766</xdr:rowOff>
    </xdr:to>
    <xdr:grpSp>
      <xdr:nvGrpSpPr>
        <xdr:cNvPr id="2" name="Group 1"/>
        <xdr:cNvGrpSpPr/>
      </xdr:nvGrpSpPr>
      <xdr:grpSpPr>
        <a:xfrm>
          <a:off x="0" y="0"/>
          <a:ext cx="11633518" cy="182679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143</xdr:col>
          <xdr:colOff>0</xdr:colOff>
          <xdr:row>0</xdr:row>
          <xdr:rowOff>104775</xdr:rowOff>
        </xdr:from>
        <xdr:to>
          <xdr:col>143</xdr:col>
          <xdr:colOff>0</xdr:colOff>
          <xdr:row>2</xdr:row>
          <xdr:rowOff>9525</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Create Tariff in Separate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16%20IRM%20Application/Old/2016_IRM_Rate_Generator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6%20IRM%20Application/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6%20IRM%20Application/Enersource_2015%20IRM%20RatGen_Decision_updated%20for%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2016_IRM_Rate_Generator_Draft"/>
    </sheetNames>
    <definedNames>
      <definedName name="copysheettonew"/>
    </definedNames>
    <sheetDataSet>
      <sheetData sheetId="0">
        <row r="32">
          <cell r="F32">
            <v>2013</v>
          </cell>
        </row>
      </sheetData>
      <sheetData sheetId="1"/>
      <sheetData sheetId="2">
        <row r="19">
          <cell r="B19" t="str">
            <v>RESIDENTIAL</v>
          </cell>
        </row>
        <row r="20">
          <cell r="B20" t="str">
            <v>GENERAL SERVICE LESS THAN 50 KW</v>
          </cell>
        </row>
        <row r="21">
          <cell r="B21" t="str">
            <v>UNMETERED SCATTERED LOAD</v>
          </cell>
        </row>
        <row r="22">
          <cell r="B22" t="str">
            <v>GENERAL SERVICE 50 TO 499 KW</v>
          </cell>
        </row>
        <row r="23">
          <cell r="B23" t="str">
            <v>GENERAL SERVICE 500 TO 4,999 KW</v>
          </cell>
        </row>
        <row r="24">
          <cell r="B24" t="str">
            <v>LARGE USE &gt; 5000 KW</v>
          </cell>
        </row>
        <row r="25">
          <cell r="B25" t="str">
            <v>STREET LIGHTING</v>
          </cell>
        </row>
        <row r="26">
          <cell r="B26" t="str">
            <v>STANDBY DISTRIBUTION SERVICE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0">
          <cell r="G50">
            <v>0</v>
          </cell>
        </row>
      </sheetData>
      <sheetData sheetId="19">
        <row r="53">
          <cell r="B53" t="str">
            <v>Add Extra Host Here (I)</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Z1" t="str">
            <v>Account History</v>
          </cell>
          <cell r="AA1" t="str">
            <v>Account set up charge/change of occupancy charge (plus credit agency costs if applicable)</v>
          </cell>
        </row>
        <row r="2">
          <cell r="L2" t="str">
            <v>Total Loss Factor – Primary Metered Customer</v>
          </cell>
          <cell r="N2" t="str">
            <v>$</v>
          </cell>
          <cell r="P2" t="str">
            <v>$</v>
          </cell>
          <cell r="Z2" t="str">
            <v>Account set up charge/change of occupancy charge</v>
          </cell>
          <cell r="AA2" t="str">
            <v>Administrative Billing Charge</v>
          </cell>
        </row>
        <row r="3">
          <cell r="L3" t="str">
            <v>Total Loss Factor – Primary Metered Customer &lt; 5,000 kW</v>
          </cell>
          <cell r="N3" t="str">
            <v>$/kWh</v>
          </cell>
          <cell r="P3" t="str">
            <v>%</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v>0</v>
          </cell>
          <cell r="Z7">
            <v>0</v>
          </cell>
          <cell r="AA7">
            <v>0</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v>0</v>
          </cell>
          <cell r="Z13">
            <v>0</v>
          </cell>
          <cell r="AA13">
            <v>0</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9">
          <cell r="F109">
            <v>52258313.548544593</v>
          </cell>
        </row>
        <row r="113">
          <cell r="P113">
            <v>41308711.481527999</v>
          </cell>
        </row>
      </sheetData>
      <sheetData sheetId="18">
        <row r="109">
          <cell r="F109">
            <v>52284779.97782632</v>
          </cell>
        </row>
        <row r="113">
          <cell r="P113">
            <v>41491075.570280433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s>
    <sheetDataSet>
      <sheetData sheetId="0"/>
      <sheetData sheetId="1"/>
      <sheetData sheetId="2"/>
      <sheetData sheetId="3"/>
      <sheetData sheetId="4"/>
      <sheetData sheetId="5">
        <row r="24">
          <cell r="BC24">
            <v>1628184.2700000007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6"/>
  <sheetViews>
    <sheetView topLeftCell="A4" workbookViewId="0">
      <selection activeCell="C17" sqref="C17"/>
    </sheetView>
  </sheetViews>
  <sheetFormatPr defaultRowHeight="15" x14ac:dyDescent="0.25"/>
  <cols>
    <col min="1" max="1" width="43.42578125" customWidth="1"/>
    <col min="2" max="2" width="6.85546875" bestFit="1" customWidth="1"/>
    <col min="3" max="3" width="13.140625" bestFit="1" customWidth="1"/>
    <col min="4" max="4" width="11.85546875" bestFit="1" customWidth="1"/>
    <col min="5" max="7" width="19.28515625" customWidth="1"/>
    <col min="8" max="13" width="17.5703125" customWidth="1"/>
    <col min="14" max="15" width="18" customWidth="1"/>
    <col min="16" max="22" width="14.5703125" customWidth="1"/>
    <col min="23" max="24" width="19.28515625" customWidth="1"/>
    <col min="54" max="54" width="255.7109375" bestFit="1" customWidth="1"/>
  </cols>
  <sheetData>
    <row r="1" spans="1:27" s="2" customFormat="1" x14ac:dyDescent="0.25"/>
    <row r="2" spans="1:27" s="2" customFormat="1" x14ac:dyDescent="0.25"/>
    <row r="3" spans="1:27" s="2" customFormat="1" x14ac:dyDescent="0.25"/>
    <row r="4" spans="1:27" s="2" customFormat="1" x14ac:dyDescent="0.25"/>
    <row r="5" spans="1:27" s="2" customFormat="1" x14ac:dyDescent="0.25"/>
    <row r="6" spans="1:27" s="2" customFormat="1" x14ac:dyDescent="0.25"/>
    <row r="7" spans="1:27" s="2" customFormat="1" x14ac:dyDescent="0.25"/>
    <row r="8" spans="1:27" s="2" customFormat="1" x14ac:dyDescent="0.25"/>
    <row r="9" spans="1:27" s="2" customFormat="1" x14ac:dyDescent="0.25"/>
    <row r="10" spans="1:27" s="2" customFormat="1" x14ac:dyDescent="0.25"/>
    <row r="11" spans="1:27" s="2" customFormat="1" x14ac:dyDescent="0.25"/>
    <row r="12" spans="1:27" s="2" customFormat="1" x14ac:dyDescent="0.25"/>
    <row r="13" spans="1:27" s="2" customFormat="1" ht="32.25" customHeight="1" x14ac:dyDescent="0.25">
      <c r="A13" s="206"/>
      <c r="B13" s="206"/>
      <c r="C13" s="206"/>
      <c r="D13" s="206"/>
      <c r="E13" s="206"/>
      <c r="F13" s="206"/>
      <c r="G13" s="206"/>
      <c r="H13" s="206"/>
      <c r="I13" s="206"/>
      <c r="J13" s="206"/>
      <c r="K13" s="182"/>
      <c r="L13" s="114"/>
      <c r="M13" s="114"/>
      <c r="N13" s="114"/>
      <c r="O13" s="114"/>
      <c r="P13" s="3"/>
      <c r="Q13" s="3"/>
      <c r="R13" s="3"/>
      <c r="S13" s="3"/>
      <c r="T13" s="3"/>
      <c r="U13" s="3"/>
      <c r="V13" s="3"/>
      <c r="W13" s="3"/>
      <c r="X13" s="3"/>
      <c r="Y13" s="3"/>
      <c r="Z13" s="3"/>
      <c r="AA13" s="3"/>
    </row>
    <row r="14" spans="1:27" s="4" customFormat="1" ht="15" customHeight="1" x14ac:dyDescent="0.25">
      <c r="A14" s="2"/>
      <c r="C14" s="5"/>
      <c r="D14" s="5"/>
      <c r="E14" s="5"/>
      <c r="F14" s="5"/>
      <c r="G14" s="5"/>
      <c r="H14" s="5"/>
      <c r="I14" s="5"/>
      <c r="J14" s="5"/>
      <c r="K14" s="5"/>
      <c r="L14" s="5"/>
      <c r="M14" s="5"/>
      <c r="N14" s="5"/>
      <c r="O14" s="5"/>
      <c r="P14" s="5"/>
      <c r="Q14" s="5"/>
      <c r="R14" s="5"/>
      <c r="S14" s="5"/>
      <c r="T14" s="5"/>
      <c r="U14" s="5"/>
      <c r="V14" s="5"/>
      <c r="W14" s="5"/>
      <c r="X14" s="5"/>
      <c r="Y14" s="5"/>
      <c r="Z14" s="5"/>
    </row>
    <row r="15" spans="1:27" s="4" customFormat="1" ht="22.5" customHeight="1" thickBot="1" x14ac:dyDescent="0.3">
      <c r="A15" s="6"/>
      <c r="B15" s="7"/>
      <c r="C15" s="209" t="s">
        <v>377</v>
      </c>
      <c r="D15" s="209" t="s">
        <v>378</v>
      </c>
      <c r="E15" s="209" t="s">
        <v>379</v>
      </c>
      <c r="F15" s="209" t="s">
        <v>380</v>
      </c>
      <c r="G15" s="207" t="s">
        <v>138</v>
      </c>
      <c r="H15" s="207" t="s">
        <v>139</v>
      </c>
      <c r="I15" s="209" t="s">
        <v>140</v>
      </c>
      <c r="J15" s="209" t="s">
        <v>141</v>
      </c>
      <c r="K15" s="207" t="s">
        <v>381</v>
      </c>
      <c r="L15" s="207" t="s">
        <v>144</v>
      </c>
      <c r="M15" s="207" t="s">
        <v>145</v>
      </c>
      <c r="N15" s="209" t="s">
        <v>146</v>
      </c>
      <c r="O15" s="209" t="s">
        <v>147</v>
      </c>
      <c r="P15" s="207" t="s">
        <v>4</v>
      </c>
      <c r="Q15" s="207" t="s">
        <v>5</v>
      </c>
      <c r="R15" s="207" t="s">
        <v>6</v>
      </c>
      <c r="S15" s="207" t="s">
        <v>7</v>
      </c>
      <c r="T15" s="207" t="s">
        <v>8</v>
      </c>
      <c r="U15" s="207" t="s">
        <v>142</v>
      </c>
      <c r="V15" s="207" t="s">
        <v>143</v>
      </c>
      <c r="W15" s="211" t="s">
        <v>9</v>
      </c>
      <c r="X15" s="213" t="s">
        <v>10</v>
      </c>
      <c r="Y15" s="5"/>
      <c r="Z15" s="5"/>
    </row>
    <row r="16" spans="1:27" s="11" customFormat="1" ht="30.75" customHeight="1" thickBot="1" x14ac:dyDescent="0.3">
      <c r="A16" s="8" t="s">
        <v>0</v>
      </c>
      <c r="B16" s="9" t="s">
        <v>11</v>
      </c>
      <c r="C16" s="210"/>
      <c r="D16" s="210"/>
      <c r="E16" s="210"/>
      <c r="F16" s="210"/>
      <c r="G16" s="208"/>
      <c r="H16" s="208"/>
      <c r="I16" s="210"/>
      <c r="J16" s="210"/>
      <c r="K16" s="208"/>
      <c r="L16" s="208"/>
      <c r="M16" s="208"/>
      <c r="N16" s="210"/>
      <c r="O16" s="210"/>
      <c r="P16" s="208"/>
      <c r="Q16" s="208"/>
      <c r="R16" s="208"/>
      <c r="S16" s="208"/>
      <c r="T16" s="208"/>
      <c r="U16" s="208"/>
      <c r="V16" s="208"/>
      <c r="W16" s="212"/>
      <c r="X16" s="213"/>
      <c r="Y16" s="10"/>
      <c r="Z16" s="10"/>
    </row>
    <row r="17" spans="1:25" s="2" customFormat="1" ht="15.75" thickBot="1" x14ac:dyDescent="0.3">
      <c r="A17" s="2" t="s">
        <v>12</v>
      </c>
      <c r="B17" s="12" t="s">
        <v>13</v>
      </c>
      <c r="C17" s="16">
        <v>1469096846.7337606</v>
      </c>
      <c r="D17" s="16"/>
      <c r="E17" s="16">
        <v>91130678.730000257</v>
      </c>
      <c r="F17" s="16">
        <v>0</v>
      </c>
      <c r="G17" s="16"/>
      <c r="H17" s="16"/>
      <c r="I17" s="16">
        <f>C17-G17</f>
        <v>1469096846.7337606</v>
      </c>
      <c r="J17" s="16">
        <f>D17-H17</f>
        <v>0</v>
      </c>
      <c r="K17" s="16"/>
      <c r="L17" s="16"/>
      <c r="M17" s="16"/>
      <c r="N17" s="16">
        <f>E17-L17</f>
        <v>91130678.730000257</v>
      </c>
      <c r="O17" s="16">
        <f>F17-M17</f>
        <v>0</v>
      </c>
      <c r="P17" s="16"/>
      <c r="Q17" s="16"/>
      <c r="R17" s="17"/>
      <c r="S17" s="17"/>
      <c r="T17" s="17"/>
      <c r="U17" s="117"/>
      <c r="V17" s="117"/>
      <c r="W17" s="37">
        <f>-429021.62*0</f>
        <v>0</v>
      </c>
      <c r="X17" s="14">
        <v>179407</v>
      </c>
      <c r="Y17" s="170"/>
    </row>
    <row r="18" spans="1:25" s="2" customFormat="1" ht="15.75" thickBot="1" x14ac:dyDescent="0.3">
      <c r="A18" s="2" t="s">
        <v>14</v>
      </c>
      <c r="B18" s="15" t="s">
        <v>13</v>
      </c>
      <c r="C18" s="16">
        <v>647112057.82811737</v>
      </c>
      <c r="D18" s="16"/>
      <c r="E18" s="13">
        <v>107176499.05999982</v>
      </c>
      <c r="F18" s="13">
        <v>0</v>
      </c>
      <c r="G18" s="13"/>
      <c r="H18" s="13"/>
      <c r="I18" s="16">
        <f t="shared" ref="I18:I23" si="0">C18-G18</f>
        <v>647112057.82811737</v>
      </c>
      <c r="J18" s="16">
        <f t="shared" ref="J18:J23" si="1">D18-H18</f>
        <v>0</v>
      </c>
      <c r="K18" s="16"/>
      <c r="L18" s="16"/>
      <c r="M18" s="16"/>
      <c r="N18" s="16">
        <f>E18-L18</f>
        <v>107176499.05999982</v>
      </c>
      <c r="O18" s="16">
        <f t="shared" ref="O18:O24" si="2">F18-M18</f>
        <v>0</v>
      </c>
      <c r="P18" s="17"/>
      <c r="Q18" s="17"/>
      <c r="R18" s="17"/>
      <c r="S18" s="17"/>
      <c r="T18" s="17"/>
      <c r="U18" s="117"/>
      <c r="V18" s="117"/>
      <c r="W18" s="37">
        <f>-43111.8*0</f>
        <v>0</v>
      </c>
      <c r="X18" s="14">
        <v>17872</v>
      </c>
      <c r="Y18" s="170"/>
    </row>
    <row r="19" spans="1:25" s="2" customFormat="1" ht="15.75" thickBot="1" x14ac:dyDescent="0.3">
      <c r="A19" s="2" t="s">
        <v>16</v>
      </c>
      <c r="B19" s="15" t="s">
        <v>17</v>
      </c>
      <c r="C19" s="16">
        <v>2104160254.6192284</v>
      </c>
      <c r="D19" s="16">
        <v>6035820.8381782649</v>
      </c>
      <c r="E19" s="13">
        <v>1752950268.2581725</v>
      </c>
      <c r="F19" s="13">
        <v>5050206.8599356348</v>
      </c>
      <c r="G19" s="116">
        <v>307920</v>
      </c>
      <c r="H19" s="116">
        <v>12796</v>
      </c>
      <c r="I19" s="16">
        <f t="shared" si="0"/>
        <v>2103852334.6192284</v>
      </c>
      <c r="J19" s="16">
        <f t="shared" si="1"/>
        <v>6023024.8381782649</v>
      </c>
      <c r="K19" s="16"/>
      <c r="L19" s="116"/>
      <c r="M19" s="116"/>
      <c r="N19" s="16">
        <f t="shared" ref="N19:N24" si="3">E19-L19</f>
        <v>1752950268.2581725</v>
      </c>
      <c r="O19" s="16">
        <f>F19-M19</f>
        <v>5050206.8599356348</v>
      </c>
      <c r="P19" s="17"/>
      <c r="Q19" s="17"/>
      <c r="R19" s="17"/>
      <c r="S19" s="17"/>
      <c r="T19" s="17"/>
      <c r="U19" s="117"/>
      <c r="V19" s="117"/>
      <c r="W19" s="37">
        <f>1421303.08*0</f>
        <v>0</v>
      </c>
    </row>
    <row r="20" spans="1:25" s="2" customFormat="1" ht="15.75" thickBot="1" x14ac:dyDescent="0.3">
      <c r="A20" s="2" t="s">
        <v>18</v>
      </c>
      <c r="B20" s="15" t="s">
        <v>17</v>
      </c>
      <c r="C20" s="16">
        <v>2087036249.59586</v>
      </c>
      <c r="D20" s="16">
        <v>4709431.8067152184</v>
      </c>
      <c r="E20" s="13">
        <v>1904049776.5186565</v>
      </c>
      <c r="F20" s="13">
        <v>4321176.1688892152</v>
      </c>
      <c r="G20" s="116">
        <v>17469875</v>
      </c>
      <c r="H20" s="116">
        <v>31090</v>
      </c>
      <c r="I20" s="16">
        <f t="shared" si="0"/>
        <v>2069566374.59586</v>
      </c>
      <c r="J20" s="16">
        <f t="shared" si="1"/>
        <v>4678341.8067152184</v>
      </c>
      <c r="K20" s="16"/>
      <c r="L20" s="116"/>
      <c r="M20" s="116"/>
      <c r="N20" s="16">
        <f t="shared" si="3"/>
        <v>1904049776.5186565</v>
      </c>
      <c r="O20" s="16">
        <f>F20-M20</f>
        <v>4321176.1688892152</v>
      </c>
      <c r="P20" s="17"/>
      <c r="Q20" s="17"/>
      <c r="R20" s="17"/>
      <c r="S20" s="17"/>
      <c r="T20" s="17"/>
      <c r="U20" s="117"/>
      <c r="V20" s="117"/>
      <c r="W20" s="37">
        <f>313998.93*0</f>
        <v>0</v>
      </c>
    </row>
    <row r="21" spans="1:25" s="2" customFormat="1" ht="15.75" thickBot="1" x14ac:dyDescent="0.3">
      <c r="A21" s="2" t="s">
        <v>19</v>
      </c>
      <c r="B21" s="15" t="s">
        <v>17</v>
      </c>
      <c r="C21" s="16">
        <v>1002165608.5676196</v>
      </c>
      <c r="D21" s="16">
        <v>1741184.6735238209</v>
      </c>
      <c r="E21" s="13">
        <v>1002165608.5676196</v>
      </c>
      <c r="F21" s="13">
        <v>1741184.6735238209</v>
      </c>
      <c r="G21" s="13"/>
      <c r="H21" s="13"/>
      <c r="I21" s="16">
        <f t="shared" si="0"/>
        <v>1002165608.5676196</v>
      </c>
      <c r="J21" s="16">
        <f t="shared" si="1"/>
        <v>1741184.6735238209</v>
      </c>
      <c r="K21" s="16"/>
      <c r="L21" s="16">
        <v>920433360.31518149</v>
      </c>
      <c r="M21" s="16">
        <v>1579942</v>
      </c>
      <c r="N21" s="16">
        <f>E21-L21</f>
        <v>81732248.252438068</v>
      </c>
      <c r="O21" s="16">
        <f>F21-M21</f>
        <v>161242.67352382094</v>
      </c>
      <c r="P21" s="17"/>
      <c r="Q21" s="17"/>
      <c r="R21" s="17"/>
      <c r="S21" s="17"/>
      <c r="T21" s="17"/>
      <c r="U21" s="117"/>
      <c r="V21" s="117"/>
      <c r="W21" s="37">
        <f>-38746.2*0</f>
        <v>0</v>
      </c>
    </row>
    <row r="22" spans="1:25" s="2" customFormat="1" ht="15.75" thickBot="1" x14ac:dyDescent="0.3">
      <c r="A22" s="2" t="s">
        <v>15</v>
      </c>
      <c r="B22" s="15" t="s">
        <v>13</v>
      </c>
      <c r="C22" s="16">
        <v>11501822.442284448</v>
      </c>
      <c r="D22" s="16"/>
      <c r="E22" s="13">
        <v>523144.30000000075</v>
      </c>
      <c r="F22" s="13">
        <v>0</v>
      </c>
      <c r="G22" s="13"/>
      <c r="H22" s="13"/>
      <c r="I22" s="16">
        <f t="shared" si="0"/>
        <v>11501822.442284448</v>
      </c>
      <c r="J22" s="16">
        <f t="shared" si="1"/>
        <v>0</v>
      </c>
      <c r="K22" s="16"/>
      <c r="L22" s="16"/>
      <c r="M22" s="16"/>
      <c r="N22" s="16">
        <f>E22-L22</f>
        <v>523144.30000000075</v>
      </c>
      <c r="O22" s="16">
        <f t="shared" si="2"/>
        <v>0</v>
      </c>
      <c r="P22" s="17"/>
      <c r="Q22" s="17"/>
      <c r="R22" s="17"/>
      <c r="S22" s="17"/>
      <c r="T22" s="17"/>
      <c r="U22" s="117"/>
      <c r="V22" s="117"/>
      <c r="W22" s="37">
        <v>0</v>
      </c>
    </row>
    <row r="23" spans="1:25" s="2" customFormat="1" ht="15.75" thickBot="1" x14ac:dyDescent="0.3">
      <c r="A23" s="2" t="s">
        <v>20</v>
      </c>
      <c r="B23" s="15" t="s">
        <v>17</v>
      </c>
      <c r="C23" s="16">
        <v>31923315.475764602</v>
      </c>
      <c r="D23" s="16">
        <v>90306.301017051665</v>
      </c>
      <c r="E23" s="13">
        <v>31923315.475764602</v>
      </c>
      <c r="F23" s="13">
        <v>90306.301017051665</v>
      </c>
      <c r="G23" s="13"/>
      <c r="H23" s="13"/>
      <c r="I23" s="16">
        <f t="shared" si="0"/>
        <v>31923315.475764602</v>
      </c>
      <c r="J23" s="16">
        <f t="shared" si="1"/>
        <v>90306.301017051665</v>
      </c>
      <c r="K23" s="16"/>
      <c r="L23" s="16"/>
      <c r="M23" s="16"/>
      <c r="N23" s="16">
        <f t="shared" si="3"/>
        <v>31923315.475764602</v>
      </c>
      <c r="O23" s="16">
        <f t="shared" si="2"/>
        <v>90306.301017051665</v>
      </c>
      <c r="P23" s="17"/>
      <c r="Q23" s="17"/>
      <c r="R23" s="17"/>
      <c r="S23" s="17"/>
      <c r="T23" s="17"/>
      <c r="U23" s="117"/>
      <c r="V23" s="117"/>
      <c r="W23" s="37">
        <f>-1142706.38*0</f>
        <v>0</v>
      </c>
    </row>
    <row r="24" spans="1:25" s="2" customFormat="1" ht="15.75" thickBot="1" x14ac:dyDescent="0.3">
      <c r="A24" s="2" t="s">
        <v>21</v>
      </c>
      <c r="B24" s="19"/>
      <c r="C24" s="20"/>
      <c r="D24" s="20"/>
      <c r="E24" s="20"/>
      <c r="F24" s="20">
        <v>0</v>
      </c>
      <c r="G24" s="20"/>
      <c r="H24" s="20"/>
      <c r="I24" s="20"/>
      <c r="J24" s="20"/>
      <c r="K24" s="20"/>
      <c r="L24" s="20"/>
      <c r="M24" s="20"/>
      <c r="N24" s="16">
        <f t="shared" si="3"/>
        <v>0</v>
      </c>
      <c r="O24" s="16">
        <f t="shared" si="2"/>
        <v>0</v>
      </c>
      <c r="P24" s="21"/>
      <c r="Q24" s="21"/>
      <c r="R24" s="21"/>
      <c r="S24" s="21"/>
      <c r="T24" s="17"/>
      <c r="U24" s="117"/>
      <c r="V24" s="117"/>
      <c r="W24" s="18"/>
    </row>
    <row r="25" spans="1:25" s="2" customFormat="1" x14ac:dyDescent="0.25">
      <c r="A25" s="2" t="s">
        <v>22</v>
      </c>
      <c r="B25" s="22"/>
      <c r="C25" s="23"/>
      <c r="D25" s="23"/>
      <c r="E25" s="23"/>
      <c r="F25" s="23"/>
      <c r="G25" s="23"/>
      <c r="H25" s="23"/>
      <c r="I25" s="23"/>
      <c r="J25" s="23"/>
      <c r="K25" s="23"/>
      <c r="L25" s="23"/>
      <c r="M25" s="23"/>
      <c r="N25" s="23"/>
      <c r="O25" s="23"/>
      <c r="P25" s="24"/>
      <c r="Q25" s="24"/>
      <c r="R25" s="24"/>
      <c r="S25" s="24"/>
      <c r="T25" s="24"/>
      <c r="U25" s="24"/>
      <c r="V25" s="24"/>
      <c r="W25" s="25"/>
      <c r="X25" s="26"/>
    </row>
    <row r="26" spans="1:25" s="2" customFormat="1" x14ac:dyDescent="0.25">
      <c r="H26" s="4"/>
      <c r="I26" s="4"/>
      <c r="J26" s="4"/>
      <c r="K26" s="4"/>
      <c r="L26" s="4"/>
      <c r="M26" s="4"/>
      <c r="N26" s="4"/>
      <c r="O26" s="4"/>
    </row>
    <row r="27" spans="1:25" s="2" customFormat="1" ht="15.75" thickBot="1" x14ac:dyDescent="0.3">
      <c r="B27" s="27" t="s">
        <v>3</v>
      </c>
      <c r="C27" s="28">
        <f>SUM(C17:C25)</f>
        <v>7352996155.2626343</v>
      </c>
      <c r="D27" s="28">
        <f t="shared" ref="D27:X27" si="4">SUM(D17:D25)</f>
        <v>12576743.619434355</v>
      </c>
      <c r="E27" s="28">
        <f t="shared" si="4"/>
        <v>4889919290.9102125</v>
      </c>
      <c r="F27" s="28">
        <f t="shared" si="4"/>
        <v>11202874.003365723</v>
      </c>
      <c r="G27" s="28">
        <f t="shared" si="4"/>
        <v>17777795</v>
      </c>
      <c r="H27" s="28">
        <f t="shared" si="4"/>
        <v>43886</v>
      </c>
      <c r="I27" s="28">
        <f t="shared" si="4"/>
        <v>7335218360.2626343</v>
      </c>
      <c r="J27" s="28">
        <f t="shared" si="4"/>
        <v>12532857.619434355</v>
      </c>
      <c r="K27" s="28">
        <f>SUM(K17:K24)</f>
        <v>0</v>
      </c>
      <c r="L27" s="28">
        <f t="shared" si="4"/>
        <v>920433360.31518149</v>
      </c>
      <c r="M27" s="28">
        <f t="shared" si="4"/>
        <v>1579942</v>
      </c>
      <c r="N27" s="28">
        <f t="shared" si="4"/>
        <v>3969485930.5950317</v>
      </c>
      <c r="O27" s="28">
        <f t="shared" si="4"/>
        <v>9622932.0033657234</v>
      </c>
      <c r="P27" s="29">
        <f t="shared" si="4"/>
        <v>0</v>
      </c>
      <c r="Q27" s="29">
        <f t="shared" si="4"/>
        <v>0</v>
      </c>
      <c r="R27" s="29">
        <f t="shared" si="4"/>
        <v>0</v>
      </c>
      <c r="S27" s="29">
        <f t="shared" si="4"/>
        <v>0</v>
      </c>
      <c r="T27" s="29">
        <f t="shared" si="4"/>
        <v>0</v>
      </c>
      <c r="U27" s="29">
        <f t="shared" si="4"/>
        <v>0</v>
      </c>
      <c r="V27" s="29">
        <f t="shared" si="4"/>
        <v>0</v>
      </c>
      <c r="W27" s="28">
        <f t="shared" si="4"/>
        <v>0</v>
      </c>
      <c r="X27" s="28">
        <f t="shared" si="4"/>
        <v>197279</v>
      </c>
    </row>
    <row r="28" spans="1:25" s="2" customFormat="1" ht="15.75" thickTop="1" x14ac:dyDescent="0.25">
      <c r="T28" s="30"/>
      <c r="U28" s="30"/>
      <c r="V28" s="30"/>
      <c r="W28" s="31"/>
    </row>
    <row r="29" spans="1:25" s="2" customFormat="1" x14ac:dyDescent="0.25">
      <c r="T29" s="30"/>
      <c r="U29" s="30"/>
      <c r="V29" s="30"/>
      <c r="W29" s="31"/>
    </row>
    <row r="30" spans="1:25" s="2" customFormat="1" x14ac:dyDescent="0.25"/>
    <row r="31" spans="1:25" s="2" customFormat="1" ht="21" x14ac:dyDescent="0.25">
      <c r="A31" s="32" t="s">
        <v>23</v>
      </c>
    </row>
    <row r="32" spans="1:25" s="2" customFormat="1" ht="15.75" thickBot="1" x14ac:dyDescent="0.3">
      <c r="A32" s="33" t="s">
        <v>24</v>
      </c>
      <c r="B32" s="202">
        <v>10715155</v>
      </c>
      <c r="C32" s="202"/>
    </row>
    <row r="33" spans="1:16" s="2" customFormat="1" ht="30.75" thickBot="1" x14ac:dyDescent="0.3">
      <c r="A33" s="33" t="s">
        <v>25</v>
      </c>
      <c r="B33" s="203">
        <v>10634438.582369998</v>
      </c>
      <c r="C33" s="203"/>
      <c r="D33" s="38"/>
      <c r="H33" s="33"/>
      <c r="I33" s="115"/>
      <c r="J33" s="115"/>
      <c r="K33" s="183"/>
      <c r="L33" s="115"/>
      <c r="M33" s="115"/>
      <c r="N33" s="115"/>
      <c r="O33" s="115"/>
    </row>
    <row r="34" spans="1:16" s="2" customFormat="1" ht="17.25" x14ac:dyDescent="0.25">
      <c r="A34" s="34" t="s">
        <v>26</v>
      </c>
      <c r="B34" s="204">
        <f>IF(ISERROR(B33/C27), 0, B33/C27)</f>
        <v>1.4462728332529852E-3</v>
      </c>
      <c r="C34" s="204"/>
      <c r="D34" s="205" t="str">
        <f>IF(AND(B34&gt;-0.001,B34&lt;0.001),"Claim does not meet the threshold test.","")</f>
        <v/>
      </c>
      <c r="E34" s="206"/>
      <c r="F34" s="206"/>
      <c r="G34" s="206"/>
      <c r="H34" s="206"/>
      <c r="I34" s="206"/>
      <c r="J34" s="206"/>
      <c r="K34" s="206"/>
      <c r="L34" s="206"/>
      <c r="M34" s="206"/>
      <c r="N34" s="206"/>
      <c r="O34" s="206"/>
      <c r="P34" s="206"/>
    </row>
    <row r="35" spans="1:16" s="2" customFormat="1" ht="15.75" thickBot="1" x14ac:dyDescent="0.3">
      <c r="D35" s="33"/>
      <c r="E35" s="33"/>
      <c r="F35" s="33"/>
      <c r="G35" s="115"/>
    </row>
    <row r="36" spans="1:16" s="2" customFormat="1" ht="90.95" customHeight="1" thickBot="1" x14ac:dyDescent="0.3">
      <c r="A36" s="35" t="str">
        <f>IF(AND(B34&gt;-0.001, B34&lt;0.001), BB1, "")</f>
        <v/>
      </c>
      <c r="C36" s="36" t="s">
        <v>27</v>
      </c>
    </row>
  </sheetData>
  <mergeCells count="27">
    <mergeCell ref="A13:J13"/>
    <mergeCell ref="E15:E16"/>
    <mergeCell ref="F15:F16"/>
    <mergeCell ref="H15:H16"/>
    <mergeCell ref="G15:G16"/>
    <mergeCell ref="I15:I16"/>
    <mergeCell ref="J15:J16"/>
    <mergeCell ref="C15:C16"/>
    <mergeCell ref="D15:D16"/>
    <mergeCell ref="R15:R16"/>
    <mergeCell ref="S15:S16"/>
    <mergeCell ref="T15:T16"/>
    <mergeCell ref="W15:W16"/>
    <mergeCell ref="X15:X16"/>
    <mergeCell ref="U15:U16"/>
    <mergeCell ref="V15:V16"/>
    <mergeCell ref="B32:C32"/>
    <mergeCell ref="B33:C33"/>
    <mergeCell ref="B34:C34"/>
    <mergeCell ref="D34:P34"/>
    <mergeCell ref="Q15:Q16"/>
    <mergeCell ref="P15:P16"/>
    <mergeCell ref="L15:L16"/>
    <mergeCell ref="M15:M16"/>
    <mergeCell ref="N15:N16"/>
    <mergeCell ref="O15:O16"/>
    <mergeCell ref="K15:K16"/>
  </mergeCells>
  <dataValidations count="3">
    <dataValidation type="list" allowBlank="1" showInputMessage="1" showErrorMessage="1" sqref="C36">
      <formula1>"YES, NO"</formula1>
    </dataValidation>
    <dataValidation type="list" allowBlank="1" showInputMessage="1" showErrorMessage="1" sqref="B17:B24">
      <formula1>Units1</formula1>
    </dataValidation>
    <dataValidation allowBlank="1" showInputMessage="1" showErrorMessage="1" sqref="B25:W25"/>
  </dataValidations>
  <pageMargins left="0.70866141732283472" right="0.70866141732283472" top="0.74803149606299213" bottom="0.74803149606299213" header="0.11811023622047245" footer="0.31496062992125984"/>
  <pageSetup scale="27" fitToHeight="0" orientation="landscape"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92"/>
  <sheetViews>
    <sheetView workbookViewId="0">
      <selection activeCell="C17" sqref="C17"/>
    </sheetView>
  </sheetViews>
  <sheetFormatPr defaultRowHeight="15" x14ac:dyDescent="0.25"/>
  <cols>
    <col min="1" max="1" width="63.28515625" bestFit="1" customWidth="1"/>
    <col min="2" max="2" width="6.85546875" bestFit="1" customWidth="1"/>
    <col min="3" max="3" width="14.85546875" customWidth="1"/>
    <col min="4" max="4" width="11.140625" customWidth="1"/>
    <col min="5" max="5" width="18" customWidth="1"/>
    <col min="6" max="6" width="12.42578125" customWidth="1"/>
    <col min="7" max="13" width="14.7109375" customWidth="1"/>
    <col min="14" max="22" width="15.5703125" customWidth="1"/>
  </cols>
  <sheetData>
    <row r="1" spans="1:22" ht="20.25" x14ac:dyDescent="0.3">
      <c r="A1" s="39" t="s">
        <v>29</v>
      </c>
      <c r="B1" s="40"/>
      <c r="C1" s="41"/>
      <c r="D1" s="41"/>
      <c r="E1" s="41"/>
      <c r="F1" s="41"/>
      <c r="G1" s="41"/>
      <c r="H1" s="41"/>
      <c r="I1" s="41"/>
      <c r="J1" s="41"/>
      <c r="K1" s="41"/>
    </row>
    <row r="2" spans="1:22" ht="20.25" x14ac:dyDescent="0.25">
      <c r="A2" s="39" t="s">
        <v>60</v>
      </c>
      <c r="B2" s="42"/>
      <c r="C2" s="41"/>
      <c r="D2" s="41"/>
      <c r="E2" s="41"/>
      <c r="F2" s="41"/>
      <c r="G2" s="41"/>
      <c r="H2" s="41"/>
      <c r="I2" s="41"/>
      <c r="J2" s="41"/>
      <c r="K2" s="41"/>
    </row>
    <row r="3" spans="1:22" ht="20.25" x14ac:dyDescent="0.3">
      <c r="A3" s="43" t="s">
        <v>41</v>
      </c>
      <c r="B3" s="40"/>
      <c r="C3" s="41"/>
      <c r="D3" s="41"/>
      <c r="E3" s="41"/>
      <c r="F3" s="41"/>
      <c r="G3" s="41"/>
      <c r="H3" s="41"/>
      <c r="I3" s="41"/>
      <c r="J3" s="41"/>
      <c r="K3" s="41"/>
    </row>
    <row r="4" spans="1:22" ht="20.25" x14ac:dyDescent="0.3">
      <c r="A4" s="43" t="s">
        <v>30</v>
      </c>
      <c r="B4" s="41"/>
      <c r="C4" s="41"/>
      <c r="D4" s="41"/>
      <c r="E4" s="41"/>
      <c r="F4" s="41"/>
      <c r="G4" s="41"/>
      <c r="H4" s="41"/>
      <c r="I4" s="41"/>
      <c r="J4" s="41"/>
      <c r="K4" s="41"/>
    </row>
    <row r="5" spans="1:22" x14ac:dyDescent="0.25">
      <c r="B5" s="41"/>
      <c r="C5" s="44"/>
      <c r="D5" s="41"/>
      <c r="E5" s="41"/>
      <c r="F5" s="41"/>
      <c r="G5" s="41"/>
      <c r="H5" s="41"/>
      <c r="I5" s="41"/>
      <c r="J5" s="41"/>
      <c r="K5" s="41"/>
    </row>
    <row r="6" spans="1:22" ht="18.75" x14ac:dyDescent="0.3">
      <c r="A6" s="45"/>
      <c r="B6" s="41"/>
      <c r="C6" s="41"/>
      <c r="D6" s="41"/>
      <c r="E6" s="41"/>
      <c r="F6" s="41"/>
      <c r="G6" s="41"/>
      <c r="H6" s="41"/>
      <c r="I6" s="41"/>
      <c r="J6" s="41"/>
      <c r="K6" s="41"/>
    </row>
    <row r="7" spans="1:22" x14ac:dyDescent="0.25">
      <c r="B7" s="41"/>
      <c r="C7" s="41"/>
      <c r="D7" s="41"/>
      <c r="E7" s="41"/>
      <c r="F7" s="41"/>
      <c r="G7" s="41"/>
      <c r="H7" s="41"/>
      <c r="I7" s="41"/>
      <c r="J7" s="41"/>
      <c r="K7" s="41"/>
    </row>
    <row r="8" spans="1:22" ht="35.25" customHeight="1" x14ac:dyDescent="0.4">
      <c r="A8" s="150" t="s">
        <v>31</v>
      </c>
      <c r="B8" s="41"/>
      <c r="C8" s="214" t="s">
        <v>377</v>
      </c>
      <c r="D8" s="214" t="s">
        <v>384</v>
      </c>
      <c r="E8" s="214" t="s">
        <v>379</v>
      </c>
      <c r="F8" s="214" t="s">
        <v>396</v>
      </c>
      <c r="G8" s="216" t="s">
        <v>385</v>
      </c>
      <c r="H8" s="214" t="s">
        <v>383</v>
      </c>
      <c r="I8" s="214" t="s">
        <v>382</v>
      </c>
      <c r="J8" s="46" t="s">
        <v>32</v>
      </c>
      <c r="K8" s="46">
        <v>1551</v>
      </c>
      <c r="L8" s="46" t="s">
        <v>33</v>
      </c>
      <c r="M8" s="46" t="s">
        <v>34</v>
      </c>
      <c r="N8" s="46" t="s">
        <v>35</v>
      </c>
      <c r="O8" s="46" t="s">
        <v>36</v>
      </c>
      <c r="P8" s="186" t="s">
        <v>386</v>
      </c>
      <c r="Q8" s="186" t="s">
        <v>387</v>
      </c>
      <c r="R8" s="186" t="s">
        <v>388</v>
      </c>
      <c r="S8" s="186" t="s">
        <v>389</v>
      </c>
      <c r="T8" s="186" t="s">
        <v>390</v>
      </c>
      <c r="U8" s="186" t="s">
        <v>391</v>
      </c>
      <c r="V8" s="186" t="s">
        <v>3</v>
      </c>
    </row>
    <row r="9" spans="1:22" x14ac:dyDescent="0.25">
      <c r="A9" s="47"/>
      <c r="B9" s="48" t="s">
        <v>11</v>
      </c>
      <c r="C9" s="215"/>
      <c r="D9" s="215"/>
      <c r="E9" s="215"/>
      <c r="F9" s="215"/>
      <c r="G9" s="217"/>
      <c r="H9" s="215"/>
      <c r="I9" s="215"/>
      <c r="J9" s="49">
        <v>1793595.9317600003</v>
      </c>
      <c r="K9" s="49">
        <v>-71198.302160000007</v>
      </c>
      <c r="L9" s="49">
        <v>-6007367.3266600007</v>
      </c>
      <c r="M9" s="49">
        <v>5996100.0737800002</v>
      </c>
      <c r="N9" s="49">
        <v>3043873.6926400005</v>
      </c>
      <c r="O9" s="49">
        <v>-2403571.6757399999</v>
      </c>
      <c r="P9" s="49">
        <v>-801351.97810169577</v>
      </c>
      <c r="Q9" s="49">
        <v>-1991335.0496500602</v>
      </c>
      <c r="R9" s="49">
        <v>-118767.00972188442</v>
      </c>
      <c r="S9" s="49">
        <v>116218.09748317776</v>
      </c>
      <c r="T9" s="49">
        <v>436207.10106112959</v>
      </c>
      <c r="U9" s="49">
        <v>-782239.19804385607</v>
      </c>
      <c r="V9" s="49">
        <f>SUM(J9:U9)</f>
        <v>-789835.64335318806</v>
      </c>
    </row>
    <row r="10" spans="1:22" ht="15.75" thickBot="1" x14ac:dyDescent="0.3">
      <c r="A10" s="2" t="s">
        <v>12</v>
      </c>
      <c r="B10" s="12" t="s">
        <v>13</v>
      </c>
      <c r="C10" s="13">
        <f>'1. Billing Det. for Def-Var'!C17</f>
        <v>1469096846.7337606</v>
      </c>
      <c r="D10" s="50">
        <f>+C10/$C$17</f>
        <v>0.19979567726039255</v>
      </c>
      <c r="E10" s="13">
        <f>'1. Billing Det. for Def-Var'!E17</f>
        <v>91130678.730000257</v>
      </c>
      <c r="F10" s="50">
        <f>+E10/$E$17</f>
        <v>1.8636438212671837E-2</v>
      </c>
      <c r="G10" s="50">
        <f>'1. Billing Det. for Def-Var'!X17/'1. Billing Det. for Def-Var'!X27</f>
        <v>0.90940748888629808</v>
      </c>
      <c r="H10" s="13">
        <f>'1. Billing Det. for Def-Var'!I17</f>
        <v>1469096846.7337606</v>
      </c>
      <c r="I10" s="50">
        <f t="shared" ref="I10:I16" si="0">+H10/$H$17</f>
        <v>0.200279906415923</v>
      </c>
      <c r="J10" s="51">
        <f t="shared" ref="J10:J16" si="1">+$J$9*D10</f>
        <v>358352.71391747409</v>
      </c>
      <c r="K10" s="51">
        <f>K9*G10</f>
        <v>-64748.269180293501</v>
      </c>
      <c r="L10" s="51">
        <f t="shared" ref="L10:L16" si="2">+$L$9*I10</f>
        <v>-1203154.9659895385</v>
      </c>
      <c r="M10" s="51">
        <f t="shared" ref="M10:M16" si="3">+$M$9*$D10</f>
        <v>1197994.8751619649</v>
      </c>
      <c r="N10" s="51">
        <f t="shared" ref="N10:N16" si="4">+$N$9*$D10</f>
        <v>608152.80591610086</v>
      </c>
      <c r="O10" s="51">
        <f t="shared" ref="O10:O16" si="5">+$O$9*$I10</f>
        <v>-481387.1102811704</v>
      </c>
      <c r="P10" s="51">
        <f>D23</f>
        <v>-166311.28984015941</v>
      </c>
      <c r="Q10" s="51">
        <f>G23</f>
        <v>-84616.664027276143</v>
      </c>
      <c r="R10" s="51">
        <f>D36</f>
        <v>-4520.2800763750047</v>
      </c>
      <c r="S10" s="51">
        <f>G36</f>
        <v>4155.0005689529298</v>
      </c>
      <c r="T10" s="51">
        <f>D48</f>
        <v>84375.691755297565</v>
      </c>
      <c r="U10" s="51">
        <f>G48</f>
        <v>-102489.22041934489</v>
      </c>
      <c r="V10" s="51">
        <f>SUM(J10:U10)</f>
        <v>145803.28750563256</v>
      </c>
    </row>
    <row r="11" spans="1:22" ht="15.75" thickBot="1" x14ac:dyDescent="0.3">
      <c r="A11" s="2" t="s">
        <v>14</v>
      </c>
      <c r="B11" s="15" t="s">
        <v>13</v>
      </c>
      <c r="C11" s="13">
        <f>'1. Billing Det. for Def-Var'!C18</f>
        <v>647112057.82811737</v>
      </c>
      <c r="D11" s="50">
        <f t="shared" ref="D11:D16" si="6">+C11/$C$17</f>
        <v>8.8006581829227659E-2</v>
      </c>
      <c r="E11" s="13">
        <f>'1. Billing Det. for Def-Var'!E18</f>
        <v>107176499.05999982</v>
      </c>
      <c r="F11" s="50">
        <f t="shared" ref="F11:F16" si="7">+E11/$E$17</f>
        <v>2.1917846222784983E-2</v>
      </c>
      <c r="G11" s="50">
        <f>'1. Billing Det. for Def-Var'!X18/'1. Billing Det. for Def-Var'!X27</f>
        <v>9.059251111370191E-2</v>
      </c>
      <c r="H11" s="13">
        <f>'1. Billing Det. for Def-Var'!I18</f>
        <v>647112057.82811737</v>
      </c>
      <c r="I11" s="50">
        <f t="shared" si="0"/>
        <v>8.821987649798442E-2</v>
      </c>
      <c r="J11" s="51">
        <f t="shared" si="1"/>
        <v>157848.24713700628</v>
      </c>
      <c r="K11" s="51">
        <f t="shared" ref="K11:K16" si="8">K9*G11</f>
        <v>-6450.0329797065069</v>
      </c>
      <c r="L11" s="51">
        <f t="shared" si="2"/>
        <v>-529969.20363597211</v>
      </c>
      <c r="M11" s="51">
        <f t="shared" si="3"/>
        <v>527696.27179935761</v>
      </c>
      <c r="N11" s="51">
        <f t="shared" si="4"/>
        <v>267880.91920915555</v>
      </c>
      <c r="O11" s="51">
        <f t="shared" si="5"/>
        <v>-212042.79638783625</v>
      </c>
      <c r="P11" s="51">
        <f>D24</f>
        <v>-69505.00371721368</v>
      </c>
      <c r="Q11" s="51">
        <f>G24</f>
        <v>-48199.933345153855</v>
      </c>
      <c r="R11" s="51">
        <f>D37</f>
        <v>-7506.5853180874064</v>
      </c>
      <c r="S11" s="51">
        <f>G37</f>
        <v>2513.3532126353762</v>
      </c>
      <c r="T11" s="51">
        <f>D49</f>
        <v>36624.271276391628</v>
      </c>
      <c r="U11" s="51">
        <f>G49</f>
        <v>-82778.557844422685</v>
      </c>
      <c r="V11" s="51">
        <f t="shared" ref="V11:V16" si="9">SUM(J11:U11)</f>
        <v>36110.949406153974</v>
      </c>
    </row>
    <row r="12" spans="1:22" ht="15.75" thickBot="1" x14ac:dyDescent="0.3">
      <c r="A12" s="2" t="s">
        <v>16</v>
      </c>
      <c r="B12" s="15" t="s">
        <v>17</v>
      </c>
      <c r="C12" s="13">
        <f>'1. Billing Det. for Def-Var'!C19</f>
        <v>2104160254.6192284</v>
      </c>
      <c r="D12" s="50">
        <f t="shared" si="6"/>
        <v>0.28616365494945262</v>
      </c>
      <c r="E12" s="13">
        <f>'1. Billing Det. for Def-Var'!E19</f>
        <v>1752950268.2581725</v>
      </c>
      <c r="F12" s="50">
        <f t="shared" si="7"/>
        <v>0.3584824542026086</v>
      </c>
      <c r="G12" s="50">
        <v>0</v>
      </c>
      <c r="H12" s="13">
        <f>'1. Billing Det. for Def-Var'!I19</f>
        <v>2103852334.6192284</v>
      </c>
      <c r="I12" s="50">
        <f t="shared" si="0"/>
        <v>0.2868152291166286</v>
      </c>
      <c r="J12" s="51">
        <f t="shared" si="1"/>
        <v>513261.9673349107</v>
      </c>
      <c r="K12" s="51">
        <f t="shared" si="8"/>
        <v>0</v>
      </c>
      <c r="L12" s="51">
        <f t="shared" si="2"/>
        <v>-1723004.4361837367</v>
      </c>
      <c r="M12" s="51">
        <f t="shared" si="3"/>
        <v>1715865.9125555675</v>
      </c>
      <c r="N12" s="51">
        <f t="shared" si="4"/>
        <v>871046.0210903493</v>
      </c>
      <c r="O12" s="51">
        <f t="shared" si="5"/>
        <v>-689380.96087560698</v>
      </c>
      <c r="P12" s="51">
        <f>D26</f>
        <v>-221998.55828095129</v>
      </c>
      <c r="Q12" s="51">
        <f>G26</f>
        <v>-673007.65010003874</v>
      </c>
      <c r="R12" s="51">
        <f>D39</f>
        <v>-40153.166619243239</v>
      </c>
      <c r="S12" s="51">
        <f>G39</f>
        <v>39786.49510239566</v>
      </c>
      <c r="T12" s="51">
        <f>D51</f>
        <v>124641.41954438266</v>
      </c>
      <c r="U12" s="51">
        <f>G51</f>
        <v>-1079949.293806823</v>
      </c>
      <c r="V12" s="51">
        <f t="shared" si="9"/>
        <v>-1162892.2502387941</v>
      </c>
    </row>
    <row r="13" spans="1:22" ht="15.75" thickBot="1" x14ac:dyDescent="0.3">
      <c r="A13" s="2" t="s">
        <v>18</v>
      </c>
      <c r="B13" s="15" t="s">
        <v>17</v>
      </c>
      <c r="C13" s="13">
        <f>'1. Billing Det. for Def-Var'!C20</f>
        <v>2087036249.59586</v>
      </c>
      <c r="D13" s="50">
        <f t="shared" si="6"/>
        <v>0.28383480767933505</v>
      </c>
      <c r="E13" s="13">
        <f>'1. Billing Det. for Def-Var'!E20</f>
        <v>1904049776.5186565</v>
      </c>
      <c r="F13" s="50">
        <f t="shared" si="7"/>
        <v>0.38938265914900927</v>
      </c>
      <c r="G13" s="50">
        <v>0</v>
      </c>
      <c r="H13" s="13">
        <f>'1. Billing Det. for Def-Var'!I20</f>
        <v>2069566374.59586</v>
      </c>
      <c r="I13" s="50">
        <f t="shared" si="0"/>
        <v>0.28214107241952102</v>
      </c>
      <c r="J13" s="51">
        <f t="shared" si="1"/>
        <v>509084.95634553744</v>
      </c>
      <c r="K13" s="51">
        <f t="shared" si="8"/>
        <v>0</v>
      </c>
      <c r="L13" s="51">
        <f t="shared" si="2"/>
        <v>-1694925.0599618438</v>
      </c>
      <c r="M13" s="51">
        <f t="shared" si="3"/>
        <v>1701901.911267393</v>
      </c>
      <c r="N13" s="51">
        <f t="shared" si="4"/>
        <v>863957.30415066192</v>
      </c>
      <c r="O13" s="51">
        <f t="shared" si="5"/>
        <v>-678146.29023046885</v>
      </c>
      <c r="P13" s="51">
        <f>D27</f>
        <v>-227712.32010685722</v>
      </c>
      <c r="Q13" s="51">
        <f>G27</f>
        <v>-773030.3087911614</v>
      </c>
      <c r="R13" s="51">
        <f>D40</f>
        <v>-47146.605330232793</v>
      </c>
      <c r="S13" s="51">
        <f>G40</f>
        <v>46380.803305132875</v>
      </c>
      <c r="T13" s="51">
        <f>D52</f>
        <v>130274.28492891445</v>
      </c>
      <c r="U13" s="51">
        <f>G52</f>
        <v>396684.16957966035</v>
      </c>
      <c r="V13" s="51">
        <f t="shared" si="9"/>
        <v>227322.84515673609</v>
      </c>
    </row>
    <row r="14" spans="1:22" ht="15.75" thickBot="1" x14ac:dyDescent="0.3">
      <c r="A14" s="2" t="s">
        <v>37</v>
      </c>
      <c r="B14" s="15" t="s">
        <v>17</v>
      </c>
      <c r="C14" s="13">
        <f>'1. Billing Det. for Def-Var'!C21</f>
        <v>1002165608.5676196</v>
      </c>
      <c r="D14" s="50">
        <f t="shared" si="6"/>
        <v>0.13629350368289758</v>
      </c>
      <c r="E14" s="13">
        <f>'1. Billing Det. for Def-Var'!E21</f>
        <v>1002165608.5676196</v>
      </c>
      <c r="F14" s="50">
        <f t="shared" si="7"/>
        <v>0.20494522484870623</v>
      </c>
      <c r="G14" s="50">
        <v>0</v>
      </c>
      <c r="H14" s="13">
        <f>'1. Billing Det. for Def-Var'!I21</f>
        <v>1002165608.5676196</v>
      </c>
      <c r="I14" s="50">
        <f t="shared" si="0"/>
        <v>0.13662382758728636</v>
      </c>
      <c r="J14" s="51">
        <f t="shared" si="1"/>
        <v>244455.47373096173</v>
      </c>
      <c r="K14" s="51">
        <f t="shared" si="8"/>
        <v>0</v>
      </c>
      <c r="L14" s="51">
        <f t="shared" si="2"/>
        <v>-820749.51789109327</v>
      </c>
      <c r="M14" s="51">
        <f t="shared" si="3"/>
        <v>817229.48748875689</v>
      </c>
      <c r="N14" s="51">
        <f t="shared" si="4"/>
        <v>414860.21033810498</v>
      </c>
      <c r="O14" s="51">
        <f t="shared" si="5"/>
        <v>-328385.16221998673</v>
      </c>
      <c r="P14" s="51">
        <f>D28</f>
        <v>-110436.11709775658</v>
      </c>
      <c r="Q14" s="51">
        <f>G28</f>
        <v>-397066.60909234552</v>
      </c>
      <c r="R14" s="51">
        <f>D41</f>
        <v>-23762.974473515002</v>
      </c>
      <c r="S14" s="51">
        <f>G41</f>
        <v>22460.768334939039</v>
      </c>
      <c r="T14" s="51">
        <f>D53</f>
        <v>58083.674893178766</v>
      </c>
      <c r="U14" s="51">
        <f>G53</f>
        <v>67945.667405143744</v>
      </c>
      <c r="V14" s="51">
        <f t="shared" si="9"/>
        <v>-55365.098583612024</v>
      </c>
    </row>
    <row r="15" spans="1:22" ht="15.75" thickBot="1" x14ac:dyDescent="0.3">
      <c r="A15" s="2" t="s">
        <v>15</v>
      </c>
      <c r="B15" s="15" t="s">
        <v>13</v>
      </c>
      <c r="C15" s="13">
        <f>'1. Billing Det. for Def-Var'!C22</f>
        <v>11501822.442284448</v>
      </c>
      <c r="D15" s="50">
        <f t="shared" si="6"/>
        <v>1.5642361561759345E-3</v>
      </c>
      <c r="E15" s="13">
        <f>'1. Billing Det. for Def-Var'!E22</f>
        <v>523144.30000000075</v>
      </c>
      <c r="F15" s="50">
        <f t="shared" si="7"/>
        <v>1.0698424020463176E-4</v>
      </c>
      <c r="G15" s="50">
        <v>0</v>
      </c>
      <c r="H15" s="13">
        <f>'1. Billing Det. for Def-Var'!I22</f>
        <v>11501822.442284448</v>
      </c>
      <c r="I15" s="50">
        <f t="shared" si="0"/>
        <v>1.5680272729975868E-3</v>
      </c>
      <c r="J15" s="51">
        <f t="shared" si="1"/>
        <v>2805.6076060290566</v>
      </c>
      <c r="K15" s="51">
        <f t="shared" si="8"/>
        <v>0</v>
      </c>
      <c r="L15" s="51">
        <f t="shared" si="2"/>
        <v>-9419.7158071174836</v>
      </c>
      <c r="M15" s="51">
        <f t="shared" si="3"/>
        <v>9379.3165314558646</v>
      </c>
      <c r="N15" s="51">
        <f t="shared" si="4"/>
        <v>4761.3372848602421</v>
      </c>
      <c r="O15" s="51">
        <f t="shared" si="5"/>
        <v>-3768.865940164832</v>
      </c>
      <c r="P15" s="51">
        <f>D25</f>
        <v>-1271.7155897200066</v>
      </c>
      <c r="Q15" s="51">
        <f>G25</f>
        <v>-187.4933228686333</v>
      </c>
      <c r="R15" s="51">
        <f>D38</f>
        <v>263.70299499620921</v>
      </c>
      <c r="S15" s="51">
        <f>G38</f>
        <v>9.2764036144545727</v>
      </c>
      <c r="T15" s="51">
        <f>D50</f>
        <v>621.48719723701424</v>
      </c>
      <c r="U15" s="51">
        <f>G50</f>
        <v>-266.35081432400489</v>
      </c>
      <c r="V15" s="51">
        <f t="shared" si="9"/>
        <v>2926.5865439978807</v>
      </c>
    </row>
    <row r="16" spans="1:22" x14ac:dyDescent="0.25">
      <c r="A16" s="2" t="s">
        <v>20</v>
      </c>
      <c r="B16" s="19" t="s">
        <v>17</v>
      </c>
      <c r="C16" s="185">
        <f>'1. Billing Det. for Def-Var'!C23</f>
        <v>31923315.475764602</v>
      </c>
      <c r="D16" s="112">
        <f t="shared" si="6"/>
        <v>4.3415384425186561E-3</v>
      </c>
      <c r="E16" s="185">
        <f>'1. Billing Det. for Def-Var'!E23</f>
        <v>31923315.475764602</v>
      </c>
      <c r="F16" s="112">
        <f t="shared" si="7"/>
        <v>6.5283931240146045E-3</v>
      </c>
      <c r="G16" s="112">
        <v>0</v>
      </c>
      <c r="H16" s="185">
        <f>'1. Billing Det. for Def-Var'!I23</f>
        <v>31923315.475764602</v>
      </c>
      <c r="I16" s="112">
        <f t="shared" si="0"/>
        <v>4.3520606896590873E-3</v>
      </c>
      <c r="J16" s="52">
        <f t="shared" si="1"/>
        <v>7786.9656880811099</v>
      </c>
      <c r="K16" s="52">
        <f t="shared" si="8"/>
        <v>0</v>
      </c>
      <c r="L16" s="52">
        <f t="shared" si="2"/>
        <v>-26144.427190699389</v>
      </c>
      <c r="M16" s="52">
        <f t="shared" si="3"/>
        <v>26032.298975504822</v>
      </c>
      <c r="N16" s="52">
        <f t="shared" si="4"/>
        <v>13215.094650767778</v>
      </c>
      <c r="O16" s="52">
        <f t="shared" si="5"/>
        <v>-10460.489804766072</v>
      </c>
      <c r="P16" s="52">
        <f>D29</f>
        <v>-4116.9734690376872</v>
      </c>
      <c r="Q16" s="52">
        <f>G29</f>
        <v>-15226.390971215715</v>
      </c>
      <c r="R16" s="52">
        <f>D42</f>
        <v>4058.8991005728212</v>
      </c>
      <c r="S16" s="52">
        <f>G42</f>
        <v>912.40055550742466</v>
      </c>
      <c r="T16" s="52">
        <f>D54</f>
        <v>1586.271465727531</v>
      </c>
      <c r="U16" s="52">
        <f>G54</f>
        <v>18614.387856254634</v>
      </c>
      <c r="V16" s="52">
        <f t="shared" si="9"/>
        <v>16258.036856697257</v>
      </c>
    </row>
    <row r="17" spans="1:22" ht="15.75" thickBot="1" x14ac:dyDescent="0.3">
      <c r="A17" s="41" t="s">
        <v>3</v>
      </c>
      <c r="B17" s="41"/>
      <c r="C17" s="184">
        <f t="shared" ref="C17:D17" si="10">SUM(C10:C16)</f>
        <v>7352996155.2626343</v>
      </c>
      <c r="D17" s="53">
        <f t="shared" si="10"/>
        <v>1</v>
      </c>
      <c r="E17" s="184">
        <f t="shared" ref="E17:V17" si="11">SUM(E10:E16)</f>
        <v>4889919290.9102125</v>
      </c>
      <c r="F17" s="53">
        <f t="shared" si="11"/>
        <v>1.0000000000000002</v>
      </c>
      <c r="G17" s="53">
        <f t="shared" si="11"/>
        <v>1</v>
      </c>
      <c r="H17" s="184">
        <f t="shared" si="11"/>
        <v>7335218360.2626343</v>
      </c>
      <c r="I17" s="53">
        <f t="shared" si="11"/>
        <v>1</v>
      </c>
      <c r="J17" s="54">
        <f t="shared" si="11"/>
        <v>1793595.9317600008</v>
      </c>
      <c r="K17" s="54">
        <f t="shared" si="11"/>
        <v>-71198.302160000007</v>
      </c>
      <c r="L17" s="54">
        <f t="shared" si="11"/>
        <v>-6007367.3266600017</v>
      </c>
      <c r="M17" s="54">
        <f t="shared" si="11"/>
        <v>5996100.0737800011</v>
      </c>
      <c r="N17" s="54">
        <f t="shared" si="11"/>
        <v>3043873.6926400005</v>
      </c>
      <c r="O17" s="54">
        <f t="shared" si="11"/>
        <v>-2403571.6757400003</v>
      </c>
      <c r="P17" s="54">
        <f t="shared" si="11"/>
        <v>-801351.978101696</v>
      </c>
      <c r="Q17" s="54">
        <f t="shared" si="11"/>
        <v>-1991335.04965006</v>
      </c>
      <c r="R17" s="54">
        <f t="shared" si="11"/>
        <v>-118767.0097218844</v>
      </c>
      <c r="S17" s="54">
        <f t="shared" si="11"/>
        <v>116218.09748317776</v>
      </c>
      <c r="T17" s="54">
        <f t="shared" si="11"/>
        <v>436207.10106112959</v>
      </c>
      <c r="U17" s="54">
        <f t="shared" si="11"/>
        <v>-782239.19804385584</v>
      </c>
      <c r="V17" s="54">
        <f t="shared" si="11"/>
        <v>-789835.64335318841</v>
      </c>
    </row>
    <row r="18" spans="1:22" ht="15.75" thickTop="1" x14ac:dyDescent="0.25">
      <c r="A18" s="41"/>
      <c r="B18" s="41"/>
      <c r="C18" s="41"/>
      <c r="D18" s="41"/>
      <c r="E18" s="41">
        <f>+J17-J9</f>
        <v>0</v>
      </c>
      <c r="F18" s="41"/>
      <c r="G18" s="41">
        <f>+L17-L9</f>
        <v>0</v>
      </c>
      <c r="H18" s="41">
        <f>+M17-M9</f>
        <v>0</v>
      </c>
      <c r="I18" s="41">
        <f>+N17-N9</f>
        <v>0</v>
      </c>
      <c r="J18" s="41"/>
      <c r="K18" s="41"/>
    </row>
    <row r="19" spans="1:22" x14ac:dyDescent="0.25">
      <c r="A19" s="41"/>
      <c r="B19" s="41"/>
      <c r="C19" s="41"/>
      <c r="D19" s="41"/>
      <c r="E19" s="41"/>
      <c r="F19" s="41"/>
      <c r="G19" s="41"/>
      <c r="H19" s="41"/>
      <c r="I19" s="41"/>
      <c r="J19" s="41"/>
      <c r="K19" s="41"/>
    </row>
    <row r="20" spans="1:22" x14ac:dyDescent="0.25">
      <c r="B20" s="44"/>
      <c r="C20" s="41"/>
      <c r="D20" s="41"/>
      <c r="E20" s="41"/>
      <c r="F20" s="41"/>
      <c r="G20" s="41"/>
      <c r="H20" s="41"/>
      <c r="I20" s="41"/>
      <c r="J20" s="41"/>
      <c r="K20" s="41"/>
    </row>
    <row r="21" spans="1:22" ht="45" customHeight="1" x14ac:dyDescent="0.25">
      <c r="A21" s="150" t="s">
        <v>45</v>
      </c>
      <c r="B21" s="41"/>
      <c r="C21" s="218" t="s">
        <v>38</v>
      </c>
      <c r="D21" s="219"/>
      <c r="F21" s="218" t="s">
        <v>39</v>
      </c>
      <c r="G21" s="219"/>
      <c r="I21" s="68"/>
      <c r="M21" s="198"/>
    </row>
    <row r="22" spans="1:22" x14ac:dyDescent="0.25">
      <c r="A22" s="41"/>
      <c r="B22" s="41"/>
      <c r="C22" s="55"/>
      <c r="D22" s="56">
        <v>-801351.97810169577</v>
      </c>
      <c r="E22" s="57"/>
      <c r="F22" s="55"/>
      <c r="G22" s="56">
        <v>-1991335.0496500602</v>
      </c>
      <c r="I22" s="119"/>
      <c r="M22" s="66"/>
    </row>
    <row r="23" spans="1:22" ht="15.75" thickBot="1" x14ac:dyDescent="0.3">
      <c r="A23" s="2" t="s">
        <v>12</v>
      </c>
      <c r="B23" s="41"/>
      <c r="C23" s="58">
        <v>0.20753837812209611</v>
      </c>
      <c r="D23" s="59">
        <f>C23*$D$22</f>
        <v>-166311.28984015941</v>
      </c>
      <c r="E23" s="60"/>
      <c r="F23" s="58">
        <v>4.2492429409177496E-2</v>
      </c>
      <c r="G23" s="59">
        <f t="shared" ref="G23:G29" si="12">F23*$G$22</f>
        <v>-84616.664027276143</v>
      </c>
      <c r="I23" s="67"/>
      <c r="M23" s="66"/>
    </row>
    <row r="24" spans="1:22" ht="15.75" thickBot="1" x14ac:dyDescent="0.3">
      <c r="A24" s="2" t="s">
        <v>14</v>
      </c>
      <c r="B24" s="41"/>
      <c r="C24" s="58">
        <v>8.6734675419236476E-2</v>
      </c>
      <c r="D24" s="59">
        <f t="shared" ref="D24:D29" si="13">C24*$D$22</f>
        <v>-69505.00371721368</v>
      </c>
      <c r="E24" s="60"/>
      <c r="F24" s="58">
        <v>2.4204833512885784E-2</v>
      </c>
      <c r="G24" s="59">
        <f t="shared" si="12"/>
        <v>-48199.933345153855</v>
      </c>
      <c r="M24" s="66"/>
    </row>
    <row r="25" spans="1:22" ht="15.75" thickBot="1" x14ac:dyDescent="0.3">
      <c r="A25" s="2" t="s">
        <v>15</v>
      </c>
      <c r="B25" s="41"/>
      <c r="C25" s="58">
        <v>1.5869625638568266E-3</v>
      </c>
      <c r="D25" s="59">
        <f t="shared" si="13"/>
        <v>-1271.7155897200066</v>
      </c>
      <c r="E25" s="60"/>
      <c r="F25" s="58">
        <v>9.4154583831375707E-5</v>
      </c>
      <c r="G25" s="59">
        <f t="shared" si="12"/>
        <v>-187.4933228686333</v>
      </c>
      <c r="J25" s="118"/>
      <c r="M25" s="66"/>
    </row>
    <row r="26" spans="1:22" ht="15.75" thickBot="1" x14ac:dyDescent="0.3">
      <c r="A26" s="2" t="s">
        <v>16</v>
      </c>
      <c r="B26" s="41"/>
      <c r="C26" s="58">
        <v>0.27703002469256838</v>
      </c>
      <c r="D26" s="59">
        <f t="shared" si="13"/>
        <v>-221998.55828095129</v>
      </c>
      <c r="E26" s="60"/>
      <c r="F26" s="58">
        <v>0.337968063294174</v>
      </c>
      <c r="G26" s="59">
        <f t="shared" si="12"/>
        <v>-673007.65010003874</v>
      </c>
      <c r="M26" s="66"/>
    </row>
    <row r="27" spans="1:22" ht="15.75" thickBot="1" x14ac:dyDescent="0.3">
      <c r="A27" s="2" t="s">
        <v>18</v>
      </c>
      <c r="B27" s="41"/>
      <c r="C27" s="58">
        <v>0.28416017721236514</v>
      </c>
      <c r="D27" s="59">
        <f t="shared" si="13"/>
        <v>-227712.32010685722</v>
      </c>
      <c r="E27" s="60"/>
      <c r="F27" s="58">
        <v>0.38819700829702514</v>
      </c>
      <c r="G27" s="59">
        <f t="shared" si="12"/>
        <v>-773030.3087911614</v>
      </c>
      <c r="M27" s="66"/>
    </row>
    <row r="28" spans="1:22" ht="15.75" thickBot="1" x14ac:dyDescent="0.3">
      <c r="A28" s="2" t="s">
        <v>37</v>
      </c>
      <c r="B28" s="41"/>
      <c r="C28" s="58">
        <v>0.13781224744632958</v>
      </c>
      <c r="D28" s="59">
        <f t="shared" si="13"/>
        <v>-110436.11709775658</v>
      </c>
      <c r="E28" s="60"/>
      <c r="F28" s="58">
        <v>0.19939718791276362</v>
      </c>
      <c r="G28" s="59">
        <f t="shared" si="12"/>
        <v>-397066.60909234552</v>
      </c>
      <c r="M28" s="66"/>
    </row>
    <row r="29" spans="1:22" ht="15.75" thickBot="1" x14ac:dyDescent="0.3">
      <c r="A29" s="2" t="s">
        <v>20</v>
      </c>
      <c r="B29" s="41"/>
      <c r="C29" s="58">
        <v>5.1375345435476314E-3</v>
      </c>
      <c r="D29" s="59">
        <f t="shared" si="13"/>
        <v>-4116.9734690376872</v>
      </c>
      <c r="E29" s="60"/>
      <c r="F29" s="58">
        <v>7.6463229901424512E-3</v>
      </c>
      <c r="G29" s="59">
        <f t="shared" si="12"/>
        <v>-15226.390971215715</v>
      </c>
      <c r="M29" s="66"/>
    </row>
    <row r="30" spans="1:22" ht="15.75" thickBot="1" x14ac:dyDescent="0.3">
      <c r="A30" s="41" t="s">
        <v>3</v>
      </c>
      <c r="B30" s="41"/>
      <c r="C30" s="61">
        <f>SUM(C23:C29)</f>
        <v>1.0000000000000002</v>
      </c>
      <c r="D30" s="62">
        <f>SUM(D23:D29)</f>
        <v>-801351.97810169589</v>
      </c>
      <c r="E30" s="63"/>
      <c r="F30" s="61">
        <f>SUM(F23:F29)</f>
        <v>0.99999999999999978</v>
      </c>
      <c r="G30" s="62">
        <f>SUM(G23:G29)</f>
        <v>-1991335.0496500598</v>
      </c>
      <c r="M30" s="66"/>
    </row>
    <row r="31" spans="1:22" ht="15.75" thickTop="1" x14ac:dyDescent="0.25">
      <c r="A31" s="41"/>
      <c r="B31" s="41"/>
      <c r="C31" s="41"/>
      <c r="D31" s="41"/>
      <c r="E31" s="64"/>
      <c r="J31" s="41"/>
      <c r="K31" s="41"/>
      <c r="M31" s="199"/>
    </row>
    <row r="32" spans="1:22" x14ac:dyDescent="0.25">
      <c r="A32" s="41"/>
      <c r="B32" s="41"/>
      <c r="C32" s="41"/>
      <c r="D32" s="41"/>
      <c r="E32" s="41"/>
      <c r="K32" s="41"/>
      <c r="M32" s="66"/>
    </row>
    <row r="33" spans="1:13" x14ac:dyDescent="0.25">
      <c r="M33" s="66"/>
    </row>
    <row r="34" spans="1:13" ht="36" customHeight="1" x14ac:dyDescent="0.25">
      <c r="A34" s="150" t="s">
        <v>46</v>
      </c>
      <c r="C34" s="218" t="s">
        <v>43</v>
      </c>
      <c r="D34" s="219"/>
      <c r="F34" s="218" t="s">
        <v>40</v>
      </c>
      <c r="G34" s="219"/>
      <c r="J34" s="68"/>
      <c r="M34" s="66"/>
    </row>
    <row r="35" spans="1:13" x14ac:dyDescent="0.25">
      <c r="C35" s="55"/>
      <c r="D35" s="56">
        <v>-118767.00972188442</v>
      </c>
      <c r="F35" s="55"/>
      <c r="G35" s="56">
        <v>116218.09748317776</v>
      </c>
      <c r="M35" s="66"/>
    </row>
    <row r="36" spans="1:13" ht="15.75" thickBot="1" x14ac:dyDescent="0.3">
      <c r="A36" s="2" t="s">
        <v>12</v>
      </c>
      <c r="C36" s="58">
        <v>3.8060064717972623E-2</v>
      </c>
      <c r="D36" s="59">
        <f t="shared" ref="D36:D42" si="14">C36*$D$35</f>
        <v>-4520.2800763750047</v>
      </c>
      <c r="F36" s="58">
        <v>3.5751751740337637E-2</v>
      </c>
      <c r="G36" s="59">
        <f t="shared" ref="G36:G42" si="15">F36*$G$35</f>
        <v>4155.0005689529298</v>
      </c>
      <c r="J36" s="67"/>
      <c r="M36" s="66"/>
    </row>
    <row r="37" spans="1:13" ht="15.75" thickBot="1" x14ac:dyDescent="0.3">
      <c r="A37" s="2" t="s">
        <v>14</v>
      </c>
      <c r="C37" s="58">
        <v>6.3204296678560035E-2</v>
      </c>
      <c r="D37" s="59">
        <f t="shared" si="14"/>
        <v>-7506.5853180874064</v>
      </c>
      <c r="F37" s="58">
        <v>2.1626177566701064E-2</v>
      </c>
      <c r="G37" s="59">
        <f t="shared" si="15"/>
        <v>2513.3532126353762</v>
      </c>
      <c r="M37" s="66"/>
    </row>
    <row r="38" spans="1:13" ht="15.75" thickBot="1" x14ac:dyDescent="0.3">
      <c r="A38" s="2" t="s">
        <v>15</v>
      </c>
      <c r="C38" s="58">
        <v>-2.2203387591699076E-3</v>
      </c>
      <c r="D38" s="59">
        <f t="shared" si="14"/>
        <v>263.70299499620921</v>
      </c>
      <c r="F38" s="58">
        <v>7.9818925067133423E-5</v>
      </c>
      <c r="G38" s="59">
        <f t="shared" si="15"/>
        <v>9.2764036144545727</v>
      </c>
      <c r="M38" s="66"/>
    </row>
    <row r="39" spans="1:13" ht="15.75" thickBot="1" x14ac:dyDescent="0.3">
      <c r="A39" s="2" t="s">
        <v>16</v>
      </c>
      <c r="C39" s="58">
        <v>0.33808350242436458</v>
      </c>
      <c r="D39" s="59">
        <f t="shared" si="14"/>
        <v>-40153.166619243239</v>
      </c>
      <c r="F39" s="58">
        <v>0.34234336961293521</v>
      </c>
      <c r="G39" s="59">
        <f t="shared" si="15"/>
        <v>39786.49510239566</v>
      </c>
      <c r="M39" s="66"/>
    </row>
    <row r="40" spans="1:13" ht="15.75" thickBot="1" x14ac:dyDescent="0.3">
      <c r="A40" s="2" t="s">
        <v>18</v>
      </c>
      <c r="C40" s="58">
        <v>0.39696718340080761</v>
      </c>
      <c r="D40" s="59">
        <f t="shared" si="14"/>
        <v>-47146.605330232793</v>
      </c>
      <c r="F40" s="58">
        <v>0.39908417285738451</v>
      </c>
      <c r="G40" s="59">
        <f t="shared" si="15"/>
        <v>46380.803305132875</v>
      </c>
      <c r="M40" s="66"/>
    </row>
    <row r="41" spans="1:13" ht="15.75" thickBot="1" x14ac:dyDescent="0.3">
      <c r="A41" s="2" t="s">
        <v>37</v>
      </c>
      <c r="C41" s="58">
        <v>0.20008059922667526</v>
      </c>
      <c r="D41" s="59">
        <f t="shared" si="14"/>
        <v>-23762.974473515002</v>
      </c>
      <c r="F41" s="58">
        <v>0.19326394788204282</v>
      </c>
      <c r="G41" s="59">
        <f t="shared" si="15"/>
        <v>22460.768334939039</v>
      </c>
      <c r="M41" s="66"/>
    </row>
    <row r="42" spans="1:13" ht="15.75" thickBot="1" x14ac:dyDescent="0.3">
      <c r="A42" s="2" t="s">
        <v>20</v>
      </c>
      <c r="C42" s="58">
        <v>-3.4175307689210219E-2</v>
      </c>
      <c r="D42" s="59">
        <f t="shared" si="14"/>
        <v>4058.8991005728212</v>
      </c>
      <c r="F42" s="58">
        <v>7.8507614155316225E-3</v>
      </c>
      <c r="G42" s="59">
        <f t="shared" si="15"/>
        <v>912.40055550742466</v>
      </c>
      <c r="M42" s="66"/>
    </row>
    <row r="43" spans="1:13" ht="15.75" thickBot="1" x14ac:dyDescent="0.3">
      <c r="A43" s="41" t="s">
        <v>3</v>
      </c>
      <c r="C43" s="61">
        <f>SUM(C36:C42)</f>
        <v>1</v>
      </c>
      <c r="D43" s="62">
        <f>SUM(D36:D42)</f>
        <v>-118767.00972188442</v>
      </c>
      <c r="F43" s="61">
        <f>SUM(F36:F42)</f>
        <v>1</v>
      </c>
      <c r="G43" s="62">
        <f>SUM(G36:G42)</f>
        <v>116218.09748317777</v>
      </c>
      <c r="M43" s="199"/>
    </row>
    <row r="44" spans="1:13" ht="15.75" thickTop="1" x14ac:dyDescent="0.25">
      <c r="M44" s="66"/>
    </row>
    <row r="45" spans="1:13" x14ac:dyDescent="0.25">
      <c r="D45" s="65"/>
      <c r="M45" s="66"/>
    </row>
    <row r="46" spans="1:13" ht="36" customHeight="1" x14ac:dyDescent="0.25">
      <c r="A46" s="150" t="s">
        <v>47</v>
      </c>
      <c r="C46" s="218" t="s">
        <v>44</v>
      </c>
      <c r="D46" s="219"/>
      <c r="F46" s="218" t="s">
        <v>42</v>
      </c>
      <c r="G46" s="219"/>
      <c r="M46" s="66"/>
    </row>
    <row r="47" spans="1:13" x14ac:dyDescent="0.25">
      <c r="C47" s="55"/>
      <c r="D47" s="56">
        <v>436207.10106112959</v>
      </c>
      <c r="F47" s="55"/>
      <c r="G47" s="56">
        <v>-782239.19804385607</v>
      </c>
      <c r="M47" s="200"/>
    </row>
    <row r="48" spans="1:13" ht="15.75" thickBot="1" x14ac:dyDescent="0.3">
      <c r="A48" s="2" t="s">
        <v>12</v>
      </c>
      <c r="C48" s="58">
        <v>0.1934303489100542</v>
      </c>
      <c r="D48" s="59">
        <f t="shared" ref="D48:D54" si="16">C48*$D$47</f>
        <v>84375.691755297565</v>
      </c>
      <c r="F48" s="58">
        <v>0.13102030769570161</v>
      </c>
      <c r="G48" s="59">
        <f t="shared" ref="G48:G54" si="17">F48*$G$47</f>
        <v>-102489.22041934489</v>
      </c>
      <c r="L48" s="67"/>
      <c r="M48" s="66"/>
    </row>
    <row r="49" spans="1:13" ht="15.75" thickBot="1" x14ac:dyDescent="0.3">
      <c r="A49" s="2" t="s">
        <v>14</v>
      </c>
      <c r="C49" s="58">
        <v>8.3960740637413739E-2</v>
      </c>
      <c r="D49" s="59">
        <f t="shared" si="16"/>
        <v>36624.271276391628</v>
      </c>
      <c r="F49" s="58">
        <v>0.10582256431463273</v>
      </c>
      <c r="G49" s="59">
        <f t="shared" si="17"/>
        <v>-82778.557844422685</v>
      </c>
    </row>
    <row r="50" spans="1:13" ht="15.75" thickBot="1" x14ac:dyDescent="0.3">
      <c r="A50" s="2" t="s">
        <v>15</v>
      </c>
      <c r="C50" s="58">
        <v>1.424752590513009E-3</v>
      </c>
      <c r="D50" s="59">
        <f t="shared" si="16"/>
        <v>621.48719723701424</v>
      </c>
      <c r="F50" s="58">
        <v>3.4049791290192028E-4</v>
      </c>
      <c r="G50" s="59">
        <f t="shared" si="17"/>
        <v>-266.35081432400489</v>
      </c>
    </row>
    <row r="51" spans="1:13" ht="15.75" thickBot="1" x14ac:dyDescent="0.3">
      <c r="A51" s="2" t="s">
        <v>16</v>
      </c>
      <c r="C51" s="58">
        <v>0.28573908870620507</v>
      </c>
      <c r="D51" s="59">
        <f t="shared" si="16"/>
        <v>124641.41954438266</v>
      </c>
      <c r="F51" s="58">
        <v>1.3805870333619819</v>
      </c>
      <c r="G51" s="59">
        <f t="shared" si="17"/>
        <v>-1079949.293806823</v>
      </c>
      <c r="H51" s="41"/>
    </row>
    <row r="52" spans="1:13" ht="15.75" thickBot="1" x14ac:dyDescent="0.3">
      <c r="A52" s="2" t="s">
        <v>18</v>
      </c>
      <c r="C52" s="58">
        <v>0.29865237088531016</v>
      </c>
      <c r="D52" s="59">
        <f t="shared" si="16"/>
        <v>130274.28492891445</v>
      </c>
      <c r="F52" s="58">
        <v>-0.50711364320740715</v>
      </c>
      <c r="G52" s="59">
        <f t="shared" si="17"/>
        <v>396684.16957966035</v>
      </c>
      <c r="H52" s="41"/>
    </row>
    <row r="53" spans="1:13" ht="15.75" thickBot="1" x14ac:dyDescent="0.3">
      <c r="A53" s="2" t="s">
        <v>37</v>
      </c>
      <c r="C53" s="58">
        <v>0.13315618831486878</v>
      </c>
      <c r="D53" s="59">
        <f t="shared" si="16"/>
        <v>58083.674893178766</v>
      </c>
      <c r="F53" s="58">
        <v>-8.6860473848734923E-2</v>
      </c>
      <c r="G53" s="59">
        <f t="shared" si="17"/>
        <v>67945.667405143744</v>
      </c>
    </row>
    <row r="54" spans="1:13" ht="15" customHeight="1" thickBot="1" x14ac:dyDescent="0.3">
      <c r="A54" s="2" t="s">
        <v>20</v>
      </c>
      <c r="C54" s="58">
        <v>3.6365099556351162E-3</v>
      </c>
      <c r="D54" s="59">
        <f t="shared" si="16"/>
        <v>1586.271465727531</v>
      </c>
      <c r="F54" s="58">
        <v>-2.3796286229076216E-2</v>
      </c>
      <c r="G54" s="59">
        <f t="shared" si="17"/>
        <v>18614.387856254634</v>
      </c>
    </row>
    <row r="55" spans="1:13" ht="15.75" thickBot="1" x14ac:dyDescent="0.3">
      <c r="A55" s="41" t="s">
        <v>3</v>
      </c>
      <c r="C55" s="61">
        <f>SUM(C48:C54)</f>
        <v>1</v>
      </c>
      <c r="D55" s="62">
        <f>SUM(D48:D54)</f>
        <v>436207.10106112959</v>
      </c>
      <c r="F55" s="61">
        <f>SUM(F48:F54)</f>
        <v>0.99999999999999989</v>
      </c>
      <c r="G55" s="62">
        <f>SUM(G48:G54)</f>
        <v>-782239.19804385595</v>
      </c>
      <c r="M55" s="199"/>
    </row>
    <row r="56" spans="1:13" ht="15.75" thickTop="1" x14ac:dyDescent="0.25"/>
    <row r="79" spans="6:8" x14ac:dyDescent="0.25">
      <c r="F79" s="1"/>
      <c r="H79" s="1"/>
    </row>
    <row r="80" spans="6:8" x14ac:dyDescent="0.25">
      <c r="F80" s="1"/>
      <c r="H80" s="1"/>
    </row>
    <row r="91" spans="9:9" x14ac:dyDescent="0.25">
      <c r="I91" s="1"/>
    </row>
    <row r="92" spans="9:9" x14ac:dyDescent="0.25">
      <c r="I92" s="1"/>
    </row>
  </sheetData>
  <mergeCells count="13">
    <mergeCell ref="F46:G46"/>
    <mergeCell ref="C21:D21"/>
    <mergeCell ref="F21:G21"/>
    <mergeCell ref="C34:D34"/>
    <mergeCell ref="F34:G34"/>
    <mergeCell ref="C46:D46"/>
    <mergeCell ref="I8:I9"/>
    <mergeCell ref="D8:D9"/>
    <mergeCell ref="C8:C9"/>
    <mergeCell ref="G8:G9"/>
    <mergeCell ref="E8:E9"/>
    <mergeCell ref="F8:F9"/>
    <mergeCell ref="H8:H9"/>
  </mergeCells>
  <dataValidations count="1">
    <dataValidation type="list" allowBlank="1" showInputMessage="1" showErrorMessage="1" sqref="B10:B16">
      <formula1>Units1</formula1>
    </dataValidation>
  </dataValidations>
  <pageMargins left="0.70866141732283472" right="0.70866141732283472" top="0.74803149606299213" bottom="0.74803149606299213" header="0.11811023622047245" footer="0.31496062992125984"/>
  <pageSetup scale="33" fitToHeight="0" orientation="landscape"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2:Q30"/>
  <sheetViews>
    <sheetView topLeftCell="A10" workbookViewId="0">
      <selection activeCell="C17" sqref="C17"/>
    </sheetView>
  </sheetViews>
  <sheetFormatPr defaultColWidth="9.140625" defaultRowHeight="15" x14ac:dyDescent="0.25"/>
  <cols>
    <col min="1" max="1" width="44.7109375" style="2" customWidth="1"/>
    <col min="2" max="2" width="9.140625" style="2"/>
    <col min="3" max="4" width="14.85546875" style="2" customWidth="1"/>
    <col min="5" max="5" width="14.140625" style="2" customWidth="1"/>
    <col min="6" max="6" width="14.42578125" style="2" customWidth="1"/>
    <col min="7" max="7" width="22.5703125" style="2" customWidth="1"/>
    <col min="8" max="8" width="19.28515625" style="2" customWidth="1"/>
    <col min="9" max="10" width="18.140625" style="2" customWidth="1"/>
    <col min="11" max="11" width="14.42578125" style="2" customWidth="1"/>
    <col min="12" max="14" width="14" style="2" customWidth="1"/>
    <col min="15" max="15" width="12.42578125" style="2" customWidth="1"/>
    <col min="16" max="16" width="11.42578125" style="2" customWidth="1"/>
    <col min="17" max="16384" width="9.140625" style="2"/>
  </cols>
  <sheetData>
    <row r="12" spans="1:15" ht="15" customHeight="1" x14ac:dyDescent="0.25">
      <c r="A12" s="222" t="s">
        <v>48</v>
      </c>
      <c r="B12" s="222"/>
      <c r="C12" s="222"/>
      <c r="D12" s="222"/>
      <c r="E12" s="222"/>
      <c r="F12" s="222"/>
      <c r="G12" s="222"/>
      <c r="H12" s="222"/>
      <c r="I12" s="222"/>
      <c r="J12" s="178"/>
      <c r="K12" s="69"/>
      <c r="L12" s="69"/>
      <c r="M12" s="69"/>
      <c r="N12" s="69"/>
      <c r="O12" s="69"/>
    </row>
    <row r="13" spans="1:15" x14ac:dyDescent="0.25">
      <c r="A13" s="222"/>
      <c r="B13" s="222"/>
      <c r="C13" s="222"/>
      <c r="D13" s="222"/>
      <c r="E13" s="222"/>
      <c r="F13" s="222"/>
      <c r="G13" s="222"/>
      <c r="H13" s="222"/>
      <c r="I13" s="222"/>
      <c r="J13" s="178"/>
      <c r="K13" s="69"/>
      <c r="L13" s="69"/>
      <c r="M13" s="69"/>
      <c r="N13" s="69"/>
      <c r="O13" s="69"/>
    </row>
    <row r="15" spans="1:15" x14ac:dyDescent="0.25">
      <c r="A15" s="226" t="s">
        <v>394</v>
      </c>
      <c r="B15" s="226"/>
      <c r="D15" s="187">
        <v>12</v>
      </c>
    </row>
    <row r="16" spans="1:15" ht="15" customHeight="1" x14ac:dyDescent="0.25">
      <c r="A16" s="226" t="s">
        <v>395</v>
      </c>
      <c r="B16" s="226"/>
      <c r="C16" s="70"/>
      <c r="D16" s="188">
        <v>12</v>
      </c>
    </row>
    <row r="17" spans="1:17" x14ac:dyDescent="0.25">
      <c r="A17" s="70"/>
      <c r="B17" s="70"/>
      <c r="C17" s="70"/>
      <c r="D17" s="70"/>
    </row>
    <row r="18" spans="1:17" ht="15" customHeight="1" x14ac:dyDescent="0.25">
      <c r="A18" s="71"/>
      <c r="B18" s="72"/>
      <c r="C18" s="72"/>
      <c r="D18" s="72"/>
      <c r="E18" s="72"/>
      <c r="F18" s="72"/>
      <c r="G18" s="223" t="s">
        <v>368</v>
      </c>
      <c r="H18" s="223" t="s">
        <v>371</v>
      </c>
      <c r="I18" s="221" t="s">
        <v>49</v>
      </c>
      <c r="J18" s="221" t="s">
        <v>372</v>
      </c>
      <c r="K18" s="220" t="s">
        <v>61</v>
      </c>
      <c r="L18" s="220" t="s">
        <v>50</v>
      </c>
      <c r="M18" s="220" t="s">
        <v>393</v>
      </c>
      <c r="N18" s="220" t="s">
        <v>392</v>
      </c>
      <c r="O18" s="220" t="s">
        <v>375</v>
      </c>
    </row>
    <row r="19" spans="1:17" ht="45.75" customHeight="1" x14ac:dyDescent="0.25">
      <c r="A19" s="73" t="s">
        <v>0</v>
      </c>
      <c r="B19" s="74" t="s">
        <v>11</v>
      </c>
      <c r="C19" s="225" t="s">
        <v>369</v>
      </c>
      <c r="D19" s="225" t="s">
        <v>370</v>
      </c>
      <c r="E19" s="224" t="s">
        <v>366</v>
      </c>
      <c r="F19" s="224" t="s">
        <v>367</v>
      </c>
      <c r="G19" s="223"/>
      <c r="H19" s="223"/>
      <c r="I19" s="221"/>
      <c r="J19" s="221"/>
      <c r="K19" s="220"/>
      <c r="L19" s="220"/>
      <c r="M19" s="220"/>
      <c r="N19" s="220"/>
      <c r="O19" s="220" t="s">
        <v>49</v>
      </c>
      <c r="Q19" s="6"/>
    </row>
    <row r="20" spans="1:17" ht="15" hidden="1" customHeight="1" x14ac:dyDescent="0.25">
      <c r="B20" s="75"/>
      <c r="C20" s="225"/>
      <c r="D20" s="225"/>
      <c r="E20" s="224"/>
      <c r="F20" s="224"/>
      <c r="I20" s="76"/>
      <c r="J20" s="221"/>
      <c r="O20" s="179"/>
    </row>
    <row r="21" spans="1:17" x14ac:dyDescent="0.25">
      <c r="A21" s="77" t="s">
        <v>12</v>
      </c>
      <c r="B21" s="78" t="s">
        <v>13</v>
      </c>
      <c r="C21" s="79">
        <f>'1. Billing Det. for Def-Var'!C17</f>
        <v>1469096846.7337606</v>
      </c>
      <c r="D21" s="79">
        <f>'1. Billing Det. for Def-Var'!D17</f>
        <v>0</v>
      </c>
      <c r="E21" s="79">
        <f>'1. Billing Det. for Def-Var'!I17</f>
        <v>1469096846.7337606</v>
      </c>
      <c r="F21" s="79"/>
      <c r="G21" s="93">
        <f>'2. Allocating Def-Var Balances'!J10+'2. Allocating Def-Var Balances'!K10+'2. Allocating Def-Var Balances'!M10+'2. Allocating Def-Var Balances'!N10+'2. Allocating Def-Var Balances'!P10+'2. Allocating Def-Var Balances'!R10+'2. Allocating Def-Var Balances'!T10</f>
        <v>2013296.2476540094</v>
      </c>
      <c r="H21" s="93">
        <f>('2. Allocating Def-Var Balances'!L10+'2. Allocating Def-Var Balances'!O10)</f>
        <v>-1684542.0762707088</v>
      </c>
      <c r="I21" s="80">
        <f>(ROUND((G21/C21),4))*($D$15/$D$16)</f>
        <v>1.4E-3</v>
      </c>
      <c r="J21" s="80">
        <f>(H21/E21)*($D$15/$D$16)</f>
        <v>-1.1466514818379381E-3</v>
      </c>
      <c r="K21" s="93">
        <f>'2. Allocating Def-Var Balances'!Q10+'2. Allocating Def-Var Balances'!S10+'2. Allocating Def-Var Balances'!U10</f>
        <v>-182950.88387766809</v>
      </c>
      <c r="L21" s="93">
        <f>'1. Billing Det. for Def-Var'!N17</f>
        <v>91130678.730000257</v>
      </c>
      <c r="M21" s="93"/>
      <c r="N21" s="93">
        <f>L21-M21</f>
        <v>91130678.730000257</v>
      </c>
      <c r="O21" s="80">
        <f t="shared" ref="O21:O27" si="0">(K21/N21)*($D$15/$D$16)</f>
        <v>-2.0075663478784185E-3</v>
      </c>
    </row>
    <row r="22" spans="1:17" x14ac:dyDescent="0.25">
      <c r="A22" s="81" t="s">
        <v>14</v>
      </c>
      <c r="B22" s="82" t="s">
        <v>13</v>
      </c>
      <c r="C22" s="83">
        <f>'1. Billing Det. for Def-Var'!C18</f>
        <v>647112057.82811737</v>
      </c>
      <c r="D22" s="83">
        <f>'1. Billing Det. for Def-Var'!D18</f>
        <v>0</v>
      </c>
      <c r="E22" s="83">
        <f>'1. Billing Det. for Def-Var'!I18</f>
        <v>647112057.82811737</v>
      </c>
      <c r="F22" s="83"/>
      <c r="G22" s="93">
        <f>'2. Allocating Def-Var Balances'!J11+'2. Allocating Def-Var Balances'!K11+'2. Allocating Def-Var Balances'!M11+'2. Allocating Def-Var Balances'!N11+'2. Allocating Def-Var Balances'!P11+'2. Allocating Def-Var Balances'!R11+'2. Allocating Def-Var Balances'!T11</f>
        <v>906588.08740690351</v>
      </c>
      <c r="H22" s="93">
        <f>('2. Allocating Def-Var Balances'!L11+'2. Allocating Def-Var Balances'!O11)</f>
        <v>-742012.00002380833</v>
      </c>
      <c r="I22" s="84">
        <f>(ROUND((G22/C22),4))*($D$15/$D$16)</f>
        <v>1.4E-3</v>
      </c>
      <c r="J22" s="84">
        <f>(H22/E22)*($D$15/$D$16)</f>
        <v>-1.1466514818379381E-3</v>
      </c>
      <c r="K22" s="93">
        <f>'2. Allocating Def-Var Balances'!Q11+'2. Allocating Def-Var Balances'!S11+'2. Allocating Def-Var Balances'!U11</f>
        <v>-128465.13797694116</v>
      </c>
      <c r="L22" s="93">
        <f>'1. Billing Det. for Def-Var'!N18</f>
        <v>107176499.05999982</v>
      </c>
      <c r="M22" s="93"/>
      <c r="N22" s="93">
        <f t="shared" ref="N22:N27" si="1">L22-M22</f>
        <v>107176499.05999982</v>
      </c>
      <c r="O22" s="84">
        <f t="shared" si="0"/>
        <v>-1.1986315946467283E-3</v>
      </c>
    </row>
    <row r="23" spans="1:17" x14ac:dyDescent="0.25">
      <c r="A23" s="81" t="s">
        <v>16</v>
      </c>
      <c r="B23" s="82" t="s">
        <v>17</v>
      </c>
      <c r="C23" s="83">
        <f>'1. Billing Det. for Def-Var'!C19</f>
        <v>2104160254.6192284</v>
      </c>
      <c r="D23" s="83">
        <f>'1. Billing Det. for Def-Var'!D19</f>
        <v>6035820.8381782649</v>
      </c>
      <c r="E23" s="83">
        <f>'1. Billing Det. for Def-Var'!I19</f>
        <v>2103852334.6192284</v>
      </c>
      <c r="F23" s="83">
        <f>'1. Billing Det. for Def-Var'!J19</f>
        <v>6023024.8381782649</v>
      </c>
      <c r="G23" s="93">
        <f>'2. Allocating Def-Var Balances'!J12+'2. Allocating Def-Var Balances'!K12+'2. Allocating Def-Var Balances'!M12+'2. Allocating Def-Var Balances'!N12+'2. Allocating Def-Var Balances'!P12+'2. Allocating Def-Var Balances'!R12+'2. Allocating Def-Var Balances'!T12</f>
        <v>2962663.5956250154</v>
      </c>
      <c r="H23" s="93">
        <f>('2. Allocating Def-Var Balances'!L12+'2. Allocating Def-Var Balances'!O12)</f>
        <v>-2412385.3970593438</v>
      </c>
      <c r="I23" s="84">
        <f>(ROUND((G23/D23),4))*($D$15/$D$16)</f>
        <v>0.49080000000000001</v>
      </c>
      <c r="J23" s="84">
        <f>(H23/F23)*($D$15/$D$16)</f>
        <v>-0.4005272204371314</v>
      </c>
      <c r="K23" s="93">
        <f>'2. Allocating Def-Var Balances'!Q12+'2. Allocating Def-Var Balances'!S12+'2. Allocating Def-Var Balances'!U12</f>
        <v>-1713170.4488044661</v>
      </c>
      <c r="L23" s="88">
        <f>'1. Billing Det. for Def-Var'!O19</f>
        <v>5050206.8599356348</v>
      </c>
      <c r="M23" s="88">
        <f>'1. Billing Det. for Def-Var'!H19</f>
        <v>12796</v>
      </c>
      <c r="N23" s="93">
        <f t="shared" si="1"/>
        <v>5037410.8599356348</v>
      </c>
      <c r="O23" s="84">
        <f t="shared" si="0"/>
        <v>-0.34008948176729742</v>
      </c>
    </row>
    <row r="24" spans="1:17" x14ac:dyDescent="0.25">
      <c r="A24" s="81" t="s">
        <v>18</v>
      </c>
      <c r="B24" s="82" t="s">
        <v>17</v>
      </c>
      <c r="C24" s="83">
        <f>'1. Billing Det. for Def-Var'!C20</f>
        <v>2087036249.59586</v>
      </c>
      <c r="D24" s="83">
        <f>'1. Billing Det. for Def-Var'!D20</f>
        <v>4709431.8067152184</v>
      </c>
      <c r="E24" s="83">
        <f>'1. Billing Det. for Def-Var'!I20</f>
        <v>2069566374.59586</v>
      </c>
      <c r="F24" s="83">
        <f>'1. Billing Det. for Def-Var'!J20</f>
        <v>4678341.8067152184</v>
      </c>
      <c r="G24" s="93">
        <f>'2. Allocating Def-Var Balances'!J13+'2. Allocating Def-Var Balances'!K13+'2. Allocating Def-Var Balances'!M13+'2. Allocating Def-Var Balances'!N13+'2. Allocating Def-Var Balances'!P13+'2. Allocating Def-Var Balances'!R13+'2. Allocating Def-Var Balances'!T13</f>
        <v>2930359.5312554166</v>
      </c>
      <c r="H24" s="93">
        <f>('2. Allocating Def-Var Balances'!L13+'2. Allocating Def-Var Balances'!O13)</f>
        <v>-2373071.3501923126</v>
      </c>
      <c r="I24" s="84">
        <f>(ROUND((G24/D24),4))*($D$15/$D$16)</f>
        <v>0.62219999999999998</v>
      </c>
      <c r="J24" s="84">
        <f>(H24/F24)*($D$15/$D$16)</f>
        <v>-0.50724625267569023</v>
      </c>
      <c r="K24" s="93">
        <f>'2. Allocating Def-Var Balances'!Q13+'2. Allocating Def-Var Balances'!S13+'2. Allocating Def-Var Balances'!U13</f>
        <v>-329965.33590636816</v>
      </c>
      <c r="L24" s="88">
        <f>'1. Billing Det. for Def-Var'!O20</f>
        <v>4321176.1688892152</v>
      </c>
      <c r="M24" s="88">
        <f>'1. Billing Det. for Def-Var'!H20</f>
        <v>31090</v>
      </c>
      <c r="N24" s="93">
        <f t="shared" si="1"/>
        <v>4290086.1688892152</v>
      </c>
      <c r="O24" s="84">
        <f t="shared" si="0"/>
        <v>-7.6913451832088128E-2</v>
      </c>
    </row>
    <row r="25" spans="1:17" x14ac:dyDescent="0.25">
      <c r="A25" s="81" t="s">
        <v>19</v>
      </c>
      <c r="B25" s="82" t="s">
        <v>17</v>
      </c>
      <c r="C25" s="83">
        <f>'1. Billing Det. for Def-Var'!C21</f>
        <v>1002165608.5676196</v>
      </c>
      <c r="D25" s="83">
        <f>'1. Billing Det. for Def-Var'!D21</f>
        <v>1741184.6735238209</v>
      </c>
      <c r="E25" s="83">
        <f>'1. Billing Det. for Def-Var'!I21</f>
        <v>1002165608.5676196</v>
      </c>
      <c r="F25" s="83">
        <f>'1. Billing Det. for Def-Var'!J21</f>
        <v>1741184.6735238209</v>
      </c>
      <c r="G25" s="93">
        <f>'2. Allocating Def-Var Balances'!J14+'2. Allocating Def-Var Balances'!K14+'2. Allocating Def-Var Balances'!M14+'2. Allocating Def-Var Balances'!N14+'2. Allocating Def-Var Balances'!P14+'2. Allocating Def-Var Balances'!R14+'2. Allocating Def-Var Balances'!T14</f>
        <v>1400429.7548797308</v>
      </c>
      <c r="H25" s="93">
        <f>('2. Allocating Def-Var Balances'!L14+'2. Allocating Def-Var Balances'!O14)</f>
        <v>-1149134.6801110799</v>
      </c>
      <c r="I25" s="84">
        <f>(ROUND((G25/D25),4))*($D$15/$D$16)</f>
        <v>0.80430000000000001</v>
      </c>
      <c r="J25" s="84">
        <f>(H25/F25)*($D$15/$D$16)</f>
        <v>-0.65997288948417732</v>
      </c>
      <c r="K25" s="93">
        <f>'2. Allocating Def-Var Balances'!Q14+'2. Allocating Def-Var Balances'!S14+'2. Allocating Def-Var Balances'!U14</f>
        <v>-306660.17335226276</v>
      </c>
      <c r="L25" s="88">
        <f>'1. Billing Det. for Def-Var'!F21</f>
        <v>1741184.6735238209</v>
      </c>
      <c r="M25" s="88">
        <f>'1. Billing Det. for Def-Var'!M21</f>
        <v>1579942</v>
      </c>
      <c r="N25" s="93">
        <f t="shared" si="1"/>
        <v>161242.67352382094</v>
      </c>
      <c r="O25" s="84">
        <f>(K25/L25)*($D$15/$D$16)</f>
        <v>-0.17612156712340105</v>
      </c>
    </row>
    <row r="26" spans="1:17" x14ac:dyDescent="0.25">
      <c r="A26" s="81" t="s">
        <v>15</v>
      </c>
      <c r="B26" s="82" t="s">
        <v>13</v>
      </c>
      <c r="C26" s="83">
        <f>'1. Billing Det. for Def-Var'!C22</f>
        <v>11501822.442284448</v>
      </c>
      <c r="D26" s="83">
        <f>'1. Billing Det. for Def-Var'!D22</f>
        <v>0</v>
      </c>
      <c r="E26" s="83">
        <f>'1. Billing Det. for Def-Var'!I22</f>
        <v>11501822.442284448</v>
      </c>
      <c r="F26" s="83"/>
      <c r="G26" s="93">
        <f>'2. Allocating Def-Var Balances'!J15+'2. Allocating Def-Var Balances'!K15+'2. Allocating Def-Var Balances'!M15+'2. Allocating Def-Var Balances'!N15+'2. Allocating Def-Var Balances'!P15+'2. Allocating Def-Var Balances'!R15+'2. Allocating Def-Var Balances'!T15</f>
        <v>16559.736024858379</v>
      </c>
      <c r="H26" s="93">
        <f>('2. Allocating Def-Var Balances'!L15+'2. Allocating Def-Var Balances'!O15)</f>
        <v>-13188.581747282315</v>
      </c>
      <c r="I26" s="84">
        <f>(ROUND((G26/C26),4))*($D$15/$D$16)</f>
        <v>1.4E-3</v>
      </c>
      <c r="J26" s="84">
        <f>(H26/E26)*($D$15/$D$16)</f>
        <v>-1.1466514818379381E-3</v>
      </c>
      <c r="K26" s="93">
        <f>'2. Allocating Def-Var Balances'!Q15+'2. Allocating Def-Var Balances'!S15+'2. Allocating Def-Var Balances'!U15</f>
        <v>-444.56773357818361</v>
      </c>
      <c r="L26" s="88">
        <f>'1. Billing Det. for Def-Var'!N22</f>
        <v>523144.30000000075</v>
      </c>
      <c r="M26" s="88"/>
      <c r="N26" s="93">
        <f t="shared" si="1"/>
        <v>523144.30000000075</v>
      </c>
      <c r="O26" s="84">
        <f t="shared" si="0"/>
        <v>-8.4979944076267867E-4</v>
      </c>
    </row>
    <row r="27" spans="1:17" x14ac:dyDescent="0.25">
      <c r="A27" s="81" t="s">
        <v>20</v>
      </c>
      <c r="B27" s="82" t="s">
        <v>17</v>
      </c>
      <c r="C27" s="83">
        <f>'1. Billing Det. for Def-Var'!C23</f>
        <v>31923315.475764602</v>
      </c>
      <c r="D27" s="83">
        <f>'1. Billing Det. for Def-Var'!D23</f>
        <v>90306.301017051665</v>
      </c>
      <c r="E27" s="83">
        <f>'1. Billing Det. for Def-Var'!I23</f>
        <v>31923315.475764602</v>
      </c>
      <c r="F27" s="83">
        <f>'1. Billing Det. for Def-Var'!J23</f>
        <v>90306.301017051665</v>
      </c>
      <c r="G27" s="93">
        <f>'2. Allocating Def-Var Balances'!J16+'2. Allocating Def-Var Balances'!K16+'2. Allocating Def-Var Balances'!M16+'2. Allocating Def-Var Balances'!N16+'2. Allocating Def-Var Balances'!P16+'2. Allocating Def-Var Balances'!R16+'2. Allocating Def-Var Balances'!T16</f>
        <v>48562.556411616381</v>
      </c>
      <c r="H27" s="93">
        <f>('2. Allocating Def-Var Balances'!L16+'2. Allocating Def-Var Balances'!O16)</f>
        <v>-36604.916995465464</v>
      </c>
      <c r="I27" s="84">
        <f>(ROUND((G27/D27),4))*($D$15/$D$16)</f>
        <v>0.53779999999999994</v>
      </c>
      <c r="J27" s="84">
        <f>(H27/F27)*($D$15/$D$16)</f>
        <v>-0.40534178217036831</v>
      </c>
      <c r="K27" s="93">
        <f>'2. Allocating Def-Var Balances'!Q16+'2. Allocating Def-Var Balances'!S16+'2. Allocating Def-Var Balances'!U16</f>
        <v>4300.397440546345</v>
      </c>
      <c r="L27" s="88">
        <f>'1. Billing Det. for Def-Var'!O23</f>
        <v>90306.301017051665</v>
      </c>
      <c r="M27" s="88"/>
      <c r="N27" s="93">
        <f t="shared" si="1"/>
        <v>90306.301017051665</v>
      </c>
      <c r="O27" s="84">
        <f t="shared" si="0"/>
        <v>4.7620126083276766E-2</v>
      </c>
    </row>
    <row r="28" spans="1:17" x14ac:dyDescent="0.25">
      <c r="A28" s="81" t="s">
        <v>21</v>
      </c>
      <c r="B28" s="82" t="s">
        <v>17</v>
      </c>
      <c r="C28" s="82"/>
      <c r="D28" s="82"/>
      <c r="E28" s="83"/>
      <c r="F28" s="83"/>
      <c r="G28" s="81"/>
      <c r="H28" s="81"/>
      <c r="I28" s="85"/>
      <c r="J28" s="85"/>
      <c r="K28" s="81"/>
      <c r="L28" s="81"/>
      <c r="M28" s="81"/>
      <c r="N28" s="81"/>
      <c r="O28" s="85"/>
    </row>
    <row r="29" spans="1:17" x14ac:dyDescent="0.25">
      <c r="A29" s="86" t="s">
        <v>22</v>
      </c>
      <c r="B29" s="87"/>
      <c r="C29" s="87"/>
      <c r="D29" s="87"/>
      <c r="E29" s="88"/>
      <c r="F29" s="88"/>
      <c r="G29" s="86"/>
      <c r="H29" s="86"/>
      <c r="I29" s="89"/>
      <c r="J29" s="89"/>
      <c r="K29" s="86"/>
      <c r="L29" s="86"/>
      <c r="M29" s="86"/>
      <c r="N29" s="86"/>
      <c r="O29" s="89"/>
    </row>
    <row r="30" spans="1:17" x14ac:dyDescent="0.25">
      <c r="A30" s="90" t="s">
        <v>3</v>
      </c>
      <c r="C30" s="91">
        <f t="shared" ref="C30:H30" si="2">SUM(C21:C29)</f>
        <v>7352996155.2626343</v>
      </c>
      <c r="D30" s="91">
        <f t="shared" si="2"/>
        <v>12576743.619434355</v>
      </c>
      <c r="E30" s="91">
        <f t="shared" si="2"/>
        <v>7335218360.2626343</v>
      </c>
      <c r="F30" s="91">
        <f t="shared" si="2"/>
        <v>12532857.619434355</v>
      </c>
      <c r="G30" s="91">
        <f t="shared" si="2"/>
        <v>10278459.509257549</v>
      </c>
      <c r="H30" s="91">
        <f t="shared" si="2"/>
        <v>-8410939.0024000015</v>
      </c>
      <c r="I30" s="92"/>
      <c r="J30" s="92"/>
      <c r="K30" s="91">
        <f>SUM(K21:K29)</f>
        <v>-2657356.1502107386</v>
      </c>
      <c r="L30" s="91">
        <f>SUM(L21:L29)</f>
        <v>210033196.09336582</v>
      </c>
      <c r="M30" s="91">
        <f t="shared" ref="M30:N30" si="3">SUM(M21:M29)</f>
        <v>1623828</v>
      </c>
      <c r="N30" s="91">
        <f t="shared" si="3"/>
        <v>208409368.09336582</v>
      </c>
      <c r="O30" s="92"/>
    </row>
  </sheetData>
  <mergeCells count="16">
    <mergeCell ref="K18:K19"/>
    <mergeCell ref="L18:L19"/>
    <mergeCell ref="O18:O19"/>
    <mergeCell ref="J18:J20"/>
    <mergeCell ref="A12:I13"/>
    <mergeCell ref="G18:G19"/>
    <mergeCell ref="I18:I19"/>
    <mergeCell ref="H18:H19"/>
    <mergeCell ref="E19:E20"/>
    <mergeCell ref="F19:F20"/>
    <mergeCell ref="C19:C20"/>
    <mergeCell ref="D19:D20"/>
    <mergeCell ref="M18:M19"/>
    <mergeCell ref="N18:N19"/>
    <mergeCell ref="A15:B15"/>
    <mergeCell ref="A16:B16"/>
  </mergeCells>
  <dataValidations disablePrompts="1" count="1">
    <dataValidation type="list" allowBlank="1" showInputMessage="1" showErrorMessage="1" sqref="E16">
      <formula1>"1,2,3,4"</formula1>
    </dataValidation>
  </dataValidations>
  <pageMargins left="0.70866141732283472" right="0.70866141732283472" top="0.74803149606299213" bottom="0.74803149606299213" header="0.11811023622047245" footer="0.31496062992125984"/>
  <pageSetup scale="47" fitToHeight="0" orientation="landscape"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4:J44"/>
  <sheetViews>
    <sheetView workbookViewId="0"/>
  </sheetViews>
  <sheetFormatPr defaultRowHeight="15" x14ac:dyDescent="0.25"/>
  <cols>
    <col min="1" max="1" width="40.7109375" customWidth="1"/>
    <col min="2" max="2" width="22.28515625" customWidth="1"/>
    <col min="3" max="7" width="16.42578125" customWidth="1"/>
  </cols>
  <sheetData>
    <row r="4" spans="1:7" ht="20.25" x14ac:dyDescent="0.25">
      <c r="A4" s="39" t="s">
        <v>148</v>
      </c>
    </row>
    <row r="5" spans="1:7" ht="20.25" x14ac:dyDescent="0.25">
      <c r="A5" s="39" t="s">
        <v>149</v>
      </c>
    </row>
    <row r="6" spans="1:7" ht="20.25" x14ac:dyDescent="0.3">
      <c r="A6" s="43" t="s">
        <v>150</v>
      </c>
    </row>
    <row r="7" spans="1:7" ht="20.25" x14ac:dyDescent="0.3">
      <c r="A7" s="43" t="s">
        <v>151</v>
      </c>
    </row>
    <row r="8" spans="1:7" ht="20.25" x14ac:dyDescent="0.3">
      <c r="A8" s="43" t="s">
        <v>152</v>
      </c>
    </row>
    <row r="9" spans="1:7" x14ac:dyDescent="0.25">
      <c r="A9" s="1"/>
    </row>
    <row r="10" spans="1:7" x14ac:dyDescent="0.25">
      <c r="A10" s="227" t="s">
        <v>153</v>
      </c>
      <c r="B10" s="228"/>
      <c r="C10" s="228"/>
      <c r="D10" s="228"/>
      <c r="E10" s="228"/>
      <c r="F10" s="228"/>
      <c r="G10" s="229"/>
    </row>
    <row r="11" spans="1:7" ht="30" x14ac:dyDescent="0.25">
      <c r="A11" s="120" t="s">
        <v>154</v>
      </c>
      <c r="B11" s="120" t="s">
        <v>155</v>
      </c>
      <c r="C11" s="120" t="s">
        <v>156</v>
      </c>
      <c r="D11" s="120" t="s">
        <v>157</v>
      </c>
      <c r="E11" s="120" t="s">
        <v>158</v>
      </c>
      <c r="F11" s="121" t="s">
        <v>2</v>
      </c>
      <c r="G11" s="120" t="s">
        <v>159</v>
      </c>
    </row>
    <row r="12" spans="1:7" x14ac:dyDescent="0.25">
      <c r="A12" s="122" t="s">
        <v>160</v>
      </c>
      <c r="B12" s="122" t="s">
        <v>161</v>
      </c>
      <c r="C12" s="123">
        <v>-113105826.73999999</v>
      </c>
      <c r="D12" s="123">
        <v>113739517.21305354</v>
      </c>
      <c r="E12" s="123">
        <f>SUM(C12:D12)</f>
        <v>633690.47305354476</v>
      </c>
      <c r="F12" s="123">
        <v>23259.090100681195</v>
      </c>
      <c r="G12" s="123">
        <f>SUM(E12:F12)</f>
        <v>656949.56315422594</v>
      </c>
    </row>
    <row r="13" spans="1:7" x14ac:dyDescent="0.25">
      <c r="A13" s="122" t="s">
        <v>162</v>
      </c>
      <c r="B13" s="122" t="s">
        <v>163</v>
      </c>
      <c r="C13" s="123">
        <v>-133568329.02</v>
      </c>
      <c r="D13" s="123">
        <v>136096056.68286884</v>
      </c>
      <c r="E13" s="123">
        <f>SUM(C13:D13)</f>
        <v>2527727.6628688425</v>
      </c>
      <c r="F13" s="123">
        <v>92778.173631719692</v>
      </c>
      <c r="G13" s="123">
        <f>SUM(E13:F13)</f>
        <v>2620505.8365005623</v>
      </c>
    </row>
    <row r="14" spans="1:7" x14ac:dyDescent="0.25">
      <c r="A14" s="124" t="s">
        <v>164</v>
      </c>
      <c r="B14" s="122" t="s">
        <v>165</v>
      </c>
      <c r="C14" s="123">
        <v>-246552828.86000001</v>
      </c>
      <c r="D14" s="123">
        <v>254552255.52000004</v>
      </c>
      <c r="E14" s="123">
        <f>SUM(C14:D14)</f>
        <v>7999426.6600000262</v>
      </c>
      <c r="F14" s="125">
        <v>147391.43188524409</v>
      </c>
      <c r="G14" s="123">
        <f>SUM(E14:F14)</f>
        <v>8146818.0918852706</v>
      </c>
    </row>
    <row r="15" spans="1:7" ht="15.75" thickBot="1" x14ac:dyDescent="0.3">
      <c r="A15" s="126" t="s">
        <v>3</v>
      </c>
      <c r="B15" s="127"/>
      <c r="C15" s="127">
        <f>SUM(C12:C14)</f>
        <v>-493226984.62</v>
      </c>
      <c r="D15" s="127">
        <f>SUM(D12:D14)</f>
        <v>504387829.4159224</v>
      </c>
      <c r="E15" s="127">
        <f>SUM(E12:E14)</f>
        <v>11160844.795922413</v>
      </c>
      <c r="F15" s="127">
        <f>SUM(F12:F14)</f>
        <v>263428.69561764499</v>
      </c>
      <c r="G15" s="128">
        <f>SUM(G12:G14)</f>
        <v>11424273.491540059</v>
      </c>
    </row>
    <row r="16" spans="1:7" ht="15.75" thickTop="1" x14ac:dyDescent="0.25">
      <c r="A16" s="1"/>
      <c r="E16" s="177"/>
      <c r="F16" s="180"/>
    </row>
    <row r="17" spans="1:10" x14ac:dyDescent="0.25">
      <c r="A17" s="227" t="s">
        <v>166</v>
      </c>
      <c r="B17" s="228"/>
      <c r="C17" s="228"/>
      <c r="D17" s="228"/>
      <c r="E17" s="228"/>
      <c r="F17" s="228"/>
      <c r="G17" s="229"/>
    </row>
    <row r="18" spans="1:10" ht="45" x14ac:dyDescent="0.25">
      <c r="A18" s="120" t="s">
        <v>0</v>
      </c>
      <c r="B18" s="129" t="s">
        <v>180</v>
      </c>
      <c r="C18" s="130" t="s">
        <v>167</v>
      </c>
      <c r="D18" s="120" t="s">
        <v>168</v>
      </c>
      <c r="E18" s="131" t="s">
        <v>169</v>
      </c>
      <c r="F18" s="120" t="s">
        <v>28</v>
      </c>
      <c r="G18" s="120" t="s">
        <v>170</v>
      </c>
    </row>
    <row r="19" spans="1:10" x14ac:dyDescent="0.25">
      <c r="A19" s="122" t="s">
        <v>171</v>
      </c>
      <c r="B19" s="132">
        <v>206668430.17667073</v>
      </c>
      <c r="C19" s="133">
        <f>+ROUND(B19/$B$23,4)</f>
        <v>0.115</v>
      </c>
      <c r="D19" s="134">
        <f>+ROUND(G12*C19,0)</f>
        <v>75549</v>
      </c>
      <c r="E19" s="135">
        <v>491081.30119971244</v>
      </c>
      <c r="F19" s="136">
        <f>(ROUND(D19/E19,4))*('3. Calculation of Def-Var RR'!$D$15/'3. Calculation of Def-Var RR'!$D$16)</f>
        <v>0.15379999999999999</v>
      </c>
      <c r="G19" s="137" t="s">
        <v>17</v>
      </c>
      <c r="J19" s="181"/>
    </row>
    <row r="20" spans="1:10" x14ac:dyDescent="0.25">
      <c r="A20" s="122" t="s">
        <v>172</v>
      </c>
      <c r="B20" s="132">
        <v>1476480255.478559</v>
      </c>
      <c r="C20" s="133">
        <f>+ROUND(B20/$B$23,4)</f>
        <v>0.82169999999999999</v>
      </c>
      <c r="D20" s="134">
        <f>+ROUND(G12*C20,0)</f>
        <v>539815</v>
      </c>
      <c r="E20" s="135">
        <v>3232315.9599467958</v>
      </c>
      <c r="F20" s="136">
        <f>(ROUND(D20/E20,4))*('3. Calculation of Def-Var RR'!$D$15/'3. Calculation of Def-Var RR'!$D$16)</f>
        <v>0.16700000000000001</v>
      </c>
      <c r="G20" s="137" t="s">
        <v>17</v>
      </c>
      <c r="J20" s="181"/>
    </row>
    <row r="21" spans="1:10" x14ac:dyDescent="0.25">
      <c r="A21" s="122" t="s">
        <v>173</v>
      </c>
      <c r="B21" s="132">
        <v>81732248.567619562</v>
      </c>
      <c r="C21" s="133">
        <f>+ROUND(B21/$B$23,4)</f>
        <v>4.5499999999999999E-2</v>
      </c>
      <c r="D21" s="134">
        <f>+ROUND(G12*C21,0)</f>
        <v>29891</v>
      </c>
      <c r="E21" s="135">
        <v>161243.07400000002</v>
      </c>
      <c r="F21" s="136">
        <f>(ROUND(D21/E21,4))*('3. Calculation of Def-Var RR'!$D$15/'3. Calculation of Def-Var RR'!$D$16)</f>
        <v>0.18540000000000001</v>
      </c>
      <c r="G21" s="137" t="s">
        <v>17</v>
      </c>
      <c r="J21" s="181"/>
    </row>
    <row r="22" spans="1:10" x14ac:dyDescent="0.25">
      <c r="A22" s="122" t="s">
        <v>174</v>
      </c>
      <c r="B22" s="132">
        <v>31923315.475764602</v>
      </c>
      <c r="C22" s="138">
        <f>+ROUND(B22/$B$23,4)</f>
        <v>1.78E-2</v>
      </c>
      <c r="D22" s="139">
        <f>+ROUND(G12*C22,0)</f>
        <v>11694</v>
      </c>
      <c r="E22" s="135">
        <v>90307.301017051665</v>
      </c>
      <c r="F22" s="136">
        <f>(ROUND(D22/E22,4))*('3. Calculation of Def-Var RR'!$D$15/'3. Calculation of Def-Var RR'!$D$16)</f>
        <v>0.1295</v>
      </c>
      <c r="G22" s="137" t="s">
        <v>17</v>
      </c>
      <c r="J22" s="181"/>
    </row>
    <row r="23" spans="1:10" ht="15.75" thickBot="1" x14ac:dyDescent="0.3">
      <c r="A23" s="126" t="s">
        <v>3</v>
      </c>
      <c r="B23" s="126">
        <f>SUM(B19:B22)</f>
        <v>1796804249.6986139</v>
      </c>
      <c r="C23" s="140">
        <f>SUM(C19:C22)</f>
        <v>1</v>
      </c>
      <c r="D23" s="126">
        <f>SUM(D19:D22)+1</f>
        <v>656950</v>
      </c>
      <c r="E23" s="126">
        <f>SUM(E19:E22)</f>
        <v>3974947.6361635597</v>
      </c>
      <c r="F23" s="126"/>
      <c r="G23" s="141"/>
    </row>
    <row r="24" spans="1:10" ht="15.75" thickTop="1" x14ac:dyDescent="0.25">
      <c r="A24" s="142"/>
      <c r="B24" s="142"/>
      <c r="C24" s="142"/>
      <c r="D24" s="177"/>
      <c r="E24" s="142"/>
      <c r="F24" s="142"/>
      <c r="G24" s="143"/>
    </row>
    <row r="25" spans="1:10" x14ac:dyDescent="0.25">
      <c r="A25" s="227" t="s">
        <v>175</v>
      </c>
      <c r="B25" s="228"/>
      <c r="C25" s="228"/>
      <c r="D25" s="228"/>
      <c r="E25" s="228"/>
      <c r="F25" s="228"/>
      <c r="G25" s="229"/>
    </row>
    <row r="26" spans="1:10" ht="60" x14ac:dyDescent="0.25">
      <c r="A26" s="120" t="s">
        <v>0</v>
      </c>
      <c r="B26" s="131" t="s">
        <v>180</v>
      </c>
      <c r="C26" s="130" t="s">
        <v>167</v>
      </c>
      <c r="D26" s="120" t="s">
        <v>168</v>
      </c>
      <c r="E26" s="131" t="s">
        <v>176</v>
      </c>
      <c r="F26" s="131" t="s">
        <v>28</v>
      </c>
      <c r="G26" s="120" t="s">
        <v>170</v>
      </c>
    </row>
    <row r="27" spans="1:10" x14ac:dyDescent="0.25">
      <c r="A27" s="122" t="s">
        <v>1</v>
      </c>
      <c r="B27" s="135">
        <v>91130678.730000257</v>
      </c>
      <c r="C27" s="133">
        <f>+ROUND(B27/$B$32,4)</f>
        <v>4.2299999999999997E-2</v>
      </c>
      <c r="D27" s="123">
        <f>+ROUND($G$13*C27,0)+11.12</f>
        <v>110858.12</v>
      </c>
      <c r="E27" s="144">
        <v>91130678.730000257</v>
      </c>
      <c r="F27" s="136">
        <f>(ROUND(D27/E27,4))*('3. Calculation of Def-Var RR'!$D$15/'3. Calculation of Def-Var RR'!$D$16)</f>
        <v>1.1999999999999999E-3</v>
      </c>
      <c r="G27" s="145" t="s">
        <v>13</v>
      </c>
      <c r="J27" s="189"/>
    </row>
    <row r="28" spans="1:10" x14ac:dyDescent="0.25">
      <c r="A28" s="122" t="s">
        <v>177</v>
      </c>
      <c r="B28" s="135">
        <v>107176499.05999982</v>
      </c>
      <c r="C28" s="133">
        <f>+ROUND(B28/$B$32,4)</f>
        <v>4.9700000000000001E-2</v>
      </c>
      <c r="D28" s="123">
        <f>+ROUND($G$13*C28,)+13.06</f>
        <v>130252.06</v>
      </c>
      <c r="E28" s="144">
        <v>107176499.05999982</v>
      </c>
      <c r="F28" s="136">
        <f>(ROUND(D28/E28,4))*('3. Calculation of Def-Var RR'!$D$15/'3. Calculation of Def-Var RR'!$D$16)</f>
        <v>1.1999999999999999E-3</v>
      </c>
      <c r="G28" s="145" t="s">
        <v>13</v>
      </c>
      <c r="J28" s="189"/>
    </row>
    <row r="29" spans="1:10" x14ac:dyDescent="0.25">
      <c r="A29" s="122" t="s">
        <v>178</v>
      </c>
      <c r="B29" s="135">
        <v>523144.30000000075</v>
      </c>
      <c r="C29" s="133">
        <f>+ROUND(B29/$B$32,4)</f>
        <v>2.0000000000000001E-4</v>
      </c>
      <c r="D29" s="123">
        <f>+ROUND($G$13*C29,0)+0.05</f>
        <v>524.04999999999995</v>
      </c>
      <c r="E29" s="144">
        <v>523144.30000000075</v>
      </c>
      <c r="F29" s="136">
        <f>(ROUND(D29/E29,4))*('3. Calculation of Def-Var RR'!$D$15/'3. Calculation of Def-Var RR'!$D$16)</f>
        <v>1E-3</v>
      </c>
      <c r="G29" s="145" t="s">
        <v>13</v>
      </c>
      <c r="J29" s="189"/>
    </row>
    <row r="30" spans="1:10" x14ac:dyDescent="0.25">
      <c r="A30" s="122" t="s">
        <v>171</v>
      </c>
      <c r="B30" s="135">
        <v>1545973918.0890017</v>
      </c>
      <c r="C30" s="133">
        <f>+ROUND(B30/$B$32,4)</f>
        <v>0.71740000000000004</v>
      </c>
      <c r="D30" s="123">
        <f>+ROUND($G$13*C30,0)+188.56</f>
        <v>1880139.56</v>
      </c>
      <c r="E30" s="144">
        <v>4546329.6087359227</v>
      </c>
      <c r="F30" s="136">
        <f>(ROUND(D30/E30,4))*('3. Calculation of Def-Var RR'!$D$15/'3. Calculation of Def-Var RR'!$D$16)</f>
        <v>0.41360000000000002</v>
      </c>
      <c r="G30" s="145" t="s">
        <v>17</v>
      </c>
      <c r="J30" s="189"/>
    </row>
    <row r="31" spans="1:10" x14ac:dyDescent="0.25">
      <c r="A31" s="122" t="s">
        <v>172</v>
      </c>
      <c r="B31" s="135">
        <v>410099646.34624451</v>
      </c>
      <c r="C31" s="138">
        <f>+ROUND(B31/$B$32,4)</f>
        <v>0.1903</v>
      </c>
      <c r="D31" s="146">
        <f>+ROUND($G$13*C31,0)+50.02</f>
        <v>498732.02</v>
      </c>
      <c r="E31" s="144">
        <v>1057770.018942419</v>
      </c>
      <c r="F31" s="136">
        <f>(ROUND(D31/E31,4))*('3. Calculation of Def-Var RR'!$D$15/'3. Calculation of Def-Var RR'!$D$16)</f>
        <v>0.47149999999999997</v>
      </c>
      <c r="G31" s="145" t="s">
        <v>17</v>
      </c>
      <c r="J31" s="189"/>
    </row>
    <row r="32" spans="1:10" ht="15.75" thickBot="1" x14ac:dyDescent="0.3">
      <c r="A32" s="126" t="s">
        <v>3</v>
      </c>
      <c r="B32" s="126">
        <f>SUM(B27:B31)</f>
        <v>2154903886.5252461</v>
      </c>
      <c r="C32" s="147">
        <f>SUM(C27:C31)</f>
        <v>0.99990000000000012</v>
      </c>
      <c r="D32" s="126">
        <f>SUM(D27:D31)</f>
        <v>2620505.81</v>
      </c>
      <c r="E32" s="126">
        <f>SUM(E27:E31)</f>
        <v>204434421.71767843</v>
      </c>
      <c r="F32" s="126"/>
      <c r="G32" s="141"/>
    </row>
    <row r="33" spans="1:7" ht="15.75" thickTop="1" x14ac:dyDescent="0.25">
      <c r="D33" s="177"/>
    </row>
    <row r="34" spans="1:7" x14ac:dyDescent="0.25">
      <c r="A34" s="227" t="s">
        <v>179</v>
      </c>
      <c r="B34" s="228"/>
      <c r="C34" s="228"/>
      <c r="D34" s="228"/>
      <c r="E34" s="228"/>
      <c r="F34" s="228"/>
      <c r="G34" s="229"/>
    </row>
    <row r="35" spans="1:7" ht="60" x14ac:dyDescent="0.25">
      <c r="A35" s="120" t="s">
        <v>0</v>
      </c>
      <c r="B35" s="129" t="s">
        <v>180</v>
      </c>
      <c r="C35" s="130" t="s">
        <v>167</v>
      </c>
      <c r="D35" s="120" t="s">
        <v>168</v>
      </c>
      <c r="E35" s="131" t="s">
        <v>176</v>
      </c>
      <c r="F35" s="120" t="s">
        <v>28</v>
      </c>
      <c r="G35" s="120" t="s">
        <v>170</v>
      </c>
    </row>
    <row r="36" spans="1:7" x14ac:dyDescent="0.25">
      <c r="A36" s="148" t="s">
        <v>1</v>
      </c>
      <c r="B36" s="132">
        <v>91130678.730000257</v>
      </c>
      <c r="C36" s="133">
        <f>+ROUND(B36/$B$43,4)</f>
        <v>2.3099999999999999E-2</v>
      </c>
      <c r="D36" s="134">
        <f t="shared" ref="D36:D42" si="0">+ROUND($G$14*C36,0)</f>
        <v>188191</v>
      </c>
      <c r="E36" s="144">
        <v>91130678.730000257</v>
      </c>
      <c r="F36" s="136">
        <f>(ROUND(D36/E36,4))*('3. Calculation of Def-Var RR'!$D$15/'3. Calculation of Def-Var RR'!$D$16)</f>
        <v>2.0999999999999999E-3</v>
      </c>
      <c r="G36" s="149" t="s">
        <v>13</v>
      </c>
    </row>
    <row r="37" spans="1:7" x14ac:dyDescent="0.25">
      <c r="A37" s="148" t="s">
        <v>177</v>
      </c>
      <c r="B37" s="132">
        <v>107176499.05999982</v>
      </c>
      <c r="C37" s="133">
        <f t="shared" ref="C37:C42" si="1">+ROUND(B37/$B$43,4)</f>
        <v>2.7099999999999999E-2</v>
      </c>
      <c r="D37" s="134">
        <f t="shared" si="0"/>
        <v>220779</v>
      </c>
      <c r="E37" s="144">
        <v>107176499.05999982</v>
      </c>
      <c r="F37" s="136">
        <f>(ROUND(D37/E37,4))*('3. Calculation of Def-Var RR'!$D$15/'3. Calculation of Def-Var RR'!$D$16)</f>
        <v>2.0999999999999999E-3</v>
      </c>
      <c r="G37" s="149" t="s">
        <v>13</v>
      </c>
    </row>
    <row r="38" spans="1:7" x14ac:dyDescent="0.25">
      <c r="A38" s="148" t="s">
        <v>178</v>
      </c>
      <c r="B38" s="132">
        <v>523144.30000000075</v>
      </c>
      <c r="C38" s="133">
        <f t="shared" si="1"/>
        <v>1E-4</v>
      </c>
      <c r="D38" s="134">
        <f t="shared" si="0"/>
        <v>815</v>
      </c>
      <c r="E38" s="144">
        <v>523144.30000000075</v>
      </c>
      <c r="F38" s="136">
        <f>(ROUND(D38/E38,4))*('3. Calculation of Def-Var RR'!$D$15/'3. Calculation of Def-Var RR'!$D$16)</f>
        <v>1.6000000000000001E-3</v>
      </c>
      <c r="G38" s="149" t="s">
        <v>13</v>
      </c>
    </row>
    <row r="39" spans="1:7" x14ac:dyDescent="0.25">
      <c r="A39" s="148" t="s">
        <v>171</v>
      </c>
      <c r="B39" s="132">
        <v>1752642348.2656724</v>
      </c>
      <c r="C39" s="133">
        <f t="shared" si="1"/>
        <v>0.44350000000000001</v>
      </c>
      <c r="D39" s="134">
        <f t="shared" si="0"/>
        <v>3613114</v>
      </c>
      <c r="E39" s="144">
        <v>5037410.9099356355</v>
      </c>
      <c r="F39" s="136">
        <f>(ROUND(D39/E39,4))*('3. Calculation of Def-Var RR'!$D$15/'3. Calculation of Def-Var RR'!$D$16)</f>
        <v>0.71730000000000005</v>
      </c>
      <c r="G39" s="149" t="s">
        <v>17</v>
      </c>
    </row>
    <row r="40" spans="1:7" x14ac:dyDescent="0.25">
      <c r="A40" s="148" t="s">
        <v>172</v>
      </c>
      <c r="B40" s="132">
        <v>1886579901.8248036</v>
      </c>
      <c r="C40" s="133">
        <f t="shared" si="1"/>
        <v>0.47739999999999999</v>
      </c>
      <c r="D40" s="134">
        <f t="shared" si="0"/>
        <v>3889291</v>
      </c>
      <c r="E40" s="144">
        <v>4290085.9788892148</v>
      </c>
      <c r="F40" s="136">
        <f>(ROUND(D40/E40,4))*('3. Calculation of Def-Var RR'!$D$15/'3. Calculation of Def-Var RR'!$D$16)</f>
        <v>0.90659999999999996</v>
      </c>
      <c r="G40" s="149" t="s">
        <v>17</v>
      </c>
    </row>
    <row r="41" spans="1:7" x14ac:dyDescent="0.25">
      <c r="A41" s="148" t="s">
        <v>173</v>
      </c>
      <c r="B41" s="132">
        <v>81732248.567619562</v>
      </c>
      <c r="C41" s="133">
        <f t="shared" si="1"/>
        <v>2.07E-2</v>
      </c>
      <c r="D41" s="134">
        <f t="shared" si="0"/>
        <v>168639</v>
      </c>
      <c r="E41" s="144">
        <v>161243.07400000002</v>
      </c>
      <c r="F41" s="136">
        <f>(ROUND(D41/E41,4))*('3. Calculation of Def-Var RR'!$D$15/'3. Calculation of Def-Var RR'!$D$16)</f>
        <v>1.0459000000000001</v>
      </c>
      <c r="G41" s="149" t="s">
        <v>17</v>
      </c>
    </row>
    <row r="42" spans="1:7" x14ac:dyDescent="0.25">
      <c r="A42" s="148" t="s">
        <v>174</v>
      </c>
      <c r="B42" s="132">
        <v>31923315.475764602</v>
      </c>
      <c r="C42" s="133">
        <f t="shared" si="1"/>
        <v>8.0999999999999996E-3</v>
      </c>
      <c r="D42" s="134">
        <f t="shared" si="0"/>
        <v>65989</v>
      </c>
      <c r="E42" s="144">
        <v>90307.301017051665</v>
      </c>
      <c r="F42" s="136">
        <f>(ROUND(D42/E42,4))*('3. Calculation of Def-Var RR'!$D$15/'3. Calculation of Def-Var RR'!$D$16)</f>
        <v>0.73070000000000002</v>
      </c>
      <c r="G42" s="149" t="s">
        <v>17</v>
      </c>
    </row>
    <row r="43" spans="1:7" ht="15.75" thickBot="1" x14ac:dyDescent="0.3">
      <c r="A43" s="126" t="s">
        <v>3</v>
      </c>
      <c r="B43" s="126">
        <f>SUM(B36:B42)</f>
        <v>3951708136.2238603</v>
      </c>
      <c r="C43" s="140">
        <f>SUM(C36:C42)</f>
        <v>1.0000000000000002</v>
      </c>
      <c r="D43" s="126">
        <f>SUM(D36:D42)</f>
        <v>8146818</v>
      </c>
      <c r="E43" s="126">
        <f>SUM(E36:E42)</f>
        <v>208409369.35384199</v>
      </c>
      <c r="F43" s="126"/>
      <c r="G43" s="141"/>
    </row>
    <row r="44" spans="1:7" ht="15.75" thickTop="1" x14ac:dyDescent="0.25"/>
  </sheetData>
  <mergeCells count="4">
    <mergeCell ref="A10:G10"/>
    <mergeCell ref="A17:G17"/>
    <mergeCell ref="A25:G25"/>
    <mergeCell ref="A34:G34"/>
  </mergeCells>
  <pageMargins left="0.70866141732283472" right="0.70866141732283472" top="0.74803149606299213" bottom="0.74803149606299213" header="0.11811023622047245" footer="0.31496062992125984"/>
  <pageSetup scale="84" fitToHeight="0" orientation="landscape"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rowBreaks count="1" manualBreakCount="1">
    <brk id="2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4:F36"/>
  <sheetViews>
    <sheetView workbookViewId="0">
      <selection activeCell="G8" sqref="G8"/>
    </sheetView>
  </sheetViews>
  <sheetFormatPr defaultRowHeight="15" x14ac:dyDescent="0.25"/>
  <cols>
    <col min="1" max="1" width="54.42578125" customWidth="1"/>
    <col min="2" max="2" width="13.5703125" customWidth="1"/>
    <col min="3" max="3" width="19.28515625" customWidth="1"/>
    <col min="4" max="4" width="19.85546875" customWidth="1"/>
    <col min="5" max="6" width="22" customWidth="1"/>
  </cols>
  <sheetData>
    <row r="4" spans="1:5" ht="20.25" x14ac:dyDescent="0.25">
      <c r="A4" s="39" t="s">
        <v>29</v>
      </c>
    </row>
    <row r="5" spans="1:5" ht="20.25" x14ac:dyDescent="0.25">
      <c r="A5" s="39" t="s">
        <v>60</v>
      </c>
    </row>
    <row r="6" spans="1:5" ht="20.25" x14ac:dyDescent="0.3">
      <c r="A6" s="43" t="s">
        <v>41</v>
      </c>
    </row>
    <row r="7" spans="1:5" s="66" customFormat="1" ht="18" x14ac:dyDescent="0.25">
      <c r="A7" s="113" t="s">
        <v>51</v>
      </c>
    </row>
    <row r="8" spans="1:5" ht="15.75" thickBot="1" x14ac:dyDescent="0.3"/>
    <row r="9" spans="1:5" ht="15.75" thickBot="1" x14ac:dyDescent="0.3">
      <c r="A9" s="230" t="s">
        <v>52</v>
      </c>
      <c r="B9" s="231"/>
      <c r="C9" s="231"/>
      <c r="D9" s="231"/>
      <c r="E9" s="232"/>
    </row>
    <row r="10" spans="1:5" ht="63.75" customHeight="1" thickBot="1" x14ac:dyDescent="0.3">
      <c r="A10" s="111" t="s">
        <v>0</v>
      </c>
      <c r="B10" s="94" t="s">
        <v>11</v>
      </c>
      <c r="C10" s="95" t="s">
        <v>374</v>
      </c>
      <c r="D10" s="95" t="s">
        <v>373</v>
      </c>
      <c r="E10" s="95" t="s">
        <v>376</v>
      </c>
    </row>
    <row r="11" spans="1:5" x14ac:dyDescent="0.25">
      <c r="A11" s="96" t="s">
        <v>12</v>
      </c>
      <c r="B11" s="97" t="s">
        <v>13</v>
      </c>
      <c r="C11" s="98">
        <f>'3. Calculation of Def-Var RR'!I21</f>
        <v>1.4E-3</v>
      </c>
      <c r="D11" s="98">
        <f>'3. Calculation of Def-Var RR'!J21</f>
        <v>-1.1466514818379381E-3</v>
      </c>
      <c r="E11" s="98">
        <f>C11+D11</f>
        <v>2.533485181620619E-4</v>
      </c>
    </row>
    <row r="12" spans="1:5" x14ac:dyDescent="0.25">
      <c r="A12" s="96" t="s">
        <v>14</v>
      </c>
      <c r="B12" s="97" t="s">
        <v>13</v>
      </c>
      <c r="C12" s="98">
        <f>'3. Calculation of Def-Var RR'!I22</f>
        <v>1.4E-3</v>
      </c>
      <c r="D12" s="98">
        <f>'3. Calculation of Def-Var RR'!J22</f>
        <v>-1.1466514818379381E-3</v>
      </c>
      <c r="E12" s="98">
        <f t="shared" ref="E12:E20" si="0">C12+D12</f>
        <v>2.533485181620619E-4</v>
      </c>
    </row>
    <row r="13" spans="1:5" x14ac:dyDescent="0.25">
      <c r="A13" s="96" t="s">
        <v>15</v>
      </c>
      <c r="B13" s="97" t="s">
        <v>13</v>
      </c>
      <c r="C13" s="98">
        <f>'3. Calculation of Def-Var RR'!I26</f>
        <v>1.4E-3</v>
      </c>
      <c r="D13" s="98">
        <f>'3. Calculation of Def-Var RR'!J26</f>
        <v>-1.1466514818379381E-3</v>
      </c>
      <c r="E13" s="98">
        <f t="shared" si="0"/>
        <v>2.533485181620619E-4</v>
      </c>
    </row>
    <row r="14" spans="1:5" x14ac:dyDescent="0.25">
      <c r="A14" s="96" t="s">
        <v>55</v>
      </c>
      <c r="B14" s="97" t="s">
        <v>17</v>
      </c>
      <c r="C14" s="98">
        <f>'3. Calculation of Def-Var RR'!I23</f>
        <v>0.49080000000000001</v>
      </c>
      <c r="D14" s="98">
        <f>'3. Calculation of Def-Var RR'!J23</f>
        <v>-0.4005272204371314</v>
      </c>
      <c r="E14" s="98">
        <f t="shared" si="0"/>
        <v>9.027277956286861E-2</v>
      </c>
    </row>
    <row r="15" spans="1:5" x14ac:dyDescent="0.25">
      <c r="A15" s="96" t="s">
        <v>56</v>
      </c>
      <c r="B15" s="97" t="s">
        <v>17</v>
      </c>
      <c r="C15" s="98">
        <f>C14</f>
        <v>0.49080000000000001</v>
      </c>
      <c r="D15" s="98">
        <f>D14</f>
        <v>-0.4005272204371314</v>
      </c>
      <c r="E15" s="98">
        <f t="shared" si="0"/>
        <v>9.027277956286861E-2</v>
      </c>
    </row>
    <row r="16" spans="1:5" x14ac:dyDescent="0.25">
      <c r="A16" s="96" t="s">
        <v>57</v>
      </c>
      <c r="B16" s="97" t="s">
        <v>17</v>
      </c>
      <c r="C16" s="98">
        <f>'3. Calculation of Def-Var RR'!I24</f>
        <v>0.62219999999999998</v>
      </c>
      <c r="D16" s="98">
        <f>'3. Calculation of Def-Var RR'!J24</f>
        <v>-0.50724625267569023</v>
      </c>
      <c r="E16" s="98">
        <f t="shared" si="0"/>
        <v>0.11495374732430974</v>
      </c>
    </row>
    <row r="17" spans="1:6" x14ac:dyDescent="0.25">
      <c r="A17" s="96" t="s">
        <v>58</v>
      </c>
      <c r="B17" s="97" t="s">
        <v>17</v>
      </c>
      <c r="C17" s="98">
        <f>C16</f>
        <v>0.62219999999999998</v>
      </c>
      <c r="D17" s="98">
        <f>D16</f>
        <v>-0.50724625267569023</v>
      </c>
      <c r="E17" s="98">
        <f t="shared" si="0"/>
        <v>0.11495374732430974</v>
      </c>
    </row>
    <row r="18" spans="1:6" x14ac:dyDescent="0.25">
      <c r="A18" s="96" t="s">
        <v>397</v>
      </c>
      <c r="B18" s="97" t="s">
        <v>17</v>
      </c>
      <c r="C18" s="98">
        <f>'3. Calculation of Def-Var RR'!I25</f>
        <v>0.80430000000000001</v>
      </c>
      <c r="D18" s="98">
        <f>'3. Calculation of Def-Var RR'!J25</f>
        <v>-0.65997288948417732</v>
      </c>
      <c r="E18" s="98">
        <f t="shared" si="0"/>
        <v>0.1443271105158227</v>
      </c>
    </row>
    <row r="19" spans="1:6" x14ac:dyDescent="0.25">
      <c r="A19" s="96" t="s">
        <v>59</v>
      </c>
      <c r="B19" s="97" t="s">
        <v>17</v>
      </c>
      <c r="C19" s="98">
        <f>C18</f>
        <v>0.80430000000000001</v>
      </c>
      <c r="D19" s="98">
        <f>D18</f>
        <v>-0.65997288948417732</v>
      </c>
      <c r="E19" s="98">
        <f t="shared" si="0"/>
        <v>0.1443271105158227</v>
      </c>
    </row>
    <row r="20" spans="1:6" ht="15.75" thickBot="1" x14ac:dyDescent="0.3">
      <c r="A20" s="100" t="s">
        <v>20</v>
      </c>
      <c r="B20" s="108" t="s">
        <v>17</v>
      </c>
      <c r="C20" s="110">
        <f>'3. Calculation of Def-Var RR'!I27</f>
        <v>0.53779999999999994</v>
      </c>
      <c r="D20" s="110">
        <f>'3. Calculation of Def-Var RR'!J27</f>
        <v>-0.40534178217036831</v>
      </c>
      <c r="E20" s="110">
        <f t="shared" si="0"/>
        <v>0.13245821782963163</v>
      </c>
    </row>
    <row r="21" spans="1:6" ht="15.75" thickBot="1" x14ac:dyDescent="0.3"/>
    <row r="22" spans="1:6" ht="15.75" thickBot="1" x14ac:dyDescent="0.3">
      <c r="A22" s="230" t="s">
        <v>53</v>
      </c>
      <c r="B22" s="231"/>
      <c r="C22" s="231"/>
      <c r="D22" s="231"/>
      <c r="E22" s="231"/>
      <c r="F22" s="232"/>
    </row>
    <row r="23" spans="1:6" s="1" customFormat="1" ht="15.75" thickBot="1" x14ac:dyDescent="0.3">
      <c r="A23" s="101"/>
      <c r="B23" s="102"/>
      <c r="C23" s="103" t="s">
        <v>62</v>
      </c>
      <c r="D23" s="104" t="s">
        <v>135</v>
      </c>
      <c r="E23" s="104" t="s">
        <v>136</v>
      </c>
      <c r="F23" s="104" t="s">
        <v>137</v>
      </c>
    </row>
    <row r="24" spans="1:6" ht="30.75" thickBot="1" x14ac:dyDescent="0.3">
      <c r="A24" s="111" t="s">
        <v>0</v>
      </c>
      <c r="B24" s="94" t="s">
        <v>11</v>
      </c>
      <c r="C24" s="105" t="s">
        <v>54</v>
      </c>
      <c r="D24" s="105" t="s">
        <v>54</v>
      </c>
      <c r="E24" s="105" t="s">
        <v>54</v>
      </c>
      <c r="F24" s="105" t="s">
        <v>54</v>
      </c>
    </row>
    <row r="25" spans="1:6" x14ac:dyDescent="0.25">
      <c r="A25" s="96" t="s">
        <v>12</v>
      </c>
      <c r="B25" s="97" t="s">
        <v>13</v>
      </c>
      <c r="C25" s="171">
        <f>'3. Calculation of Def-Var RR'!O21</f>
        <v>-2.0075663478784185E-3</v>
      </c>
      <c r="D25" s="106">
        <f>'4. Calculation of GA RR'!F27</f>
        <v>1.1999999999999999E-3</v>
      </c>
      <c r="E25" s="106">
        <f>'4. Calculation of GA RR'!F36</f>
        <v>2.0999999999999999E-3</v>
      </c>
      <c r="F25" s="106">
        <f>SUM(C25:E25)</f>
        <v>1.2924336521215813E-3</v>
      </c>
    </row>
    <row r="26" spans="1:6" x14ac:dyDescent="0.25">
      <c r="A26" s="96" t="s">
        <v>14</v>
      </c>
      <c r="B26" s="97" t="s">
        <v>13</v>
      </c>
      <c r="C26" s="171">
        <f>'3. Calculation of Def-Var RR'!O22</f>
        <v>-1.1986315946467283E-3</v>
      </c>
      <c r="D26" s="106">
        <f>'4. Calculation of GA RR'!F28</f>
        <v>1.1999999999999999E-3</v>
      </c>
      <c r="E26" s="106">
        <f>'4. Calculation of GA RR'!F37</f>
        <v>2.0999999999999999E-3</v>
      </c>
      <c r="F26" s="106">
        <f t="shared" ref="F26:F34" si="1">SUM(C26:E26)</f>
        <v>2.1013684053532715E-3</v>
      </c>
    </row>
    <row r="27" spans="1:6" x14ac:dyDescent="0.25">
      <c r="A27" s="96" t="s">
        <v>15</v>
      </c>
      <c r="B27" s="97" t="s">
        <v>13</v>
      </c>
      <c r="C27" s="171">
        <f>'3. Calculation of Def-Var RR'!O26</f>
        <v>-8.4979944076267867E-4</v>
      </c>
      <c r="D27" s="106">
        <f>'4. Calculation of GA RR'!F29</f>
        <v>1E-3</v>
      </c>
      <c r="E27" s="106">
        <f>'4. Calculation of GA RR'!F38</f>
        <v>1.6000000000000001E-3</v>
      </c>
      <c r="F27" s="106">
        <f t="shared" si="1"/>
        <v>1.7502005592373213E-3</v>
      </c>
    </row>
    <row r="28" spans="1:6" x14ac:dyDescent="0.25">
      <c r="A28" s="96" t="s">
        <v>55</v>
      </c>
      <c r="B28" s="97" t="s">
        <v>17</v>
      </c>
      <c r="C28" s="171">
        <f>'3. Calculation of Def-Var RR'!O23</f>
        <v>-0.34008948176729742</v>
      </c>
      <c r="D28" s="106">
        <f>'4. Calculation of GA RR'!F30</f>
        <v>0.41360000000000002</v>
      </c>
      <c r="E28" s="106">
        <f>'4. Calculation of GA RR'!F39</f>
        <v>0.71730000000000005</v>
      </c>
      <c r="F28" s="106">
        <f t="shared" si="1"/>
        <v>0.79081051823270265</v>
      </c>
    </row>
    <row r="29" spans="1:6" x14ac:dyDescent="0.25">
      <c r="A29" s="96" t="s">
        <v>56</v>
      </c>
      <c r="B29" s="97" t="s">
        <v>17</v>
      </c>
      <c r="C29" s="171">
        <f>'3. Calculation of Def-Var RR'!O23</f>
        <v>-0.34008948176729742</v>
      </c>
      <c r="D29" s="106">
        <f>'4. Calculation of GA RR'!F19</f>
        <v>0.15379999999999999</v>
      </c>
      <c r="E29" s="106">
        <f>E28</f>
        <v>0.71730000000000005</v>
      </c>
      <c r="F29" s="106">
        <f t="shared" si="1"/>
        <v>0.53101051823270262</v>
      </c>
    </row>
    <row r="30" spans="1:6" x14ac:dyDescent="0.25">
      <c r="A30" s="96" t="s">
        <v>57</v>
      </c>
      <c r="B30" s="97" t="s">
        <v>17</v>
      </c>
      <c r="C30" s="171">
        <f>'3. Calculation of Def-Var RR'!O24</f>
        <v>-7.6913451832088128E-2</v>
      </c>
      <c r="D30" s="106">
        <f>'4. Calculation of GA RR'!F31</f>
        <v>0.47149999999999997</v>
      </c>
      <c r="E30" s="106">
        <f>'4. Calculation of GA RR'!F40</f>
        <v>0.90659999999999996</v>
      </c>
      <c r="F30" s="106">
        <f t="shared" si="1"/>
        <v>1.3011865481679119</v>
      </c>
    </row>
    <row r="31" spans="1:6" x14ac:dyDescent="0.25">
      <c r="A31" s="96" t="s">
        <v>58</v>
      </c>
      <c r="B31" s="97" t="s">
        <v>17</v>
      </c>
      <c r="C31" s="171">
        <f>'3. Calculation of Def-Var RR'!O24</f>
        <v>-7.6913451832088128E-2</v>
      </c>
      <c r="D31" s="106">
        <f>'4. Calculation of GA RR'!F20</f>
        <v>0.16700000000000001</v>
      </c>
      <c r="E31" s="106">
        <f>E30</f>
        <v>0.90659999999999996</v>
      </c>
      <c r="F31" s="106">
        <f t="shared" si="1"/>
        <v>0.9966865481679118</v>
      </c>
    </row>
    <row r="32" spans="1:6" x14ac:dyDescent="0.25">
      <c r="A32" s="96" t="s">
        <v>397</v>
      </c>
      <c r="B32" s="97" t="s">
        <v>17</v>
      </c>
      <c r="C32" s="171">
        <f>'3. Calculation of Def-Var RR'!O25</f>
        <v>-0.17612156712340105</v>
      </c>
      <c r="D32" s="106">
        <v>0</v>
      </c>
      <c r="E32" s="106">
        <v>0</v>
      </c>
      <c r="F32" s="106">
        <f t="shared" si="1"/>
        <v>-0.17612156712340105</v>
      </c>
    </row>
    <row r="33" spans="1:6" x14ac:dyDescent="0.25">
      <c r="A33" s="96" t="s">
        <v>59</v>
      </c>
      <c r="B33" s="97" t="s">
        <v>17</v>
      </c>
      <c r="C33" s="171">
        <f>'3. Calculation of Def-Var RR'!O25</f>
        <v>-0.17612156712340105</v>
      </c>
      <c r="D33" s="106">
        <f>'4. Calculation of GA RR'!F21</f>
        <v>0.18540000000000001</v>
      </c>
      <c r="E33" s="99">
        <f>'4. Calculation of GA RR'!F41</f>
        <v>1.0459000000000001</v>
      </c>
      <c r="F33" s="106">
        <f t="shared" si="1"/>
        <v>1.055178432876599</v>
      </c>
    </row>
    <row r="34" spans="1:6" ht="15.75" thickBot="1" x14ac:dyDescent="0.3">
      <c r="A34" s="100" t="s">
        <v>20</v>
      </c>
      <c r="B34" s="108" t="s">
        <v>17</v>
      </c>
      <c r="C34" s="172">
        <f>'3. Calculation of Def-Var RR'!O27</f>
        <v>4.7620126083276766E-2</v>
      </c>
      <c r="D34" s="109">
        <f>'4. Calculation of GA RR'!F22</f>
        <v>0.1295</v>
      </c>
      <c r="E34" s="109">
        <f>'4. Calculation of GA RR'!F42</f>
        <v>0.73070000000000002</v>
      </c>
      <c r="F34" s="109">
        <f t="shared" si="1"/>
        <v>0.90782012608327678</v>
      </c>
    </row>
    <row r="35" spans="1:6" x14ac:dyDescent="0.25">
      <c r="C35" s="66"/>
      <c r="D35" s="107"/>
    </row>
    <row r="36" spans="1:6" x14ac:dyDescent="0.25">
      <c r="C36" s="66"/>
      <c r="D36" s="173"/>
      <c r="E36" s="66"/>
      <c r="F36" s="66"/>
    </row>
  </sheetData>
  <mergeCells count="2">
    <mergeCell ref="A22:F22"/>
    <mergeCell ref="A9:E9"/>
  </mergeCells>
  <pageMargins left="0.70866141732283472" right="0.70866141732283472" top="0.74803149606299213" bottom="0.74803149606299213" header="0.11811023622047245" footer="0.31496062992125984"/>
  <pageSetup scale="80" fitToHeight="0" orientation="landscape"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EN353"/>
  <sheetViews>
    <sheetView tabSelected="1" topLeftCell="A145" workbookViewId="0">
      <selection activeCell="B164" sqref="B164:C164"/>
    </sheetView>
  </sheetViews>
  <sheetFormatPr defaultRowHeight="15" x14ac:dyDescent="0.25"/>
  <cols>
    <col min="1" max="1" width="5.140625" style="66" customWidth="1"/>
    <col min="2" max="2" width="58.28515625" style="66" customWidth="1"/>
    <col min="3" max="3" width="16.42578125" style="66" customWidth="1"/>
    <col min="4" max="4" width="6.140625" style="66" customWidth="1"/>
    <col min="5" max="5" width="9.28515625" style="66" customWidth="1"/>
    <col min="6" max="6" width="9.140625" style="66" hidden="1" customWidth="1"/>
    <col min="7" max="7" width="10.140625" style="66" hidden="1" customWidth="1"/>
    <col min="8" max="8" width="9.140625" style="66" hidden="1" customWidth="1"/>
    <col min="9" max="9" width="14" style="66" hidden="1" customWidth="1"/>
    <col min="10" max="10" width="10" style="66" hidden="1" customWidth="1"/>
    <col min="11" max="11" width="29.7109375" style="66" hidden="1" customWidth="1"/>
    <col min="12" max="13" width="18.140625" style="66" hidden="1" customWidth="1"/>
    <col min="14" max="15" width="9.140625" style="66" hidden="1" customWidth="1"/>
    <col min="16" max="16" width="10.7109375" style="66" hidden="1" customWidth="1"/>
    <col min="17" max="17" width="14.85546875" style="66" hidden="1" customWidth="1"/>
    <col min="18" max="25" width="9.140625" style="66" hidden="1" customWidth="1"/>
    <col min="26" max="26" width="115.140625" style="66" hidden="1" customWidth="1"/>
    <col min="27" max="27" width="87.5703125" style="66" hidden="1" customWidth="1"/>
    <col min="28" max="93" width="9.140625" style="66" hidden="1" customWidth="1"/>
    <col min="94" max="143" width="0" style="66" hidden="1" customWidth="1"/>
    <col min="144" max="144" width="9.140625" style="66"/>
    <col min="145" max="16384" width="9.140625" style="169"/>
  </cols>
  <sheetData>
    <row r="1" spans="1:144" customFormat="1" ht="23.25" customHeight="1" x14ac:dyDescent="0.25">
      <c r="A1" s="66"/>
      <c r="B1" s="246" t="s">
        <v>29</v>
      </c>
      <c r="C1" s="247"/>
      <c r="D1" s="247"/>
      <c r="E1" s="247"/>
      <c r="F1" s="151" t="s">
        <v>183</v>
      </c>
      <c r="G1" s="152" t="s">
        <v>184</v>
      </c>
      <c r="H1" s="153" t="s">
        <v>29</v>
      </c>
      <c r="I1" s="66"/>
      <c r="J1" s="66">
        <v>9</v>
      </c>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row>
    <row r="2" spans="1:144" customFormat="1" ht="18.75" customHeight="1" x14ac:dyDescent="0.25">
      <c r="A2" s="66"/>
      <c r="B2" s="248" t="s">
        <v>113</v>
      </c>
      <c r="C2" s="249"/>
      <c r="D2" s="249"/>
      <c r="E2" s="249"/>
      <c r="F2" s="151"/>
      <c r="G2" s="152"/>
      <c r="H2" s="153"/>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row>
    <row r="3" spans="1:144" customFormat="1" ht="15.75" customHeight="1" x14ac:dyDescent="0.25">
      <c r="A3" s="66"/>
      <c r="B3" s="250" t="s">
        <v>398</v>
      </c>
      <c r="C3" s="251"/>
      <c r="D3" s="251"/>
      <c r="E3" s="251"/>
      <c r="F3" s="151"/>
      <c r="G3" s="152"/>
      <c r="H3" s="153"/>
      <c r="I3" s="66"/>
      <c r="J3" s="66"/>
      <c r="K3" s="66"/>
      <c r="L3" s="66"/>
      <c r="M3" s="66"/>
      <c r="N3" s="66"/>
      <c r="O3" s="66"/>
      <c r="P3" s="154">
        <v>42005</v>
      </c>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row>
    <row r="4" spans="1:144" customFormat="1" ht="11.25" customHeight="1" x14ac:dyDescent="0.25">
      <c r="A4" s="66"/>
      <c r="B4" s="252" t="s">
        <v>114</v>
      </c>
      <c r="C4" s="253"/>
      <c r="D4" s="253"/>
      <c r="E4" s="253"/>
      <c r="F4" s="151"/>
      <c r="G4" s="152"/>
      <c r="H4" s="153"/>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row>
    <row r="5" spans="1:144" customFormat="1" ht="12.75" customHeight="1" x14ac:dyDescent="0.25">
      <c r="A5" s="66"/>
      <c r="B5" s="252" t="s">
        <v>115</v>
      </c>
      <c r="C5" s="253"/>
      <c r="D5" s="253"/>
      <c r="E5" s="253"/>
      <c r="F5" s="151"/>
      <c r="G5" s="152"/>
      <c r="H5" s="153"/>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row>
    <row r="6" spans="1:144" customFormat="1" x14ac:dyDescent="0.25">
      <c r="A6" s="66"/>
      <c r="B6" s="254" t="s">
        <v>60</v>
      </c>
      <c r="C6" s="255"/>
      <c r="D6" s="255"/>
      <c r="E6" s="255"/>
      <c r="F6" s="151"/>
      <c r="G6" s="152"/>
      <c r="H6" s="153" t="s">
        <v>185</v>
      </c>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t="s">
        <v>183</v>
      </c>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row>
    <row r="7" spans="1:144" customFormat="1" ht="18" x14ac:dyDescent="0.25">
      <c r="A7" s="66"/>
      <c r="B7" s="245" t="s">
        <v>104</v>
      </c>
      <c r="C7" s="234"/>
      <c r="D7" s="234"/>
      <c r="E7" s="234"/>
      <c r="F7" s="151"/>
      <c r="G7" s="152"/>
      <c r="H7" s="153" t="s">
        <v>186</v>
      </c>
      <c r="I7" s="66"/>
      <c r="J7" s="66"/>
      <c r="K7" s="66"/>
      <c r="L7" s="66"/>
      <c r="M7" s="66"/>
      <c r="N7" s="66"/>
      <c r="O7" s="66"/>
      <c r="P7" s="66"/>
      <c r="Q7" s="66"/>
      <c r="R7" s="66"/>
      <c r="S7" s="66"/>
      <c r="T7" s="66"/>
      <c r="U7" s="66"/>
      <c r="V7" s="66"/>
      <c r="W7" s="66"/>
      <c r="X7" s="66"/>
      <c r="Y7" s="66"/>
      <c r="Z7" s="66"/>
      <c r="AA7" s="196" t="s">
        <v>104</v>
      </c>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row>
    <row r="8" spans="1:144" customFormat="1" ht="51" customHeight="1" x14ac:dyDescent="0.25">
      <c r="A8" s="66"/>
      <c r="B8" s="233" t="s">
        <v>116</v>
      </c>
      <c r="C8" s="234"/>
      <c r="D8" s="234"/>
      <c r="E8" s="234"/>
      <c r="F8" s="151"/>
      <c r="G8" s="152"/>
      <c r="H8" s="153" t="s">
        <v>186</v>
      </c>
      <c r="I8" s="66"/>
      <c r="J8" s="66"/>
      <c r="K8" s="66"/>
      <c r="L8" s="66"/>
      <c r="M8" s="66"/>
      <c r="N8" s="66"/>
      <c r="O8" s="66"/>
      <c r="P8" s="66"/>
      <c r="Q8" s="66"/>
      <c r="R8" s="66"/>
      <c r="S8" s="66"/>
      <c r="T8" s="66"/>
      <c r="U8" s="66"/>
      <c r="V8" s="66"/>
      <c r="W8" s="66"/>
      <c r="X8" s="66"/>
      <c r="Y8" s="66"/>
      <c r="Z8" s="66"/>
      <c r="AA8" s="190" t="s">
        <v>116</v>
      </c>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row>
    <row r="9" spans="1:144" customFormat="1" ht="9.9499999999999993" customHeight="1" x14ac:dyDescent="0.25">
      <c r="A9" s="66"/>
      <c r="B9" s="190"/>
      <c r="C9" s="201"/>
      <c r="D9" s="201"/>
      <c r="E9" s="201"/>
      <c r="F9" s="151"/>
      <c r="G9" s="152"/>
      <c r="H9" s="153"/>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row>
    <row r="10" spans="1:144" customFormat="1" x14ac:dyDescent="0.25">
      <c r="A10" s="66"/>
      <c r="B10" s="243" t="s">
        <v>72</v>
      </c>
      <c r="C10" s="234"/>
      <c r="D10" s="234"/>
      <c r="E10" s="234"/>
      <c r="F10" s="151"/>
      <c r="G10" s="152"/>
      <c r="H10" s="153" t="s">
        <v>187</v>
      </c>
      <c r="I10" s="66"/>
      <c r="J10" s="66"/>
      <c r="K10" s="66"/>
      <c r="L10" s="66"/>
      <c r="M10" s="66"/>
      <c r="N10" s="66"/>
      <c r="O10" s="66"/>
      <c r="P10" s="66"/>
      <c r="Q10" s="66"/>
      <c r="R10" s="66"/>
      <c r="S10" s="66"/>
      <c r="T10" s="66"/>
      <c r="U10" s="66"/>
      <c r="V10" s="66"/>
      <c r="W10" s="66"/>
      <c r="X10" s="66"/>
      <c r="Y10" s="66"/>
      <c r="Z10" s="66"/>
      <c r="AA10" s="195" t="s">
        <v>72</v>
      </c>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row>
    <row r="11" spans="1:144" customFormat="1" ht="9.9499999999999993" customHeight="1" x14ac:dyDescent="0.25">
      <c r="A11" s="66"/>
      <c r="B11" s="195"/>
      <c r="C11" s="201"/>
      <c r="D11" s="201"/>
      <c r="E11" s="201"/>
      <c r="F11" s="151"/>
      <c r="G11" s="152"/>
      <c r="H11" s="153"/>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row>
    <row r="12" spans="1:144" customFormat="1" ht="36" x14ac:dyDescent="0.25">
      <c r="A12" s="66"/>
      <c r="B12" s="233" t="s">
        <v>73</v>
      </c>
      <c r="C12" s="234"/>
      <c r="D12" s="234"/>
      <c r="E12" s="234"/>
      <c r="F12" s="151"/>
      <c r="G12" s="152"/>
      <c r="H12" s="153" t="s">
        <v>186</v>
      </c>
      <c r="I12" s="66"/>
      <c r="J12" s="66"/>
      <c r="K12" s="66"/>
      <c r="L12" s="66"/>
      <c r="M12" s="66"/>
      <c r="N12" s="66"/>
      <c r="O12" s="66"/>
      <c r="P12" s="66"/>
      <c r="Q12" s="66"/>
      <c r="R12" s="66"/>
      <c r="S12" s="66"/>
      <c r="T12" s="66"/>
      <c r="U12" s="66"/>
      <c r="V12" s="66"/>
      <c r="W12" s="66"/>
      <c r="X12" s="66"/>
      <c r="Y12" s="66"/>
      <c r="Z12" s="66"/>
      <c r="AA12" s="190" t="s">
        <v>73</v>
      </c>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row>
    <row r="13" spans="1:144" customFormat="1" ht="9.9499999999999993" customHeight="1" x14ac:dyDescent="0.25">
      <c r="A13" s="66"/>
      <c r="B13" s="190"/>
      <c r="C13" s="201"/>
      <c r="D13" s="201"/>
      <c r="E13" s="201"/>
      <c r="F13" s="151"/>
      <c r="G13" s="152"/>
      <c r="H13" s="153"/>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row>
    <row r="14" spans="1:144" customFormat="1" ht="48" x14ac:dyDescent="0.25">
      <c r="A14" s="66"/>
      <c r="B14" s="233" t="s">
        <v>117</v>
      </c>
      <c r="C14" s="234"/>
      <c r="D14" s="234"/>
      <c r="E14" s="234"/>
      <c r="F14" s="151"/>
      <c r="G14" s="152"/>
      <c r="H14" s="153" t="s">
        <v>186</v>
      </c>
      <c r="I14" s="66"/>
      <c r="J14" s="66"/>
      <c r="K14" s="66"/>
      <c r="L14" s="66"/>
      <c r="M14" s="66"/>
      <c r="N14" s="66"/>
      <c r="O14" s="66"/>
      <c r="P14" s="66"/>
      <c r="Q14" s="66"/>
      <c r="R14" s="66"/>
      <c r="S14" s="66"/>
      <c r="T14" s="66"/>
      <c r="U14" s="66"/>
      <c r="V14" s="66"/>
      <c r="W14" s="66"/>
      <c r="X14" s="66"/>
      <c r="Y14" s="66"/>
      <c r="Z14" s="66"/>
      <c r="AA14" s="190" t="s">
        <v>117</v>
      </c>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row>
    <row r="15" spans="1:144" customFormat="1" x14ac:dyDescent="0.25">
      <c r="A15" s="66"/>
      <c r="B15" s="190"/>
      <c r="C15" s="201"/>
      <c r="D15" s="201"/>
      <c r="E15" s="201"/>
      <c r="F15" s="151"/>
      <c r="G15" s="152"/>
      <c r="H15" s="153"/>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row>
    <row r="16" spans="1:144" customFormat="1" ht="60" x14ac:dyDescent="0.25">
      <c r="A16" s="66"/>
      <c r="B16" s="233" t="s">
        <v>188</v>
      </c>
      <c r="C16" s="234"/>
      <c r="D16" s="234"/>
      <c r="E16" s="234"/>
      <c r="F16" s="151"/>
      <c r="G16" s="152"/>
      <c r="H16" s="153" t="s">
        <v>186</v>
      </c>
      <c r="I16" s="66"/>
      <c r="J16" s="66"/>
      <c r="K16" s="66"/>
      <c r="L16" s="66"/>
      <c r="M16" s="66"/>
      <c r="N16" s="66"/>
      <c r="O16" s="66"/>
      <c r="P16" s="66"/>
      <c r="Q16" s="66"/>
      <c r="R16" s="66"/>
      <c r="S16" s="66"/>
      <c r="T16" s="66"/>
      <c r="U16" s="66"/>
      <c r="V16" s="66"/>
      <c r="W16" s="66"/>
      <c r="X16" s="66"/>
      <c r="Y16" s="66"/>
      <c r="Z16" s="66"/>
      <c r="AA16" s="190" t="s">
        <v>188</v>
      </c>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row>
    <row r="17" spans="1:144" customFormat="1" x14ac:dyDescent="0.25">
      <c r="A17" s="66"/>
      <c r="B17" s="190"/>
      <c r="C17" s="201"/>
      <c r="D17" s="201"/>
      <c r="E17" s="201"/>
      <c r="F17" s="151"/>
      <c r="G17" s="152"/>
      <c r="H17" s="153"/>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row>
    <row r="18" spans="1:144" customFormat="1" ht="36" x14ac:dyDescent="0.25">
      <c r="A18" s="66"/>
      <c r="B18" s="233" t="s">
        <v>134</v>
      </c>
      <c r="C18" s="234"/>
      <c r="D18" s="234"/>
      <c r="E18" s="234"/>
      <c r="F18" s="151"/>
      <c r="G18" s="152"/>
      <c r="H18" s="153" t="s">
        <v>186</v>
      </c>
      <c r="I18" s="66"/>
      <c r="J18" s="66"/>
      <c r="K18" s="66"/>
      <c r="L18" s="66"/>
      <c r="M18" s="66"/>
      <c r="N18" s="66"/>
      <c r="O18" s="66"/>
      <c r="P18" s="66"/>
      <c r="Q18" s="66"/>
      <c r="R18" s="66"/>
      <c r="S18" s="66"/>
      <c r="T18" s="66"/>
      <c r="U18" s="66"/>
      <c r="V18" s="66"/>
      <c r="W18" s="66"/>
      <c r="X18" s="66"/>
      <c r="Y18" s="66"/>
      <c r="Z18" s="66"/>
      <c r="AA18" s="190" t="s">
        <v>134</v>
      </c>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row>
    <row r="19" spans="1:144" customFormat="1" x14ac:dyDescent="0.25">
      <c r="A19" s="66"/>
      <c r="B19" s="190"/>
      <c r="C19" s="201"/>
      <c r="D19" s="201"/>
      <c r="E19" s="201"/>
      <c r="F19" s="151"/>
      <c r="G19" s="152"/>
      <c r="H19" s="153"/>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row>
    <row r="20" spans="1:144" customFormat="1" x14ac:dyDescent="0.25">
      <c r="A20" s="66"/>
      <c r="B20" s="235" t="s">
        <v>118</v>
      </c>
      <c r="C20" s="236"/>
      <c r="D20" s="236"/>
      <c r="E20" s="236"/>
      <c r="F20" s="151"/>
      <c r="G20" s="152"/>
      <c r="H20" s="153" t="s">
        <v>189</v>
      </c>
      <c r="I20" s="66"/>
      <c r="J20" s="66"/>
      <c r="K20" s="66"/>
      <c r="L20" s="66"/>
      <c r="M20" s="66"/>
      <c r="N20" s="66"/>
      <c r="O20" s="66"/>
      <c r="P20" s="66"/>
      <c r="Q20" s="66"/>
      <c r="R20" s="66"/>
      <c r="S20" s="66"/>
      <c r="T20" s="66"/>
      <c r="U20" s="66"/>
      <c r="V20" s="66"/>
      <c r="W20" s="66"/>
      <c r="X20" s="66"/>
      <c r="Y20" s="66"/>
      <c r="Z20" s="66"/>
      <c r="AA20" s="195" t="s">
        <v>118</v>
      </c>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row>
    <row r="21" spans="1:144" customFormat="1" x14ac:dyDescent="0.25">
      <c r="A21" s="66"/>
      <c r="B21" s="191"/>
      <c r="C21" s="174"/>
      <c r="D21" s="174"/>
      <c r="E21" s="174"/>
      <c r="F21" s="151"/>
      <c r="G21" s="152"/>
      <c r="H21" s="153"/>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row>
    <row r="22" spans="1:144" customFormat="1" x14ac:dyDescent="0.25">
      <c r="A22" s="66"/>
      <c r="B22" s="237" t="s">
        <v>119</v>
      </c>
      <c r="C22" s="237"/>
      <c r="D22" s="155" t="s">
        <v>67</v>
      </c>
      <c r="E22" s="175">
        <v>15.674024999999999</v>
      </c>
      <c r="F22" s="151"/>
      <c r="G22" s="152"/>
      <c r="H22" s="153" t="s">
        <v>186</v>
      </c>
      <c r="I22" s="66"/>
      <c r="J22" s="66"/>
      <c r="K22" s="66"/>
      <c r="L22" s="66"/>
      <c r="M22" s="66" t="s">
        <v>190</v>
      </c>
      <c r="N22" s="66"/>
      <c r="O22" s="66"/>
      <c r="P22" s="66"/>
      <c r="Q22" s="66"/>
      <c r="R22" s="66"/>
      <c r="S22" s="66"/>
      <c r="T22" s="66"/>
      <c r="U22" s="66"/>
      <c r="V22" s="66"/>
      <c r="W22" s="66"/>
      <c r="X22" s="66"/>
      <c r="Y22" s="66"/>
      <c r="Z22" s="193" t="s">
        <v>190</v>
      </c>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row>
    <row r="23" spans="1:144" customFormat="1" x14ac:dyDescent="0.25">
      <c r="A23" s="66"/>
      <c r="B23" s="237" t="s">
        <v>120</v>
      </c>
      <c r="C23" s="237"/>
      <c r="D23" s="155" t="s">
        <v>67</v>
      </c>
      <c r="E23" s="156">
        <v>0.79</v>
      </c>
      <c r="F23" s="151"/>
      <c r="G23" s="152"/>
      <c r="H23" s="153" t="s">
        <v>186</v>
      </c>
      <c r="I23" s="66"/>
      <c r="J23" s="66"/>
      <c r="K23" s="66"/>
      <c r="L23" s="66"/>
      <c r="M23" s="66" t="s">
        <v>191</v>
      </c>
      <c r="N23" s="66"/>
      <c r="O23" s="66"/>
      <c r="P23" s="66"/>
      <c r="Q23" s="154">
        <v>43404</v>
      </c>
      <c r="R23" s="66"/>
      <c r="S23" s="66"/>
      <c r="T23" s="66"/>
      <c r="U23" s="66"/>
      <c r="V23" s="66"/>
      <c r="W23" s="66"/>
      <c r="X23" s="66"/>
      <c r="Y23" s="66"/>
      <c r="Z23" s="193" t="s">
        <v>191</v>
      </c>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row>
    <row r="24" spans="1:144" customFormat="1" x14ac:dyDescent="0.25">
      <c r="A24" s="66"/>
      <c r="B24" s="237" t="s">
        <v>121</v>
      </c>
      <c r="C24" s="237"/>
      <c r="D24" s="155" t="s">
        <v>13</v>
      </c>
      <c r="E24" s="176">
        <v>1.0145E-2</v>
      </c>
      <c r="F24" s="151"/>
      <c r="G24" s="152"/>
      <c r="H24" s="153" t="s">
        <v>186</v>
      </c>
      <c r="I24" s="66"/>
      <c r="J24" s="66"/>
      <c r="K24" s="66"/>
      <c r="L24" s="66"/>
      <c r="M24" s="66" t="s">
        <v>192</v>
      </c>
      <c r="N24" s="66"/>
      <c r="O24" s="66"/>
      <c r="P24" s="66"/>
      <c r="Q24" s="66"/>
      <c r="R24" s="66"/>
      <c r="S24" s="66"/>
      <c r="T24" s="66"/>
      <c r="U24" s="66"/>
      <c r="V24" s="66"/>
      <c r="W24" s="66"/>
      <c r="X24" s="66"/>
      <c r="Y24" s="66"/>
      <c r="Z24" s="193" t="s">
        <v>192</v>
      </c>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row>
    <row r="25" spans="1:144" customFormat="1" ht="15" customHeight="1" x14ac:dyDescent="0.25">
      <c r="A25" s="66"/>
      <c r="B25" s="237" t="s">
        <v>399</v>
      </c>
      <c r="C25" s="238"/>
      <c r="D25" s="155" t="s">
        <v>13</v>
      </c>
      <c r="E25" s="157">
        <v>1.4E-3</v>
      </c>
      <c r="F25" s="151"/>
      <c r="G25" s="152"/>
      <c r="H25" s="153" t="s">
        <v>186</v>
      </c>
      <c r="I25" s="66"/>
      <c r="J25" s="66"/>
      <c r="K25" s="66"/>
      <c r="L25" s="66"/>
      <c r="M25" s="66" t="s">
        <v>193</v>
      </c>
      <c r="N25" s="66"/>
      <c r="O25" s="66"/>
      <c r="P25" s="66"/>
      <c r="Q25" s="66"/>
      <c r="R25" s="66"/>
      <c r="S25" s="66"/>
      <c r="T25" s="66"/>
      <c r="U25" s="66"/>
      <c r="V25" s="66"/>
      <c r="W25" s="66"/>
      <c r="X25" s="66"/>
      <c r="Y25" s="66"/>
      <c r="Z25" s="193" t="s">
        <v>194</v>
      </c>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row>
    <row r="26" spans="1:144" customFormat="1" ht="27" customHeight="1" x14ac:dyDescent="0.25">
      <c r="A26" s="66"/>
      <c r="B26" s="237" t="s">
        <v>400</v>
      </c>
      <c r="C26" s="238"/>
      <c r="D26" s="155" t="s">
        <v>13</v>
      </c>
      <c r="E26" s="157">
        <v>-1.1466514818379381E-3</v>
      </c>
      <c r="F26" s="151"/>
      <c r="G26" s="152"/>
      <c r="H26" s="153"/>
      <c r="I26" s="66"/>
      <c r="J26" s="66"/>
      <c r="K26" s="66"/>
      <c r="L26" s="66"/>
      <c r="M26" s="66"/>
      <c r="N26" s="66"/>
      <c r="O26" s="66"/>
      <c r="P26" s="66"/>
      <c r="Q26" s="66"/>
      <c r="R26" s="66"/>
      <c r="S26" s="66"/>
      <c r="T26" s="66"/>
      <c r="U26" s="66"/>
      <c r="V26" s="66"/>
      <c r="W26" s="66"/>
      <c r="X26" s="66"/>
      <c r="Y26" s="66"/>
      <c r="Z26" s="193"/>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row>
    <row r="27" spans="1:144" customFormat="1" ht="23.25" customHeight="1" x14ac:dyDescent="0.25">
      <c r="A27" s="66"/>
      <c r="B27" s="237" t="s">
        <v>401</v>
      </c>
      <c r="C27" s="238"/>
      <c r="D27" s="155" t="s">
        <v>13</v>
      </c>
      <c r="E27" s="157">
        <v>1.2924336521215813E-3</v>
      </c>
      <c r="F27" s="151"/>
      <c r="G27" s="152"/>
      <c r="H27" s="153" t="s">
        <v>186</v>
      </c>
      <c r="I27" s="66"/>
      <c r="J27" s="66"/>
      <c r="K27" s="66"/>
      <c r="L27" s="66"/>
      <c r="M27" s="66" t="s">
        <v>195</v>
      </c>
      <c r="N27" s="66"/>
      <c r="O27" s="66"/>
      <c r="P27" s="66"/>
      <c r="Q27" s="66"/>
      <c r="R27" s="66"/>
      <c r="S27" s="66"/>
      <c r="T27" s="66"/>
      <c r="U27" s="66"/>
      <c r="V27" s="66"/>
      <c r="W27" s="66"/>
      <c r="X27" s="66"/>
      <c r="Y27" s="66"/>
      <c r="Z27" s="193" t="s">
        <v>122</v>
      </c>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row>
    <row r="28" spans="1:144" customFormat="1" ht="15" customHeight="1" x14ac:dyDescent="0.25">
      <c r="A28" s="66"/>
      <c r="B28" s="237" t="s">
        <v>122</v>
      </c>
      <c r="C28" s="237"/>
      <c r="D28" s="155" t="s">
        <v>13</v>
      </c>
      <c r="E28" s="157">
        <v>2.0000000000000001E-4</v>
      </c>
      <c r="F28" s="151"/>
      <c r="G28" s="152"/>
      <c r="H28" s="153" t="s">
        <v>186</v>
      </c>
      <c r="I28" s="66"/>
      <c r="J28" s="66"/>
      <c r="K28" s="66"/>
      <c r="L28" s="66"/>
      <c r="M28" s="66" t="s">
        <v>196</v>
      </c>
      <c r="N28" s="66"/>
      <c r="O28" s="66"/>
      <c r="P28" s="66"/>
      <c r="Q28" s="66"/>
      <c r="R28" s="66"/>
      <c r="S28" s="66"/>
      <c r="T28" s="66"/>
      <c r="U28" s="66"/>
      <c r="V28" s="66"/>
      <c r="W28" s="66"/>
      <c r="X28" s="66"/>
      <c r="Y28" s="66"/>
      <c r="Z28" s="193" t="s">
        <v>197</v>
      </c>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customFormat="1" ht="15" customHeight="1" x14ac:dyDescent="0.25">
      <c r="A29" s="66"/>
      <c r="B29" s="237" t="s">
        <v>407</v>
      </c>
      <c r="C29" s="238"/>
      <c r="D29" s="155" t="s">
        <v>67</v>
      </c>
      <c r="E29" s="156">
        <v>0.01</v>
      </c>
      <c r="F29" s="151"/>
      <c r="G29" s="152"/>
      <c r="H29" s="153"/>
      <c r="I29" s="66"/>
      <c r="J29" s="66"/>
      <c r="K29" s="66"/>
      <c r="L29" s="66"/>
      <c r="M29" s="66"/>
      <c r="N29" s="66"/>
      <c r="O29" s="66"/>
      <c r="P29" s="66"/>
      <c r="Q29" s="66"/>
      <c r="R29" s="66"/>
      <c r="S29" s="66"/>
      <c r="T29" s="66"/>
      <c r="U29" s="66"/>
      <c r="V29" s="66"/>
      <c r="W29" s="66"/>
      <c r="X29" s="66"/>
      <c r="Y29" s="66"/>
      <c r="Z29" s="193"/>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customFormat="1" ht="24" customHeight="1" x14ac:dyDescent="0.25">
      <c r="A30" s="66"/>
      <c r="B30" s="237" t="s">
        <v>409</v>
      </c>
      <c r="C30" s="238"/>
      <c r="D30" s="155" t="s">
        <v>67</v>
      </c>
      <c r="E30" s="156">
        <v>1.03</v>
      </c>
      <c r="F30" s="151"/>
      <c r="G30" s="152"/>
      <c r="H30" s="153"/>
      <c r="I30" s="66"/>
      <c r="J30" s="66"/>
      <c r="K30" s="66"/>
      <c r="L30" s="66"/>
      <c r="M30" s="66"/>
      <c r="N30" s="66"/>
      <c r="O30" s="66"/>
      <c r="P30" s="66"/>
      <c r="Q30" s="66"/>
      <c r="R30" s="66"/>
      <c r="S30" s="66"/>
      <c r="T30" s="66"/>
      <c r="U30" s="66"/>
      <c r="V30" s="66"/>
      <c r="W30" s="66"/>
      <c r="X30" s="66"/>
      <c r="Y30" s="66"/>
      <c r="Z30" s="193"/>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customFormat="1" x14ac:dyDescent="0.25">
      <c r="A31" s="66"/>
      <c r="B31" s="237" t="s">
        <v>63</v>
      </c>
      <c r="C31" s="237"/>
      <c r="D31" s="155" t="s">
        <v>13</v>
      </c>
      <c r="E31" s="176">
        <v>7.9374910817094635E-3</v>
      </c>
      <c r="F31" s="151"/>
      <c r="G31" s="152"/>
      <c r="H31" s="153" t="s">
        <v>186</v>
      </c>
      <c r="I31" s="66"/>
      <c r="J31" s="66"/>
      <c r="K31" s="66"/>
      <c r="L31" s="66"/>
      <c r="M31" s="66" t="s">
        <v>198</v>
      </c>
      <c r="N31" s="66"/>
      <c r="O31" s="66"/>
      <c r="P31" s="66"/>
      <c r="Q31" s="66"/>
      <c r="R31" s="66"/>
      <c r="S31" s="66"/>
      <c r="T31" s="66"/>
      <c r="U31" s="66"/>
      <c r="V31" s="66"/>
      <c r="W31" s="66"/>
      <c r="X31" s="66"/>
      <c r="Y31" s="66"/>
      <c r="Z31" s="193" t="s">
        <v>198</v>
      </c>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t="s">
        <v>199</v>
      </c>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customFormat="1" x14ac:dyDescent="0.25">
      <c r="A32" s="66"/>
      <c r="B32" s="237" t="s">
        <v>64</v>
      </c>
      <c r="C32" s="237"/>
      <c r="D32" s="155" t="s">
        <v>13</v>
      </c>
      <c r="E32" s="176">
        <v>6.3816041687175329E-3</v>
      </c>
      <c r="F32" s="151"/>
      <c r="G32" s="152"/>
      <c r="H32" s="153" t="s">
        <v>186</v>
      </c>
      <c r="I32" s="66"/>
      <c r="J32" s="66"/>
      <c r="K32" s="66"/>
      <c r="L32" s="66"/>
      <c r="M32" s="66" t="s">
        <v>200</v>
      </c>
      <c r="N32" s="66"/>
      <c r="O32" s="66"/>
      <c r="P32" s="66"/>
      <c r="Q32" s="66"/>
      <c r="R32" s="66"/>
      <c r="S32" s="66"/>
      <c r="T32" s="66"/>
      <c r="U32" s="66"/>
      <c r="V32" s="66"/>
      <c r="W32" s="66"/>
      <c r="X32" s="66"/>
      <c r="Y32" s="66"/>
      <c r="Z32" s="193" t="s">
        <v>200</v>
      </c>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t="s">
        <v>201</v>
      </c>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1:144" customFormat="1" x14ac:dyDescent="0.25">
      <c r="A33" s="66"/>
      <c r="B33" s="197"/>
      <c r="C33" s="197"/>
      <c r="D33" s="155"/>
      <c r="E33" s="157"/>
      <c r="F33" s="151"/>
      <c r="G33" s="152"/>
      <c r="H33" s="153"/>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1:144" customFormat="1" x14ac:dyDescent="0.25">
      <c r="A34" s="66"/>
      <c r="B34" s="235" t="s">
        <v>123</v>
      </c>
      <c r="C34" s="237"/>
      <c r="D34" s="155"/>
      <c r="E34" s="158"/>
      <c r="F34" s="151"/>
      <c r="G34" s="152"/>
      <c r="H34" s="153" t="s">
        <v>202</v>
      </c>
      <c r="I34" s="66"/>
      <c r="J34" s="66"/>
      <c r="K34" s="66"/>
      <c r="L34" s="66"/>
      <c r="M34" s="66"/>
      <c r="N34" s="66"/>
      <c r="O34" s="66"/>
      <c r="P34" s="66"/>
      <c r="Q34" s="66"/>
      <c r="R34" s="66"/>
      <c r="S34" s="66"/>
      <c r="T34" s="66"/>
      <c r="U34" s="66"/>
      <c r="V34" s="66"/>
      <c r="W34" s="66"/>
      <c r="X34" s="66"/>
      <c r="Y34" s="66"/>
      <c r="Z34" s="195" t="s">
        <v>123</v>
      </c>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1:144" customFormat="1" x14ac:dyDescent="0.25">
      <c r="A35" s="66"/>
      <c r="B35" s="191"/>
      <c r="C35" s="197"/>
      <c r="D35" s="155"/>
      <c r="E35" s="158"/>
      <c r="F35" s="151"/>
      <c r="G35" s="152"/>
      <c r="H35" s="153"/>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1:144" customFormat="1" x14ac:dyDescent="0.25">
      <c r="A36" s="66"/>
      <c r="B36" s="237" t="s">
        <v>110</v>
      </c>
      <c r="C36" s="237"/>
      <c r="D36" s="155" t="s">
        <v>13</v>
      </c>
      <c r="E36" s="158">
        <v>4.4000000000000003E-3</v>
      </c>
      <c r="F36" s="151"/>
      <c r="G36" s="152"/>
      <c r="H36" s="153" t="s">
        <v>186</v>
      </c>
      <c r="I36" s="66"/>
      <c r="J36" s="66"/>
      <c r="K36" s="66"/>
      <c r="L36" s="66"/>
      <c r="M36" s="66" t="s">
        <v>203</v>
      </c>
      <c r="N36" s="66"/>
      <c r="O36" s="66"/>
      <c r="P36" s="66"/>
      <c r="Q36" s="66"/>
      <c r="R36" s="66"/>
      <c r="S36" s="66"/>
      <c r="T36" s="66"/>
      <c r="U36" s="66"/>
      <c r="V36" s="66"/>
      <c r="W36" s="66"/>
      <c r="X36" s="66"/>
      <c r="Y36" s="66"/>
      <c r="Z36" s="193" t="s">
        <v>110</v>
      </c>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1:144" customFormat="1" x14ac:dyDescent="0.25">
      <c r="A37" s="66"/>
      <c r="B37" s="237" t="s">
        <v>111</v>
      </c>
      <c r="C37" s="237"/>
      <c r="D37" s="155" t="s">
        <v>13</v>
      </c>
      <c r="E37" s="158">
        <v>1.2999999999999999E-3</v>
      </c>
      <c r="F37" s="151"/>
      <c r="G37" s="152"/>
      <c r="H37" s="153" t="s">
        <v>186</v>
      </c>
      <c r="I37" s="66"/>
      <c r="J37" s="66"/>
      <c r="K37" s="66"/>
      <c r="L37" s="66"/>
      <c r="M37" s="66" t="s">
        <v>204</v>
      </c>
      <c r="N37" s="66"/>
      <c r="O37" s="66"/>
      <c r="P37" s="66"/>
      <c r="Q37" s="66"/>
      <c r="R37" s="66"/>
      <c r="S37" s="66"/>
      <c r="T37" s="66"/>
      <c r="U37" s="66"/>
      <c r="V37" s="66"/>
      <c r="W37" s="66"/>
      <c r="X37" s="66"/>
      <c r="Y37" s="66"/>
      <c r="Z37" s="193" t="s">
        <v>111</v>
      </c>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1:144" customFormat="1" x14ac:dyDescent="0.25">
      <c r="A38" s="66"/>
      <c r="B38" s="237" t="s">
        <v>112</v>
      </c>
      <c r="C38" s="237"/>
      <c r="D38" s="155" t="s">
        <v>67</v>
      </c>
      <c r="E38" s="158">
        <v>0.25</v>
      </c>
      <c r="F38" s="151"/>
      <c r="G38" s="152"/>
      <c r="H38" s="153" t="s">
        <v>186</v>
      </c>
      <c r="I38" s="66"/>
      <c r="J38" s="66"/>
      <c r="K38" s="66"/>
      <c r="L38" s="66"/>
      <c r="M38" s="66" t="s">
        <v>205</v>
      </c>
      <c r="N38" s="66"/>
      <c r="O38" s="66"/>
      <c r="P38" s="66"/>
      <c r="Q38" s="66"/>
      <c r="R38" s="66"/>
      <c r="S38" s="66"/>
      <c r="T38" s="66"/>
      <c r="U38" s="66"/>
      <c r="V38" s="66"/>
      <c r="W38" s="66"/>
      <c r="X38" s="66"/>
      <c r="Y38" s="66"/>
      <c r="Z38" s="193" t="s">
        <v>112</v>
      </c>
      <c r="AA38" s="66"/>
      <c r="AB38" s="66"/>
      <c r="AC38" s="66"/>
      <c r="AD38" s="66"/>
      <c r="AE38" s="66"/>
      <c r="AF38" s="66"/>
      <c r="AG38" s="66"/>
      <c r="AH38" s="66"/>
      <c r="AI38" s="66"/>
      <c r="AJ38" s="66"/>
      <c r="AK38" s="66"/>
      <c r="AL38" s="66"/>
      <c r="AM38" s="66"/>
      <c r="AN38" s="66"/>
      <c r="AO38" s="66"/>
      <c r="AP38" s="66"/>
      <c r="AQ38" s="66"/>
      <c r="AR38" s="66"/>
      <c r="AS38" s="66" t="s">
        <v>183</v>
      </c>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1:144" customFormat="1" ht="20.25" customHeight="1" x14ac:dyDescent="0.25">
      <c r="A39" s="66"/>
      <c r="B39" s="245" t="s">
        <v>105</v>
      </c>
      <c r="C39" s="234"/>
      <c r="D39" s="234"/>
      <c r="E39" s="234"/>
      <c r="F39" s="151"/>
      <c r="G39" s="152"/>
      <c r="H39" s="153" t="s">
        <v>206</v>
      </c>
      <c r="I39" s="66"/>
      <c r="J39" s="66"/>
      <c r="K39" s="66"/>
      <c r="L39" s="66"/>
      <c r="M39" s="66"/>
      <c r="N39" s="66"/>
      <c r="O39" s="66"/>
      <c r="P39" s="66"/>
      <c r="Q39" s="66"/>
      <c r="R39" s="66"/>
      <c r="S39" s="66"/>
      <c r="T39" s="66"/>
      <c r="U39" s="66"/>
      <c r="V39" s="66"/>
      <c r="W39" s="66"/>
      <c r="X39" s="66"/>
      <c r="Y39" s="66"/>
      <c r="Z39" s="66"/>
      <c r="AA39" s="196" t="s">
        <v>105</v>
      </c>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1:144" customFormat="1" ht="26.25" customHeight="1" x14ac:dyDescent="0.25">
      <c r="A40" s="66"/>
      <c r="B40" s="233" t="s">
        <v>124</v>
      </c>
      <c r="C40" s="234"/>
      <c r="D40" s="234"/>
      <c r="E40" s="234"/>
      <c r="F40" s="151"/>
      <c r="G40" s="152"/>
      <c r="H40" s="153" t="s">
        <v>206</v>
      </c>
      <c r="I40" s="66"/>
      <c r="J40" s="66"/>
      <c r="K40" s="66"/>
      <c r="L40" s="66"/>
      <c r="M40" s="66"/>
      <c r="N40" s="66"/>
      <c r="O40" s="66"/>
      <c r="P40" s="66"/>
      <c r="Q40" s="66"/>
      <c r="R40" s="66"/>
      <c r="S40" s="66"/>
      <c r="T40" s="66"/>
      <c r="U40" s="66"/>
      <c r="V40" s="66"/>
      <c r="W40" s="66"/>
      <c r="X40" s="66"/>
      <c r="Y40" s="66"/>
      <c r="Z40" s="66"/>
      <c r="AA40" s="190" t="s">
        <v>124</v>
      </c>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1:144" customFormat="1" ht="9.9499999999999993" customHeight="1" x14ac:dyDescent="0.25">
      <c r="A41" s="66"/>
      <c r="B41" s="190"/>
      <c r="C41" s="201"/>
      <c r="D41" s="201"/>
      <c r="E41" s="201"/>
      <c r="F41" s="151"/>
      <c r="G41" s="152"/>
      <c r="H41" s="153"/>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1:144" customFormat="1" x14ac:dyDescent="0.25">
      <c r="A42" s="66"/>
      <c r="B42" s="243" t="s">
        <v>72</v>
      </c>
      <c r="C42" s="234"/>
      <c r="D42" s="234"/>
      <c r="E42" s="234"/>
      <c r="F42" s="151"/>
      <c r="G42" s="152"/>
      <c r="H42" s="153" t="s">
        <v>207</v>
      </c>
      <c r="I42" s="66"/>
      <c r="J42" s="66"/>
      <c r="K42" s="66"/>
      <c r="L42" s="66"/>
      <c r="M42" s="66"/>
      <c r="N42" s="66"/>
      <c r="O42" s="66"/>
      <c r="P42" s="66"/>
      <c r="Q42" s="66"/>
      <c r="R42" s="66"/>
      <c r="S42" s="66"/>
      <c r="T42" s="66"/>
      <c r="U42" s="66"/>
      <c r="V42" s="66"/>
      <c r="W42" s="66"/>
      <c r="X42" s="66"/>
      <c r="Y42" s="66"/>
      <c r="Z42" s="66"/>
      <c r="AA42" s="195" t="s">
        <v>72</v>
      </c>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1:144" customFormat="1" ht="9.9499999999999993" customHeight="1" x14ac:dyDescent="0.25">
      <c r="A43" s="66"/>
      <c r="B43" s="195"/>
      <c r="C43" s="201"/>
      <c r="D43" s="201"/>
      <c r="E43" s="201"/>
      <c r="F43" s="151"/>
      <c r="G43" s="152"/>
      <c r="H43" s="153"/>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1:144" customFormat="1" ht="36" x14ac:dyDescent="0.25">
      <c r="A44" s="66"/>
      <c r="B44" s="233" t="s">
        <v>73</v>
      </c>
      <c r="C44" s="234"/>
      <c r="D44" s="234"/>
      <c r="E44" s="234"/>
      <c r="F44" s="151"/>
      <c r="G44" s="152"/>
      <c r="H44" s="153" t="s">
        <v>206</v>
      </c>
      <c r="I44" s="66"/>
      <c r="J44" s="66"/>
      <c r="K44" s="66"/>
      <c r="L44" s="66"/>
      <c r="M44" s="66"/>
      <c r="N44" s="66"/>
      <c r="O44" s="66"/>
      <c r="P44" s="66"/>
      <c r="Q44" s="66"/>
      <c r="R44" s="66"/>
      <c r="S44" s="66"/>
      <c r="T44" s="66"/>
      <c r="U44" s="66"/>
      <c r="V44" s="66"/>
      <c r="W44" s="66"/>
      <c r="X44" s="66"/>
      <c r="Y44" s="66"/>
      <c r="Z44" s="66"/>
      <c r="AA44" s="190" t="s">
        <v>73</v>
      </c>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1:144" customFormat="1" ht="9.9499999999999993" customHeight="1" x14ac:dyDescent="0.25">
      <c r="A45" s="66"/>
      <c r="B45" s="190"/>
      <c r="C45" s="201"/>
      <c r="D45" s="201"/>
      <c r="E45" s="201"/>
      <c r="F45" s="151"/>
      <c r="G45" s="152"/>
      <c r="H45" s="153"/>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1:144" customFormat="1" ht="48" x14ac:dyDescent="0.25">
      <c r="A46" s="66"/>
      <c r="B46" s="233" t="s">
        <v>117</v>
      </c>
      <c r="C46" s="234"/>
      <c r="D46" s="234"/>
      <c r="E46" s="234"/>
      <c r="F46" s="151"/>
      <c r="G46" s="152"/>
      <c r="H46" s="153" t="s">
        <v>206</v>
      </c>
      <c r="I46" s="66"/>
      <c r="J46" s="66"/>
      <c r="K46" s="66"/>
      <c r="L46" s="66"/>
      <c r="M46" s="66"/>
      <c r="N46" s="66"/>
      <c r="O46" s="66"/>
      <c r="P46" s="66"/>
      <c r="Q46" s="66"/>
      <c r="R46" s="66"/>
      <c r="S46" s="66"/>
      <c r="T46" s="66"/>
      <c r="U46" s="66"/>
      <c r="V46" s="66"/>
      <c r="W46" s="66"/>
      <c r="X46" s="66"/>
      <c r="Y46" s="66"/>
      <c r="Z46" s="66"/>
      <c r="AA46" s="190" t="s">
        <v>117</v>
      </c>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1:144" customFormat="1" ht="9.9499999999999993" customHeight="1" x14ac:dyDescent="0.25">
      <c r="A47" s="66"/>
      <c r="B47" s="190"/>
      <c r="C47" s="201"/>
      <c r="D47" s="201"/>
      <c r="E47" s="201"/>
      <c r="F47" s="151"/>
      <c r="G47" s="152"/>
      <c r="H47" s="153"/>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1:144" customFormat="1" ht="48" x14ac:dyDescent="0.25">
      <c r="A48" s="66"/>
      <c r="B48" s="233" t="s">
        <v>208</v>
      </c>
      <c r="C48" s="234"/>
      <c r="D48" s="234"/>
      <c r="E48" s="234"/>
      <c r="F48" s="151"/>
      <c r="G48" s="152"/>
      <c r="H48" s="153" t="s">
        <v>206</v>
      </c>
      <c r="I48" s="66"/>
      <c r="J48" s="66"/>
      <c r="K48" s="66"/>
      <c r="L48" s="66"/>
      <c r="M48" s="66"/>
      <c r="N48" s="66"/>
      <c r="O48" s="66"/>
      <c r="P48" s="66"/>
      <c r="Q48" s="66"/>
      <c r="R48" s="66"/>
      <c r="S48" s="66"/>
      <c r="T48" s="66"/>
      <c r="U48" s="66"/>
      <c r="V48" s="66"/>
      <c r="W48" s="66"/>
      <c r="X48" s="66"/>
      <c r="Y48" s="66"/>
      <c r="Z48" s="66"/>
      <c r="AA48" s="190" t="s">
        <v>208</v>
      </c>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1:144" customFormat="1" ht="9.9499999999999993" customHeight="1" x14ac:dyDescent="0.25">
      <c r="A49" s="66"/>
      <c r="B49" s="190"/>
      <c r="C49" s="201"/>
      <c r="D49" s="201"/>
      <c r="E49" s="201"/>
      <c r="F49" s="151"/>
      <c r="G49" s="152"/>
      <c r="H49" s="153"/>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1:144" customFormat="1" ht="36" x14ac:dyDescent="0.25">
      <c r="A50" s="66"/>
      <c r="B50" s="233" t="s">
        <v>134</v>
      </c>
      <c r="C50" s="234"/>
      <c r="D50" s="234"/>
      <c r="E50" s="234"/>
      <c r="F50" s="151"/>
      <c r="G50" s="152"/>
      <c r="H50" s="153" t="s">
        <v>206</v>
      </c>
      <c r="I50" s="66"/>
      <c r="J50" s="66"/>
      <c r="K50" s="66"/>
      <c r="L50" s="66"/>
      <c r="M50" s="66"/>
      <c r="N50" s="66"/>
      <c r="O50" s="66"/>
      <c r="P50" s="66"/>
      <c r="Q50" s="66"/>
      <c r="R50" s="66"/>
      <c r="S50" s="66"/>
      <c r="T50" s="66"/>
      <c r="U50" s="66"/>
      <c r="V50" s="66"/>
      <c r="W50" s="66"/>
      <c r="X50" s="66"/>
      <c r="Y50" s="66"/>
      <c r="Z50" s="66"/>
      <c r="AA50" s="190" t="s">
        <v>134</v>
      </c>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1:144" customFormat="1" ht="9.9499999999999993" customHeight="1" x14ac:dyDescent="0.25">
      <c r="A51" s="66"/>
      <c r="B51" s="190"/>
      <c r="C51" s="201"/>
      <c r="D51" s="201"/>
      <c r="E51" s="201"/>
      <c r="F51" s="151"/>
      <c r="G51" s="152"/>
      <c r="H51" s="153"/>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1:144" customFormat="1" x14ac:dyDescent="0.25">
      <c r="A52" s="66"/>
      <c r="B52" s="235" t="s">
        <v>118</v>
      </c>
      <c r="C52" s="236"/>
      <c r="D52" s="236"/>
      <c r="E52" s="236"/>
      <c r="F52" s="151"/>
      <c r="G52" s="152"/>
      <c r="H52" s="153" t="s">
        <v>209</v>
      </c>
      <c r="I52" s="66"/>
      <c r="J52" s="66"/>
      <c r="K52" s="66"/>
      <c r="L52" s="66"/>
      <c r="M52" s="66"/>
      <c r="N52" s="66"/>
      <c r="O52" s="66"/>
      <c r="P52" s="66"/>
      <c r="Q52" s="66"/>
      <c r="R52" s="66"/>
      <c r="S52" s="66"/>
      <c r="T52" s="66"/>
      <c r="U52" s="66"/>
      <c r="V52" s="66"/>
      <c r="W52" s="66"/>
      <c r="X52" s="66"/>
      <c r="Y52" s="66"/>
      <c r="Z52" s="66"/>
      <c r="AA52" s="195" t="s">
        <v>118</v>
      </c>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1:144" customFormat="1" ht="9.9499999999999993" customHeight="1" x14ac:dyDescent="0.25">
      <c r="A53" s="66"/>
      <c r="B53" s="191"/>
      <c r="C53" s="174"/>
      <c r="D53" s="174"/>
      <c r="E53" s="174"/>
      <c r="F53" s="151"/>
      <c r="G53" s="152"/>
      <c r="H53" s="153"/>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1:144" customFormat="1" x14ac:dyDescent="0.25">
      <c r="A54" s="66"/>
      <c r="B54" s="237" t="s">
        <v>119</v>
      </c>
      <c r="C54" s="237"/>
      <c r="D54" s="155" t="s">
        <v>67</v>
      </c>
      <c r="E54" s="175">
        <v>41.269860000000001</v>
      </c>
      <c r="F54" s="151"/>
      <c r="G54" s="152"/>
      <c r="H54" s="153" t="s">
        <v>206</v>
      </c>
      <c r="I54" s="66"/>
      <c r="J54" s="66"/>
      <c r="K54" s="66"/>
      <c r="L54" s="66"/>
      <c r="M54" s="66" t="s">
        <v>210</v>
      </c>
      <c r="N54" s="66"/>
      <c r="O54" s="66"/>
      <c r="P54" s="66"/>
      <c r="Q54" s="66"/>
      <c r="R54" s="66"/>
      <c r="S54" s="66"/>
      <c r="T54" s="66"/>
      <c r="U54" s="66"/>
      <c r="V54" s="66"/>
      <c r="W54" s="66"/>
      <c r="X54" s="66"/>
      <c r="Y54" s="66"/>
      <c r="Z54" s="193" t="s">
        <v>210</v>
      </c>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customFormat="1" x14ac:dyDescent="0.25">
      <c r="A55" s="66"/>
      <c r="B55" s="237" t="s">
        <v>120</v>
      </c>
      <c r="C55" s="237"/>
      <c r="D55" s="155" t="s">
        <v>67</v>
      </c>
      <c r="E55" s="156">
        <v>0.79</v>
      </c>
      <c r="F55" s="151"/>
      <c r="G55" s="152"/>
      <c r="H55" s="153" t="s">
        <v>206</v>
      </c>
      <c r="I55" s="66"/>
      <c r="J55" s="66"/>
      <c r="K55" s="66"/>
      <c r="L55" s="66"/>
      <c r="M55" s="66" t="s">
        <v>211</v>
      </c>
      <c r="N55" s="66"/>
      <c r="O55" s="66"/>
      <c r="P55" s="66"/>
      <c r="Q55" s="154">
        <v>43404</v>
      </c>
      <c r="R55" s="66"/>
      <c r="S55" s="66"/>
      <c r="T55" s="66"/>
      <c r="U55" s="66"/>
      <c r="V55" s="66"/>
      <c r="W55" s="66"/>
      <c r="X55" s="66"/>
      <c r="Y55" s="66"/>
      <c r="Z55" s="193" t="s">
        <v>211</v>
      </c>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customFormat="1" x14ac:dyDescent="0.25">
      <c r="A56" s="66"/>
      <c r="B56" s="237" t="s">
        <v>121</v>
      </c>
      <c r="C56" s="237"/>
      <c r="D56" s="155" t="s">
        <v>13</v>
      </c>
      <c r="E56" s="176">
        <v>1.207255E-2</v>
      </c>
      <c r="F56" s="151"/>
      <c r="G56" s="152"/>
      <c r="H56" s="153" t="s">
        <v>206</v>
      </c>
      <c r="I56" s="66"/>
      <c r="J56" s="66"/>
      <c r="K56" s="66"/>
      <c r="L56" s="66"/>
      <c r="M56" s="66" t="s">
        <v>212</v>
      </c>
      <c r="N56" s="66"/>
      <c r="O56" s="66"/>
      <c r="P56" s="66"/>
      <c r="Q56" s="66"/>
      <c r="R56" s="66"/>
      <c r="S56" s="66"/>
      <c r="T56" s="66"/>
      <c r="U56" s="66"/>
      <c r="V56" s="66"/>
      <c r="W56" s="66"/>
      <c r="X56" s="66"/>
      <c r="Y56" s="66"/>
      <c r="Z56" s="193" t="s">
        <v>212</v>
      </c>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customFormat="1" x14ac:dyDescent="0.25">
      <c r="A57" s="66"/>
      <c r="B57" s="237" t="s">
        <v>399</v>
      </c>
      <c r="C57" s="238"/>
      <c r="D57" s="155" t="s">
        <v>13</v>
      </c>
      <c r="E57" s="157">
        <v>1.4E-3</v>
      </c>
      <c r="F57" s="151"/>
      <c r="G57" s="152"/>
      <c r="H57" s="153" t="s">
        <v>206</v>
      </c>
      <c r="I57" s="66"/>
      <c r="J57" s="66"/>
      <c r="K57" s="66"/>
      <c r="L57" s="66"/>
      <c r="M57" s="66" t="s">
        <v>213</v>
      </c>
      <c r="N57" s="66"/>
      <c r="O57" s="66"/>
      <c r="P57" s="66"/>
      <c r="Q57" s="66"/>
      <c r="R57" s="66"/>
      <c r="S57" s="66"/>
      <c r="T57" s="66"/>
      <c r="U57" s="66"/>
      <c r="V57" s="66"/>
      <c r="W57" s="66"/>
      <c r="X57" s="66"/>
      <c r="Y57" s="66"/>
      <c r="Z57" s="193" t="s">
        <v>214</v>
      </c>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customFormat="1" ht="24" customHeight="1" x14ac:dyDescent="0.25">
      <c r="A58" s="66"/>
      <c r="B58" s="237" t="s">
        <v>400</v>
      </c>
      <c r="C58" s="238"/>
      <c r="D58" s="155" t="s">
        <v>13</v>
      </c>
      <c r="E58" s="157">
        <v>-1.1466514818379381E-3</v>
      </c>
      <c r="F58" s="151"/>
      <c r="G58" s="152"/>
      <c r="H58" s="153"/>
      <c r="I58" s="66"/>
      <c r="J58" s="66"/>
      <c r="K58" s="66"/>
      <c r="L58" s="66"/>
      <c r="M58" s="66"/>
      <c r="N58" s="66"/>
      <c r="O58" s="66"/>
      <c r="P58" s="66"/>
      <c r="Q58" s="66"/>
      <c r="R58" s="66"/>
      <c r="S58" s="66"/>
      <c r="T58" s="66"/>
      <c r="U58" s="66"/>
      <c r="V58" s="66"/>
      <c r="W58" s="66"/>
      <c r="X58" s="66"/>
      <c r="Y58" s="66"/>
      <c r="Z58" s="193"/>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customFormat="1" ht="27" customHeight="1" x14ac:dyDescent="0.25">
      <c r="A59" s="66"/>
      <c r="B59" s="237" t="s">
        <v>401</v>
      </c>
      <c r="C59" s="238"/>
      <c r="D59" s="155" t="s">
        <v>13</v>
      </c>
      <c r="E59" s="157">
        <v>2.1013684053532715E-3</v>
      </c>
      <c r="F59" s="151"/>
      <c r="G59" s="152"/>
      <c r="H59" s="153" t="s">
        <v>206</v>
      </c>
      <c r="I59" s="66"/>
      <c r="J59" s="66"/>
      <c r="K59" s="66"/>
      <c r="L59" s="66"/>
      <c r="M59" s="66" t="s">
        <v>215</v>
      </c>
      <c r="N59" s="66"/>
      <c r="O59" s="66"/>
      <c r="P59" s="66"/>
      <c r="Q59" s="66"/>
      <c r="R59" s="66"/>
      <c r="S59" s="66"/>
      <c r="T59" s="66"/>
      <c r="U59" s="66"/>
      <c r="V59" s="66"/>
      <c r="W59" s="66"/>
      <c r="X59" s="66"/>
      <c r="Y59" s="66"/>
      <c r="Z59" s="193" t="s">
        <v>216</v>
      </c>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customFormat="1" x14ac:dyDescent="0.25">
      <c r="A60" s="66"/>
      <c r="B60" s="237" t="s">
        <v>122</v>
      </c>
      <c r="C60" s="237"/>
      <c r="D60" s="155" t="s">
        <v>13</v>
      </c>
      <c r="E60" s="157">
        <v>2.0000000000000001E-4</v>
      </c>
      <c r="F60" s="151"/>
      <c r="G60" s="152"/>
      <c r="H60" s="153" t="s">
        <v>206</v>
      </c>
      <c r="I60" s="66"/>
      <c r="J60" s="66"/>
      <c r="K60" s="66"/>
      <c r="L60" s="66"/>
      <c r="M60" s="66" t="s">
        <v>217</v>
      </c>
      <c r="N60" s="66"/>
      <c r="O60" s="66"/>
      <c r="P60" s="66"/>
      <c r="Q60" s="66"/>
      <c r="R60" s="66"/>
      <c r="S60" s="66"/>
      <c r="T60" s="66"/>
      <c r="U60" s="66"/>
      <c r="V60" s="66"/>
      <c r="W60" s="66"/>
      <c r="X60" s="66"/>
      <c r="Y60" s="66"/>
      <c r="Z60" s="193" t="s">
        <v>122</v>
      </c>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customFormat="1" ht="30.75" customHeight="1" x14ac:dyDescent="0.25">
      <c r="A61" s="66"/>
      <c r="B61" s="237" t="s">
        <v>402</v>
      </c>
      <c r="C61" s="238"/>
      <c r="D61" s="155" t="s">
        <v>13</v>
      </c>
      <c r="E61" s="157">
        <v>0</v>
      </c>
      <c r="F61" s="151"/>
      <c r="G61" s="152"/>
      <c r="H61" s="153" t="s">
        <v>206</v>
      </c>
      <c r="I61" s="66"/>
      <c r="J61" s="66"/>
      <c r="K61" s="66"/>
      <c r="L61" s="66"/>
      <c r="M61" s="66" t="s">
        <v>218</v>
      </c>
      <c r="N61" s="66"/>
      <c r="O61" s="66"/>
      <c r="P61" s="66"/>
      <c r="Q61" s="66"/>
      <c r="R61" s="66"/>
      <c r="S61" s="66"/>
      <c r="T61" s="66"/>
      <c r="U61" s="66"/>
      <c r="V61" s="66"/>
      <c r="W61" s="66"/>
      <c r="X61" s="66"/>
      <c r="Y61" s="66"/>
      <c r="Z61" s="193" t="s">
        <v>219</v>
      </c>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customFormat="1" ht="18" customHeight="1" x14ac:dyDescent="0.25">
      <c r="A62" s="66"/>
      <c r="B62" s="237" t="s">
        <v>407</v>
      </c>
      <c r="C62" s="238"/>
      <c r="D62" s="155" t="s">
        <v>13</v>
      </c>
      <c r="E62" s="157">
        <v>6.2570921254264158E-6</v>
      </c>
      <c r="F62" s="151"/>
      <c r="G62" s="152"/>
      <c r="H62" s="153"/>
      <c r="I62" s="66"/>
      <c r="J62" s="66"/>
      <c r="K62" s="66"/>
      <c r="L62" s="66"/>
      <c r="M62" s="66"/>
      <c r="N62" s="66"/>
      <c r="O62" s="66"/>
      <c r="P62" s="66"/>
      <c r="Q62" s="66"/>
      <c r="R62" s="66"/>
      <c r="S62" s="66"/>
      <c r="T62" s="66"/>
      <c r="U62" s="66"/>
      <c r="V62" s="66"/>
      <c r="W62" s="66"/>
      <c r="X62" s="66"/>
      <c r="Y62" s="66"/>
      <c r="Z62" s="193"/>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customFormat="1" ht="27" customHeight="1" x14ac:dyDescent="0.25">
      <c r="A63" s="66"/>
      <c r="B63" s="237" t="s">
        <v>409</v>
      </c>
      <c r="C63" s="238"/>
      <c r="D63" s="155" t="s">
        <v>67</v>
      </c>
      <c r="E63" s="156">
        <v>1.88</v>
      </c>
      <c r="F63" s="151"/>
      <c r="G63" s="152"/>
      <c r="H63" s="153"/>
      <c r="I63" s="66"/>
      <c r="J63" s="66"/>
      <c r="K63" s="66"/>
      <c r="L63" s="66"/>
      <c r="M63" s="66"/>
      <c r="N63" s="66"/>
      <c r="O63" s="66"/>
      <c r="P63" s="66"/>
      <c r="Q63" s="66"/>
      <c r="R63" s="66"/>
      <c r="S63" s="66"/>
      <c r="T63" s="66"/>
      <c r="U63" s="66"/>
      <c r="V63" s="66"/>
      <c r="W63" s="66"/>
      <c r="X63" s="66"/>
      <c r="Y63" s="66"/>
      <c r="Z63" s="193"/>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customFormat="1" ht="24" customHeight="1" x14ac:dyDescent="0.25">
      <c r="A64" s="66"/>
      <c r="B64" s="237" t="s">
        <v>409</v>
      </c>
      <c r="C64" s="238"/>
      <c r="D64" s="155" t="s">
        <v>13</v>
      </c>
      <c r="E64" s="157">
        <v>5.0000000000000001E-4</v>
      </c>
      <c r="F64" s="151"/>
      <c r="G64" s="152"/>
      <c r="H64" s="153"/>
      <c r="I64" s="66"/>
      <c r="J64" s="66"/>
      <c r="K64" s="66"/>
      <c r="L64" s="66"/>
      <c r="M64" s="66"/>
      <c r="N64" s="66"/>
      <c r="O64" s="66"/>
      <c r="P64" s="66"/>
      <c r="Q64" s="66"/>
      <c r="R64" s="66"/>
      <c r="S64" s="66"/>
      <c r="T64" s="66"/>
      <c r="U64" s="66"/>
      <c r="V64" s="66"/>
      <c r="W64" s="66"/>
      <c r="X64" s="66"/>
      <c r="Y64" s="66"/>
      <c r="Z64" s="193"/>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1:144" customFormat="1" x14ac:dyDescent="0.25">
      <c r="A65" s="66"/>
      <c r="B65" s="237" t="s">
        <v>63</v>
      </c>
      <c r="C65" s="237"/>
      <c r="D65" s="155" t="s">
        <v>13</v>
      </c>
      <c r="E65" s="176">
        <v>7.4475224959026989E-3</v>
      </c>
      <c r="F65" s="151"/>
      <c r="G65" s="152"/>
      <c r="H65" s="153" t="s">
        <v>206</v>
      </c>
      <c r="I65" s="66"/>
      <c r="J65" s="66"/>
      <c r="K65" s="66"/>
      <c r="L65" s="66"/>
      <c r="M65" s="66" t="s">
        <v>220</v>
      </c>
      <c r="N65" s="66"/>
      <c r="O65" s="66"/>
      <c r="P65" s="66"/>
      <c r="Q65" s="66"/>
      <c r="R65" s="66"/>
      <c r="S65" s="66"/>
      <c r="T65" s="66"/>
      <c r="U65" s="66"/>
      <c r="V65" s="66"/>
      <c r="W65" s="66"/>
      <c r="X65" s="66"/>
      <c r="Y65" s="66"/>
      <c r="Z65" s="193" t="s">
        <v>220</v>
      </c>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t="s">
        <v>221</v>
      </c>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1:144" customFormat="1" x14ac:dyDescent="0.25">
      <c r="A66" s="66"/>
      <c r="B66" s="237" t="s">
        <v>64</v>
      </c>
      <c r="C66" s="237"/>
      <c r="D66" s="155" t="s">
        <v>13</v>
      </c>
      <c r="E66" s="176">
        <v>5.7640295638366704E-3</v>
      </c>
      <c r="F66" s="151"/>
      <c r="G66" s="152"/>
      <c r="H66" s="153" t="s">
        <v>206</v>
      </c>
      <c r="I66" s="66"/>
      <c r="J66" s="66"/>
      <c r="K66" s="66"/>
      <c r="L66" s="66"/>
      <c r="M66" s="66" t="s">
        <v>222</v>
      </c>
      <c r="N66" s="66"/>
      <c r="O66" s="66"/>
      <c r="P66" s="66"/>
      <c r="Q66" s="66"/>
      <c r="R66" s="66"/>
      <c r="S66" s="66"/>
      <c r="T66" s="66"/>
      <c r="U66" s="66"/>
      <c r="V66" s="66"/>
      <c r="W66" s="66"/>
      <c r="X66" s="66"/>
      <c r="Y66" s="66"/>
      <c r="Z66" s="193" t="s">
        <v>222</v>
      </c>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t="s">
        <v>223</v>
      </c>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1:144" customFormat="1" ht="9.9499999999999993" customHeight="1" x14ac:dyDescent="0.25">
      <c r="A67" s="66"/>
      <c r="B67" s="197"/>
      <c r="C67" s="197"/>
      <c r="D67" s="155"/>
      <c r="E67" s="157"/>
      <c r="F67" s="151"/>
      <c r="G67" s="152"/>
      <c r="H67" s="153"/>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customFormat="1" x14ac:dyDescent="0.25">
      <c r="A68" s="66"/>
      <c r="B68" s="235" t="s">
        <v>123</v>
      </c>
      <c r="C68" s="237"/>
      <c r="D68" s="155"/>
      <c r="E68" s="158"/>
      <c r="F68" s="151"/>
      <c r="G68" s="152"/>
      <c r="H68" s="153" t="s">
        <v>224</v>
      </c>
      <c r="I68" s="66"/>
      <c r="J68" s="66"/>
      <c r="K68" s="66"/>
      <c r="L68" s="66"/>
      <c r="M68" s="66"/>
      <c r="N68" s="66"/>
      <c r="O68" s="66"/>
      <c r="P68" s="66"/>
      <c r="Q68" s="66"/>
      <c r="R68" s="66"/>
      <c r="S68" s="66"/>
      <c r="T68" s="66"/>
      <c r="U68" s="66"/>
      <c r="V68" s="66"/>
      <c r="W68" s="66"/>
      <c r="X68" s="66"/>
      <c r="Y68" s="66"/>
      <c r="Z68" s="195" t="s">
        <v>123</v>
      </c>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customFormat="1" ht="9.9499999999999993" customHeight="1" x14ac:dyDescent="0.25">
      <c r="A69" s="66"/>
      <c r="B69" s="191"/>
      <c r="C69" s="197"/>
      <c r="D69" s="155"/>
      <c r="E69" s="158"/>
      <c r="F69" s="151"/>
      <c r="G69" s="152"/>
      <c r="H69" s="153"/>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customFormat="1" x14ac:dyDescent="0.25">
      <c r="A70" s="66"/>
      <c r="B70" s="237" t="s">
        <v>110</v>
      </c>
      <c r="C70" s="237"/>
      <c r="D70" s="155" t="s">
        <v>13</v>
      </c>
      <c r="E70" s="158">
        <v>4.4000000000000003E-3</v>
      </c>
      <c r="F70" s="151"/>
      <c r="G70" s="152"/>
      <c r="H70" s="153" t="s">
        <v>206</v>
      </c>
      <c r="I70" s="66"/>
      <c r="J70" s="66"/>
      <c r="K70" s="66"/>
      <c r="L70" s="66"/>
      <c r="M70" s="66" t="s">
        <v>225</v>
      </c>
      <c r="N70" s="66"/>
      <c r="O70" s="66"/>
      <c r="P70" s="66"/>
      <c r="Q70" s="66"/>
      <c r="R70" s="66"/>
      <c r="S70" s="66"/>
      <c r="T70" s="66"/>
      <c r="U70" s="66"/>
      <c r="V70" s="66"/>
      <c r="W70" s="66"/>
      <c r="X70" s="66"/>
      <c r="Y70" s="66"/>
      <c r="Z70" s="193" t="s">
        <v>110</v>
      </c>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customFormat="1" x14ac:dyDescent="0.25">
      <c r="A71" s="66"/>
      <c r="B71" s="237" t="s">
        <v>111</v>
      </c>
      <c r="C71" s="237"/>
      <c r="D71" s="155" t="s">
        <v>13</v>
      </c>
      <c r="E71" s="158">
        <v>1.2999999999999999E-3</v>
      </c>
      <c r="F71" s="151"/>
      <c r="G71" s="152"/>
      <c r="H71" s="153" t="s">
        <v>206</v>
      </c>
      <c r="I71" s="66"/>
      <c r="J71" s="66"/>
      <c r="K71" s="66"/>
      <c r="L71" s="66"/>
      <c r="M71" s="66" t="s">
        <v>226</v>
      </c>
      <c r="N71" s="66"/>
      <c r="O71" s="66"/>
      <c r="P71" s="66"/>
      <c r="Q71" s="66"/>
      <c r="R71" s="66"/>
      <c r="S71" s="66"/>
      <c r="T71" s="66"/>
      <c r="U71" s="66"/>
      <c r="V71" s="66"/>
      <c r="W71" s="66"/>
      <c r="X71" s="66"/>
      <c r="Y71" s="66"/>
      <c r="Z71" s="193" t="s">
        <v>111</v>
      </c>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customFormat="1" x14ac:dyDescent="0.25">
      <c r="A72" s="66"/>
      <c r="B72" s="237" t="s">
        <v>112</v>
      </c>
      <c r="C72" s="237"/>
      <c r="D72" s="155" t="s">
        <v>67</v>
      </c>
      <c r="E72" s="158">
        <v>0.25</v>
      </c>
      <c r="F72" s="151"/>
      <c r="G72" s="152"/>
      <c r="H72" s="153" t="s">
        <v>206</v>
      </c>
      <c r="I72" s="66"/>
      <c r="J72" s="66"/>
      <c r="K72" s="66"/>
      <c r="L72" s="66"/>
      <c r="M72" s="66" t="s">
        <v>227</v>
      </c>
      <c r="N72" s="66"/>
      <c r="O72" s="66"/>
      <c r="P72" s="66"/>
      <c r="Q72" s="66"/>
      <c r="R72" s="66"/>
      <c r="S72" s="66"/>
      <c r="T72" s="66"/>
      <c r="U72" s="66"/>
      <c r="V72" s="66"/>
      <c r="W72" s="66"/>
      <c r="X72" s="66"/>
      <c r="Y72" s="66"/>
      <c r="Z72" s="193" t="s">
        <v>112</v>
      </c>
      <c r="AA72" s="66"/>
      <c r="AB72" s="66"/>
      <c r="AC72" s="66"/>
      <c r="AD72" s="66"/>
      <c r="AE72" s="66"/>
      <c r="AF72" s="66"/>
      <c r="AG72" s="66"/>
      <c r="AH72" s="66"/>
      <c r="AI72" s="66"/>
      <c r="AJ72" s="66"/>
      <c r="AK72" s="66"/>
      <c r="AL72" s="66"/>
      <c r="AM72" s="66"/>
      <c r="AN72" s="66"/>
      <c r="AO72" s="66"/>
      <c r="AP72" s="66"/>
      <c r="AQ72" s="66"/>
      <c r="AR72" s="66"/>
      <c r="AS72" s="66" t="s">
        <v>183</v>
      </c>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customFormat="1" ht="18" x14ac:dyDescent="0.25">
      <c r="A73" s="66"/>
      <c r="B73" s="245" t="s">
        <v>107</v>
      </c>
      <c r="C73" s="234"/>
      <c r="D73" s="234"/>
      <c r="E73" s="234"/>
      <c r="F73" s="151"/>
      <c r="G73" s="152"/>
      <c r="H73" s="153" t="s">
        <v>228</v>
      </c>
      <c r="I73" s="66"/>
      <c r="J73" s="66"/>
      <c r="K73" s="66"/>
      <c r="L73" s="66"/>
      <c r="M73" s="66"/>
      <c r="N73" s="66"/>
      <c r="O73" s="66"/>
      <c r="P73" s="66"/>
      <c r="Q73" s="66"/>
      <c r="R73" s="66"/>
      <c r="S73" s="66"/>
      <c r="T73" s="66"/>
      <c r="U73" s="66"/>
      <c r="V73" s="66"/>
      <c r="W73" s="66"/>
      <c r="X73" s="66"/>
      <c r="Y73" s="66"/>
      <c r="Z73" s="66"/>
      <c r="AA73" s="196" t="s">
        <v>107</v>
      </c>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customFormat="1" ht="36" x14ac:dyDescent="0.25">
      <c r="A74" s="66"/>
      <c r="B74" s="233" t="s">
        <v>126</v>
      </c>
      <c r="C74" s="234"/>
      <c r="D74" s="234"/>
      <c r="E74" s="234"/>
      <c r="F74" s="151"/>
      <c r="G74" s="152"/>
      <c r="H74" s="153" t="s">
        <v>228</v>
      </c>
      <c r="I74" s="66"/>
      <c r="J74" s="66"/>
      <c r="K74" s="66"/>
      <c r="L74" s="66"/>
      <c r="M74" s="66"/>
      <c r="N74" s="66"/>
      <c r="O74" s="66"/>
      <c r="P74" s="66"/>
      <c r="Q74" s="66"/>
      <c r="R74" s="66"/>
      <c r="S74" s="66"/>
      <c r="T74" s="66"/>
      <c r="U74" s="66"/>
      <c r="V74" s="66"/>
      <c r="W74" s="66"/>
      <c r="X74" s="66"/>
      <c r="Y74" s="66"/>
      <c r="Z74" s="66"/>
      <c r="AA74" s="190" t="s">
        <v>126</v>
      </c>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customFormat="1" ht="9.9499999999999993" customHeight="1" x14ac:dyDescent="0.25">
      <c r="A75" s="66"/>
      <c r="B75" s="190"/>
      <c r="C75" s="201"/>
      <c r="D75" s="201"/>
      <c r="E75" s="201"/>
      <c r="F75" s="151"/>
      <c r="G75" s="152"/>
      <c r="H75" s="153"/>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customFormat="1" x14ac:dyDescent="0.25">
      <c r="A76" s="66"/>
      <c r="B76" s="243" t="s">
        <v>72</v>
      </c>
      <c r="C76" s="234"/>
      <c r="D76" s="234"/>
      <c r="E76" s="234"/>
      <c r="F76" s="151"/>
      <c r="G76" s="152"/>
      <c r="H76" s="153" t="s">
        <v>229</v>
      </c>
      <c r="I76" s="66"/>
      <c r="J76" s="66"/>
      <c r="K76" s="66"/>
      <c r="L76" s="66"/>
      <c r="M76" s="66"/>
      <c r="N76" s="66"/>
      <c r="O76" s="66"/>
      <c r="P76" s="66"/>
      <c r="Q76" s="66"/>
      <c r="R76" s="66"/>
      <c r="S76" s="66"/>
      <c r="T76" s="66"/>
      <c r="U76" s="66"/>
      <c r="V76" s="66"/>
      <c r="W76" s="66"/>
      <c r="X76" s="66"/>
      <c r="Y76" s="66"/>
      <c r="Z76" s="66"/>
      <c r="AA76" s="195" t="s">
        <v>72</v>
      </c>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customFormat="1" ht="9.9499999999999993" customHeight="1" x14ac:dyDescent="0.25">
      <c r="A77" s="66"/>
      <c r="B77" s="195"/>
      <c r="C77" s="201"/>
      <c r="D77" s="201"/>
      <c r="E77" s="201"/>
      <c r="F77" s="151"/>
      <c r="G77" s="152"/>
      <c r="H77" s="153"/>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customFormat="1" ht="36" x14ac:dyDescent="0.25">
      <c r="A78" s="66"/>
      <c r="B78" s="233" t="s">
        <v>73</v>
      </c>
      <c r="C78" s="234"/>
      <c r="D78" s="234"/>
      <c r="E78" s="234"/>
      <c r="F78" s="151"/>
      <c r="G78" s="152"/>
      <c r="H78" s="153" t="s">
        <v>228</v>
      </c>
      <c r="I78" s="66"/>
      <c r="J78" s="66"/>
      <c r="K78" s="66"/>
      <c r="L78" s="66"/>
      <c r="M78" s="66"/>
      <c r="N78" s="66"/>
      <c r="O78" s="66"/>
      <c r="P78" s="66"/>
      <c r="Q78" s="66"/>
      <c r="R78" s="66"/>
      <c r="S78" s="66"/>
      <c r="T78" s="66"/>
      <c r="U78" s="66"/>
      <c r="V78" s="66"/>
      <c r="W78" s="66"/>
      <c r="X78" s="66"/>
      <c r="Y78" s="66"/>
      <c r="Z78" s="66"/>
      <c r="AA78" s="190" t="s">
        <v>73</v>
      </c>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customFormat="1" ht="9.9499999999999993" customHeight="1" x14ac:dyDescent="0.25">
      <c r="A79" s="66"/>
      <c r="B79" s="190"/>
      <c r="C79" s="201"/>
      <c r="D79" s="201"/>
      <c r="E79" s="201"/>
      <c r="F79" s="151"/>
      <c r="G79" s="152"/>
      <c r="H79" s="153"/>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customFormat="1" ht="48" x14ac:dyDescent="0.25">
      <c r="A80" s="66"/>
      <c r="B80" s="233" t="s">
        <v>117</v>
      </c>
      <c r="C80" s="234"/>
      <c r="D80" s="234"/>
      <c r="E80" s="234"/>
      <c r="F80" s="151"/>
      <c r="G80" s="152"/>
      <c r="H80" s="153" t="s">
        <v>228</v>
      </c>
      <c r="I80" s="66"/>
      <c r="J80" s="66"/>
      <c r="K80" s="66"/>
      <c r="L80" s="66"/>
      <c r="M80" s="66"/>
      <c r="N80" s="66"/>
      <c r="O80" s="66"/>
      <c r="P80" s="66"/>
      <c r="Q80" s="66"/>
      <c r="R80" s="66"/>
      <c r="S80" s="66"/>
      <c r="T80" s="66"/>
      <c r="U80" s="66"/>
      <c r="V80" s="66"/>
      <c r="W80" s="66"/>
      <c r="X80" s="66"/>
      <c r="Y80" s="66"/>
      <c r="Z80" s="66"/>
      <c r="AA80" s="190" t="s">
        <v>117</v>
      </c>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1:144" customFormat="1" ht="9.9499999999999993" customHeight="1" x14ac:dyDescent="0.25">
      <c r="A81" s="66"/>
      <c r="B81" s="190"/>
      <c r="C81" s="201"/>
      <c r="D81" s="201"/>
      <c r="E81" s="201"/>
      <c r="F81" s="151"/>
      <c r="G81" s="152"/>
      <c r="H81" s="153"/>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1:144" customFormat="1" ht="48" x14ac:dyDescent="0.25">
      <c r="A82" s="66"/>
      <c r="B82" s="233" t="s">
        <v>208</v>
      </c>
      <c r="C82" s="234"/>
      <c r="D82" s="234"/>
      <c r="E82" s="234"/>
      <c r="F82" s="151"/>
      <c r="G82" s="152"/>
      <c r="H82" s="153" t="s">
        <v>228</v>
      </c>
      <c r="I82" s="66"/>
      <c r="J82" s="66"/>
      <c r="K82" s="66"/>
      <c r="L82" s="66"/>
      <c r="M82" s="66"/>
      <c r="N82" s="66"/>
      <c r="O82" s="66"/>
      <c r="P82" s="66"/>
      <c r="Q82" s="66"/>
      <c r="R82" s="66"/>
      <c r="S82" s="66"/>
      <c r="T82" s="66"/>
      <c r="U82" s="66"/>
      <c r="V82" s="66"/>
      <c r="W82" s="66"/>
      <c r="X82" s="66"/>
      <c r="Y82" s="66"/>
      <c r="Z82" s="66"/>
      <c r="AA82" s="190" t="s">
        <v>208</v>
      </c>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1:144" customFormat="1" ht="9.9499999999999993" customHeight="1" x14ac:dyDescent="0.25">
      <c r="A83" s="66"/>
      <c r="B83" s="190"/>
      <c r="C83" s="201"/>
      <c r="D83" s="201"/>
      <c r="E83" s="201"/>
      <c r="F83" s="151"/>
      <c r="G83" s="152"/>
      <c r="H83" s="153"/>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1:144" customFormat="1" ht="36" x14ac:dyDescent="0.25">
      <c r="A84" s="66"/>
      <c r="B84" s="233" t="s">
        <v>134</v>
      </c>
      <c r="C84" s="234"/>
      <c r="D84" s="234"/>
      <c r="E84" s="234"/>
      <c r="F84" s="151"/>
      <c r="G84" s="152"/>
      <c r="H84" s="153" t="s">
        <v>228</v>
      </c>
      <c r="I84" s="66"/>
      <c r="J84" s="66"/>
      <c r="K84" s="66"/>
      <c r="L84" s="66"/>
      <c r="M84" s="66"/>
      <c r="N84" s="66"/>
      <c r="O84" s="66"/>
      <c r="P84" s="66"/>
      <c r="Q84" s="66"/>
      <c r="R84" s="66"/>
      <c r="S84" s="66"/>
      <c r="T84" s="66"/>
      <c r="U84" s="66"/>
      <c r="V84" s="66"/>
      <c r="W84" s="66"/>
      <c r="X84" s="66"/>
      <c r="Y84" s="66"/>
      <c r="Z84" s="66"/>
      <c r="AA84" s="190" t="s">
        <v>134</v>
      </c>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1:144" customFormat="1" x14ac:dyDescent="0.25">
      <c r="A85" s="66"/>
      <c r="B85" s="233" t="s">
        <v>230</v>
      </c>
      <c r="C85" s="234"/>
      <c r="D85" s="234"/>
      <c r="E85" s="234"/>
      <c r="F85" s="151"/>
      <c r="G85" s="152"/>
      <c r="H85" s="153" t="s">
        <v>228</v>
      </c>
      <c r="I85" s="66"/>
      <c r="J85" s="66"/>
      <c r="K85" s="66"/>
      <c r="L85" s="66"/>
      <c r="M85" s="66"/>
      <c r="N85" s="66"/>
      <c r="O85" s="66"/>
      <c r="P85" s="66"/>
      <c r="Q85" s="66"/>
      <c r="R85" s="66"/>
      <c r="S85" s="66"/>
      <c r="T85" s="66"/>
      <c r="U85" s="66"/>
      <c r="V85" s="66"/>
      <c r="W85" s="66"/>
      <c r="X85" s="66"/>
      <c r="Y85" s="66"/>
      <c r="Z85" s="66"/>
      <c r="AA85" s="190" t="s">
        <v>230</v>
      </c>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1:144" customFormat="1" ht="9.9499999999999993" customHeight="1" x14ac:dyDescent="0.25">
      <c r="A86" s="66"/>
      <c r="B86" s="190"/>
      <c r="C86" s="201"/>
      <c r="D86" s="201"/>
      <c r="E86" s="201"/>
      <c r="F86" s="151"/>
      <c r="G86" s="152"/>
      <c r="H86" s="153"/>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1:144" customFormat="1" x14ac:dyDescent="0.25">
      <c r="A87" s="66"/>
      <c r="B87" s="235" t="s">
        <v>118</v>
      </c>
      <c r="C87" s="236"/>
      <c r="D87" s="236"/>
      <c r="E87" s="236"/>
      <c r="F87" s="151"/>
      <c r="G87" s="152"/>
      <c r="H87" s="153" t="s">
        <v>231</v>
      </c>
      <c r="I87" s="66"/>
      <c r="J87" s="66"/>
      <c r="K87" s="66"/>
      <c r="L87" s="66"/>
      <c r="M87" s="66"/>
      <c r="N87" s="66"/>
      <c r="O87" s="66"/>
      <c r="P87" s="66"/>
      <c r="Q87" s="66"/>
      <c r="R87" s="66"/>
      <c r="S87" s="66"/>
      <c r="T87" s="66"/>
      <c r="U87" s="66"/>
      <c r="V87" s="66"/>
      <c r="W87" s="66"/>
      <c r="X87" s="66"/>
      <c r="Y87" s="66"/>
      <c r="Z87" s="66"/>
      <c r="AA87" s="195" t="s">
        <v>118</v>
      </c>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1:144" customFormat="1" ht="9.9499999999999993" customHeight="1" x14ac:dyDescent="0.25">
      <c r="A88" s="66"/>
      <c r="B88" s="191"/>
      <c r="C88" s="174"/>
      <c r="D88" s="174"/>
      <c r="E88" s="174"/>
      <c r="F88" s="151"/>
      <c r="G88" s="152"/>
      <c r="H88" s="153"/>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1:144" customFormat="1" x14ac:dyDescent="0.25">
      <c r="A89" s="66"/>
      <c r="B89" s="237" t="s">
        <v>119</v>
      </c>
      <c r="C89" s="237"/>
      <c r="D89" s="155" t="s">
        <v>67</v>
      </c>
      <c r="E89" s="175">
        <v>72.678780000000003</v>
      </c>
      <c r="F89" s="151"/>
      <c r="G89" s="152"/>
      <c r="H89" s="153" t="s">
        <v>228</v>
      </c>
      <c r="I89" s="66"/>
      <c r="J89" s="66"/>
      <c r="K89" s="66"/>
      <c r="L89" s="66"/>
      <c r="M89" s="66" t="s">
        <v>232</v>
      </c>
      <c r="N89" s="66"/>
      <c r="O89" s="66"/>
      <c r="P89" s="66"/>
      <c r="Q89" s="66"/>
      <c r="R89" s="66"/>
      <c r="S89" s="66"/>
      <c r="T89" s="66"/>
      <c r="U89" s="66"/>
      <c r="V89" s="66"/>
      <c r="W89" s="66"/>
      <c r="X89" s="66"/>
      <c r="Y89" s="66"/>
      <c r="Z89" s="193" t="s">
        <v>232</v>
      </c>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1:144" customFormat="1" x14ac:dyDescent="0.25">
      <c r="A90" s="66"/>
      <c r="B90" s="237" t="s">
        <v>121</v>
      </c>
      <c r="C90" s="237"/>
      <c r="D90" s="155" t="s">
        <v>17</v>
      </c>
      <c r="E90" s="176">
        <v>4.3743210999999995</v>
      </c>
      <c r="F90" s="151"/>
      <c r="G90" s="152"/>
      <c r="H90" s="153" t="s">
        <v>228</v>
      </c>
      <c r="I90" s="66"/>
      <c r="J90" s="66"/>
      <c r="K90" s="66"/>
      <c r="L90" s="66"/>
      <c r="M90" s="66" t="s">
        <v>233</v>
      </c>
      <c r="N90" s="66"/>
      <c r="O90" s="66"/>
      <c r="P90" s="66"/>
      <c r="Q90" s="66"/>
      <c r="R90" s="66"/>
      <c r="S90" s="66"/>
      <c r="T90" s="66"/>
      <c r="U90" s="66"/>
      <c r="V90" s="66"/>
      <c r="W90" s="66"/>
      <c r="X90" s="66"/>
      <c r="Y90" s="66"/>
      <c r="Z90" s="193" t="s">
        <v>233</v>
      </c>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1:144" customFormat="1" ht="17.25" customHeight="1" x14ac:dyDescent="0.25">
      <c r="A91" s="66"/>
      <c r="B91" s="237" t="s">
        <v>399</v>
      </c>
      <c r="C91" s="238"/>
      <c r="D91" s="155" t="s">
        <v>17</v>
      </c>
      <c r="E91" s="157">
        <v>0.49080000000000001</v>
      </c>
      <c r="F91" s="151"/>
      <c r="G91" s="152"/>
      <c r="H91" s="153" t="s">
        <v>228</v>
      </c>
      <c r="I91" s="66"/>
      <c r="J91" s="66"/>
      <c r="K91" s="66"/>
      <c r="L91" s="66"/>
      <c r="M91" s="66" t="s">
        <v>234</v>
      </c>
      <c r="N91" s="66"/>
      <c r="O91" s="66"/>
      <c r="P91" s="66"/>
      <c r="Q91" s="66"/>
      <c r="R91" s="66"/>
      <c r="S91" s="66"/>
      <c r="T91" s="66"/>
      <c r="U91" s="66"/>
      <c r="V91" s="66"/>
      <c r="W91" s="66"/>
      <c r="X91" s="66"/>
      <c r="Y91" s="66"/>
      <c r="Z91" s="193" t="s">
        <v>235</v>
      </c>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1:144" customFormat="1" ht="27.75" customHeight="1" x14ac:dyDescent="0.25">
      <c r="A92" s="66"/>
      <c r="B92" s="237" t="s">
        <v>400</v>
      </c>
      <c r="C92" s="238"/>
      <c r="D92" s="155" t="s">
        <v>17</v>
      </c>
      <c r="E92" s="157">
        <v>-0.4005272204371314</v>
      </c>
      <c r="F92" s="151"/>
      <c r="G92" s="152"/>
      <c r="H92" s="153"/>
      <c r="I92" s="66"/>
      <c r="J92" s="66"/>
      <c r="K92" s="66"/>
      <c r="L92" s="66"/>
      <c r="M92" s="66"/>
      <c r="N92" s="66"/>
      <c r="O92" s="66"/>
      <c r="P92" s="66"/>
      <c r="Q92" s="66"/>
      <c r="R92" s="66"/>
      <c r="S92" s="66"/>
      <c r="T92" s="66"/>
      <c r="U92" s="66"/>
      <c r="V92" s="66"/>
      <c r="W92" s="66"/>
      <c r="X92" s="66"/>
      <c r="Y92" s="66"/>
      <c r="Z92" s="193"/>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customFormat="1" ht="25.5" customHeight="1" x14ac:dyDescent="0.25">
      <c r="A93" s="66"/>
      <c r="B93" s="237" t="s">
        <v>403</v>
      </c>
      <c r="C93" s="238"/>
      <c r="D93" s="155" t="s">
        <v>17</v>
      </c>
      <c r="E93" s="157">
        <v>0.79081051823270265</v>
      </c>
      <c r="F93" s="151"/>
      <c r="G93" s="152"/>
      <c r="H93" s="153" t="s">
        <v>228</v>
      </c>
      <c r="I93" s="66"/>
      <c r="J93" s="66"/>
      <c r="K93" s="66"/>
      <c r="L93" s="66"/>
      <c r="M93" s="66" t="s">
        <v>236</v>
      </c>
      <c r="N93" s="66"/>
      <c r="O93" s="66"/>
      <c r="P93" s="66"/>
      <c r="Q93" s="66"/>
      <c r="R93" s="66"/>
      <c r="S93" s="66"/>
      <c r="T93" s="66"/>
      <c r="U93" s="66"/>
      <c r="V93" s="66"/>
      <c r="W93" s="66"/>
      <c r="X93" s="66"/>
      <c r="Y93" s="66"/>
      <c r="Z93" s="193" t="s">
        <v>237</v>
      </c>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customFormat="1" ht="25.5" customHeight="1" x14ac:dyDescent="0.25">
      <c r="A94" s="66"/>
      <c r="B94" s="237" t="s">
        <v>404</v>
      </c>
      <c r="C94" s="238"/>
      <c r="D94" s="155" t="s">
        <v>17</v>
      </c>
      <c r="E94" s="157">
        <v>0.53101051823270262</v>
      </c>
      <c r="F94" s="151"/>
      <c r="G94" s="152"/>
      <c r="H94" s="153"/>
      <c r="I94" s="66"/>
      <c r="J94" s="66"/>
      <c r="K94" s="66"/>
      <c r="L94" s="66"/>
      <c r="M94" s="66"/>
      <c r="N94" s="66"/>
      <c r="O94" s="66"/>
      <c r="P94" s="66"/>
      <c r="Q94" s="66"/>
      <c r="R94" s="66"/>
      <c r="S94" s="66"/>
      <c r="T94" s="66"/>
      <c r="U94" s="66"/>
      <c r="V94" s="66"/>
      <c r="W94" s="66"/>
      <c r="X94" s="66"/>
      <c r="Y94" s="66"/>
      <c r="Z94" s="193"/>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customFormat="1" ht="15.75" customHeight="1" x14ac:dyDescent="0.25">
      <c r="A95" s="66"/>
      <c r="B95" s="237" t="s">
        <v>122</v>
      </c>
      <c r="C95" s="237"/>
      <c r="D95" s="155" t="s">
        <v>17</v>
      </c>
      <c r="E95" s="157">
        <v>8.0199999999999994E-2</v>
      </c>
      <c r="F95" s="151"/>
      <c r="G95" s="152"/>
      <c r="H95" s="153" t="s">
        <v>228</v>
      </c>
      <c r="I95" s="66"/>
      <c r="J95" s="66"/>
      <c r="K95" s="66"/>
      <c r="L95" s="66"/>
      <c r="M95" s="66" t="s">
        <v>238</v>
      </c>
      <c r="N95" s="66"/>
      <c r="O95" s="66"/>
      <c r="P95" s="66"/>
      <c r="Q95" s="66"/>
      <c r="R95" s="66"/>
      <c r="S95" s="66"/>
      <c r="T95" s="66"/>
      <c r="U95" s="66"/>
      <c r="V95" s="66"/>
      <c r="W95" s="66"/>
      <c r="X95" s="66"/>
      <c r="Y95" s="66"/>
      <c r="Z95" s="193" t="s">
        <v>122</v>
      </c>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customFormat="1" ht="15.75" customHeight="1" x14ac:dyDescent="0.25">
      <c r="A96" s="66"/>
      <c r="B96" s="237" t="s">
        <v>407</v>
      </c>
      <c r="C96" s="238"/>
      <c r="D96" s="155" t="s">
        <v>17</v>
      </c>
      <c r="E96" s="157">
        <v>1.2755268423373465E-3</v>
      </c>
      <c r="F96" s="151"/>
      <c r="G96" s="152"/>
      <c r="H96" s="153"/>
      <c r="I96" s="66"/>
      <c r="J96" s="66"/>
      <c r="K96" s="66"/>
      <c r="L96" s="66"/>
      <c r="M96" s="66"/>
      <c r="N96" s="66"/>
      <c r="O96" s="66"/>
      <c r="P96" s="66"/>
      <c r="Q96" s="66"/>
      <c r="R96" s="66"/>
      <c r="S96" s="66"/>
      <c r="T96" s="66"/>
      <c r="U96" s="66"/>
      <c r="V96" s="66"/>
      <c r="W96" s="66"/>
      <c r="X96" s="66"/>
      <c r="Y96" s="66"/>
      <c r="Z96" s="193"/>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1:144" customFormat="1" ht="24.75" customHeight="1" x14ac:dyDescent="0.25">
      <c r="A97" s="66"/>
      <c r="B97" s="237" t="s">
        <v>409</v>
      </c>
      <c r="C97" s="238"/>
      <c r="D97" s="155" t="s">
        <v>67</v>
      </c>
      <c r="E97" s="156">
        <v>3.31</v>
      </c>
      <c r="F97" s="151"/>
      <c r="G97" s="152"/>
      <c r="H97" s="153" t="s">
        <v>228</v>
      </c>
      <c r="I97" s="66"/>
      <c r="J97" s="66"/>
      <c r="K97" s="66"/>
      <c r="L97" s="66"/>
      <c r="M97" s="66" t="s">
        <v>239</v>
      </c>
      <c r="N97" s="66"/>
      <c r="O97" s="66"/>
      <c r="P97" s="66"/>
      <c r="Q97" s="66"/>
      <c r="R97" s="66"/>
      <c r="S97" s="66"/>
      <c r="T97" s="66"/>
      <c r="U97" s="66"/>
      <c r="V97" s="66"/>
      <c r="W97" s="66"/>
      <c r="X97" s="66"/>
      <c r="Y97" s="66"/>
      <c r="Z97" s="193" t="s">
        <v>240</v>
      </c>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1:144" customFormat="1" ht="24.75" customHeight="1" x14ac:dyDescent="0.25">
      <c r="A98" s="66"/>
      <c r="B98" s="237" t="s">
        <v>409</v>
      </c>
      <c r="C98" s="238"/>
      <c r="D98" s="155" t="s">
        <v>17</v>
      </c>
      <c r="E98" s="157">
        <v>0.19889999999999999</v>
      </c>
      <c r="F98" s="151"/>
      <c r="G98" s="152"/>
      <c r="H98" s="153"/>
      <c r="I98" s="66"/>
      <c r="J98" s="66"/>
      <c r="K98" s="66"/>
      <c r="L98" s="66"/>
      <c r="M98" s="66"/>
      <c r="N98" s="66"/>
      <c r="O98" s="66"/>
      <c r="P98" s="66"/>
      <c r="Q98" s="66"/>
      <c r="R98" s="66"/>
      <c r="S98" s="66"/>
      <c r="T98" s="66"/>
      <c r="U98" s="66"/>
      <c r="V98" s="66"/>
      <c r="W98" s="66"/>
      <c r="X98" s="66"/>
      <c r="Y98" s="66"/>
      <c r="Z98" s="193"/>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1:144" customFormat="1" x14ac:dyDescent="0.25">
      <c r="A99" s="66"/>
      <c r="B99" s="237" t="s">
        <v>63</v>
      </c>
      <c r="C99" s="237"/>
      <c r="D99" s="155" t="s">
        <v>17</v>
      </c>
      <c r="E99" s="176">
        <v>2.8684720859699291</v>
      </c>
      <c r="F99" s="151"/>
      <c r="G99" s="152"/>
      <c r="H99" s="153" t="s">
        <v>228</v>
      </c>
      <c r="I99" s="66"/>
      <c r="J99" s="66"/>
      <c r="K99" s="66"/>
      <c r="L99" s="66"/>
      <c r="M99" s="66" t="s">
        <v>241</v>
      </c>
      <c r="N99" s="66"/>
      <c r="O99" s="66"/>
      <c r="P99" s="66"/>
      <c r="Q99" s="66"/>
      <c r="R99" s="66"/>
      <c r="S99" s="66"/>
      <c r="T99" s="66"/>
      <c r="U99" s="66"/>
      <c r="V99" s="66"/>
      <c r="W99" s="66"/>
      <c r="X99" s="66"/>
      <c r="Y99" s="66"/>
      <c r="Z99" s="193" t="s">
        <v>241</v>
      </c>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t="s">
        <v>242</v>
      </c>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1:144" customFormat="1" x14ac:dyDescent="0.25">
      <c r="A100" s="66"/>
      <c r="B100" s="237" t="s">
        <v>64</v>
      </c>
      <c r="C100" s="237"/>
      <c r="D100" s="155" t="s">
        <v>17</v>
      </c>
      <c r="E100" s="176">
        <v>2.2603230253694222</v>
      </c>
      <c r="F100" s="151"/>
      <c r="G100" s="152"/>
      <c r="H100" s="153" t="s">
        <v>228</v>
      </c>
      <c r="I100" s="66"/>
      <c r="J100" s="66"/>
      <c r="K100" s="66"/>
      <c r="L100" s="66"/>
      <c r="M100" s="66" t="s">
        <v>243</v>
      </c>
      <c r="N100" s="66"/>
      <c r="O100" s="66"/>
      <c r="P100" s="66"/>
      <c r="Q100" s="66"/>
      <c r="R100" s="66"/>
      <c r="S100" s="66"/>
      <c r="T100" s="66"/>
      <c r="U100" s="66"/>
      <c r="V100" s="66"/>
      <c r="W100" s="66"/>
      <c r="X100" s="66"/>
      <c r="Y100" s="66"/>
      <c r="Z100" s="193" t="s">
        <v>243</v>
      </c>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t="s">
        <v>244</v>
      </c>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1:144" customFormat="1" x14ac:dyDescent="0.25">
      <c r="A101" s="66"/>
      <c r="B101" s="237" t="s">
        <v>65</v>
      </c>
      <c r="C101" s="237"/>
      <c r="D101" s="155" t="s">
        <v>17</v>
      </c>
      <c r="E101" s="176">
        <v>2.8684720859699291</v>
      </c>
      <c r="F101" s="151"/>
      <c r="G101" s="152"/>
      <c r="H101" s="153" t="s">
        <v>228</v>
      </c>
      <c r="I101" s="66"/>
      <c r="J101" s="66"/>
      <c r="K101" s="66"/>
      <c r="L101" s="66"/>
      <c r="M101" s="66" t="s">
        <v>245</v>
      </c>
      <c r="N101" s="66"/>
      <c r="O101" s="66"/>
      <c r="P101" s="66"/>
      <c r="Q101" s="66"/>
      <c r="R101" s="66"/>
      <c r="S101" s="66"/>
      <c r="T101" s="66"/>
      <c r="U101" s="66"/>
      <c r="V101" s="66"/>
      <c r="W101" s="66"/>
      <c r="X101" s="66"/>
      <c r="Y101" s="66"/>
      <c r="Z101" s="193" t="s">
        <v>245</v>
      </c>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t="s">
        <v>246</v>
      </c>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1:144" customFormat="1" x14ac:dyDescent="0.25">
      <c r="A102" s="66"/>
      <c r="B102" s="237" t="s">
        <v>66</v>
      </c>
      <c r="C102" s="237"/>
      <c r="D102" s="155" t="s">
        <v>17</v>
      </c>
      <c r="E102" s="176">
        <v>2.2603230253694222</v>
      </c>
      <c r="F102" s="151"/>
      <c r="G102" s="152"/>
      <c r="H102" s="153" t="s">
        <v>228</v>
      </c>
      <c r="I102" s="66"/>
      <c r="J102" s="66"/>
      <c r="K102" s="66"/>
      <c r="L102" s="66"/>
      <c r="M102" s="66" t="s">
        <v>247</v>
      </c>
      <c r="N102" s="66"/>
      <c r="O102" s="66"/>
      <c r="P102" s="66"/>
      <c r="Q102" s="66"/>
      <c r="R102" s="66"/>
      <c r="S102" s="66"/>
      <c r="T102" s="66"/>
      <c r="U102" s="66"/>
      <c r="V102" s="66"/>
      <c r="W102" s="66"/>
      <c r="X102" s="66"/>
      <c r="Y102" s="66"/>
      <c r="Z102" s="193" t="s">
        <v>247</v>
      </c>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t="s">
        <v>248</v>
      </c>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1:144" customFormat="1" ht="9.9499999999999993" customHeight="1" x14ac:dyDescent="0.25">
      <c r="A103" s="66"/>
      <c r="B103" s="197"/>
      <c r="C103" s="197"/>
      <c r="D103" s="155"/>
      <c r="E103" s="157"/>
      <c r="F103" s="151"/>
      <c r="G103" s="152"/>
      <c r="H103" s="153"/>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1:144" customFormat="1" x14ac:dyDescent="0.25">
      <c r="A104" s="66"/>
      <c r="B104" s="235" t="s">
        <v>123</v>
      </c>
      <c r="C104" s="237"/>
      <c r="D104" s="155"/>
      <c r="E104" s="158"/>
      <c r="F104" s="151"/>
      <c r="G104" s="152"/>
      <c r="H104" s="153" t="s">
        <v>249</v>
      </c>
      <c r="I104" s="66"/>
      <c r="J104" s="66"/>
      <c r="K104" s="66"/>
      <c r="L104" s="66"/>
      <c r="M104" s="66"/>
      <c r="N104" s="66"/>
      <c r="O104" s="66"/>
      <c r="P104" s="66"/>
      <c r="Q104" s="66"/>
      <c r="R104" s="66"/>
      <c r="S104" s="66"/>
      <c r="T104" s="66"/>
      <c r="U104" s="66"/>
      <c r="V104" s="66"/>
      <c r="W104" s="66"/>
      <c r="X104" s="66"/>
      <c r="Y104" s="66"/>
      <c r="Z104" s="195" t="s">
        <v>123</v>
      </c>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1:144" customFormat="1" ht="9.9499999999999993" customHeight="1" x14ac:dyDescent="0.25">
      <c r="A105" s="66"/>
      <c r="B105" s="191"/>
      <c r="C105" s="197"/>
      <c r="D105" s="155"/>
      <c r="E105" s="158"/>
      <c r="F105" s="151"/>
      <c r="G105" s="152"/>
      <c r="H105" s="153"/>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1:144" customFormat="1" x14ac:dyDescent="0.25">
      <c r="A106" s="66"/>
      <c r="B106" s="237" t="s">
        <v>110</v>
      </c>
      <c r="C106" s="237"/>
      <c r="D106" s="155" t="s">
        <v>13</v>
      </c>
      <c r="E106" s="158">
        <v>4.4000000000000003E-3</v>
      </c>
      <c r="F106" s="151"/>
      <c r="G106" s="152"/>
      <c r="H106" s="153" t="s">
        <v>228</v>
      </c>
      <c r="I106" s="66"/>
      <c r="J106" s="66"/>
      <c r="K106" s="66"/>
      <c r="L106" s="66"/>
      <c r="M106" s="66" t="s">
        <v>250</v>
      </c>
      <c r="N106" s="66"/>
      <c r="O106" s="66"/>
      <c r="P106" s="66"/>
      <c r="Q106" s="66"/>
      <c r="R106" s="66"/>
      <c r="S106" s="66"/>
      <c r="T106" s="66"/>
      <c r="U106" s="66"/>
      <c r="V106" s="66"/>
      <c r="W106" s="66"/>
      <c r="X106" s="66"/>
      <c r="Y106" s="66"/>
      <c r="Z106" s="193" t="s">
        <v>110</v>
      </c>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1:144" customFormat="1" x14ac:dyDescent="0.25">
      <c r="A107" s="66"/>
      <c r="B107" s="237" t="s">
        <v>111</v>
      </c>
      <c r="C107" s="237"/>
      <c r="D107" s="155" t="s">
        <v>13</v>
      </c>
      <c r="E107" s="158">
        <v>1.2999999999999999E-3</v>
      </c>
      <c r="F107" s="151"/>
      <c r="G107" s="152"/>
      <c r="H107" s="153" t="s">
        <v>228</v>
      </c>
      <c r="I107" s="66"/>
      <c r="J107" s="66"/>
      <c r="K107" s="66"/>
      <c r="L107" s="66"/>
      <c r="M107" s="66" t="s">
        <v>251</v>
      </c>
      <c r="N107" s="66"/>
      <c r="O107" s="66"/>
      <c r="P107" s="66"/>
      <c r="Q107" s="66"/>
      <c r="R107" s="66"/>
      <c r="S107" s="66"/>
      <c r="T107" s="66"/>
      <c r="U107" s="66"/>
      <c r="V107" s="66"/>
      <c r="W107" s="66"/>
      <c r="X107" s="66"/>
      <c r="Y107" s="66"/>
      <c r="Z107" s="193" t="s">
        <v>111</v>
      </c>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customFormat="1" x14ac:dyDescent="0.25">
      <c r="A108" s="66"/>
      <c r="B108" s="237" t="s">
        <v>112</v>
      </c>
      <c r="C108" s="237"/>
      <c r="D108" s="155" t="s">
        <v>67</v>
      </c>
      <c r="E108" s="158">
        <v>0.25</v>
      </c>
      <c r="F108" s="151"/>
      <c r="G108" s="152"/>
      <c r="H108" s="153" t="s">
        <v>228</v>
      </c>
      <c r="I108" s="66"/>
      <c r="J108" s="66"/>
      <c r="K108" s="66"/>
      <c r="L108" s="66"/>
      <c r="M108" s="66" t="s">
        <v>252</v>
      </c>
      <c r="N108" s="66"/>
      <c r="O108" s="66"/>
      <c r="P108" s="66"/>
      <c r="Q108" s="66"/>
      <c r="R108" s="66"/>
      <c r="S108" s="66"/>
      <c r="T108" s="66"/>
      <c r="U108" s="66"/>
      <c r="V108" s="66"/>
      <c r="W108" s="66"/>
      <c r="X108" s="66"/>
      <c r="Y108" s="66"/>
      <c r="Z108" s="193" t="s">
        <v>112</v>
      </c>
      <c r="AA108" s="66"/>
      <c r="AB108" s="66"/>
      <c r="AC108" s="66"/>
      <c r="AD108" s="66"/>
      <c r="AE108" s="66"/>
      <c r="AF108" s="66"/>
      <c r="AG108" s="66"/>
      <c r="AH108" s="66"/>
      <c r="AI108" s="66"/>
      <c r="AJ108" s="66"/>
      <c r="AK108" s="66"/>
      <c r="AL108" s="66"/>
      <c r="AM108" s="66"/>
      <c r="AN108" s="66"/>
      <c r="AO108" s="66"/>
      <c r="AP108" s="66"/>
      <c r="AQ108" s="66"/>
      <c r="AR108" s="66"/>
      <c r="AS108" s="66" t="s">
        <v>183</v>
      </c>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customFormat="1" ht="21.75" customHeight="1" x14ac:dyDescent="0.25">
      <c r="A109" s="66"/>
      <c r="B109" s="245" t="s">
        <v>108</v>
      </c>
      <c r="C109" s="234"/>
      <c r="D109" s="234"/>
      <c r="E109" s="234"/>
      <c r="F109" s="151"/>
      <c r="G109" s="152"/>
      <c r="H109" s="153" t="s">
        <v>253</v>
      </c>
      <c r="I109" s="66"/>
      <c r="J109" s="66"/>
      <c r="K109" s="66"/>
      <c r="L109" s="66"/>
      <c r="M109" s="66"/>
      <c r="N109" s="66"/>
      <c r="O109" s="66"/>
      <c r="P109" s="66"/>
      <c r="Q109" s="66"/>
      <c r="R109" s="66"/>
      <c r="S109" s="66"/>
      <c r="T109" s="66"/>
      <c r="U109" s="66"/>
      <c r="V109" s="66"/>
      <c r="W109" s="66"/>
      <c r="X109" s="66"/>
      <c r="Y109" s="66"/>
      <c r="Z109" s="66"/>
      <c r="AA109" s="196" t="s">
        <v>108</v>
      </c>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customFormat="1" ht="36" x14ac:dyDescent="0.25">
      <c r="A110" s="66"/>
      <c r="B110" s="233" t="s">
        <v>127</v>
      </c>
      <c r="C110" s="234"/>
      <c r="D110" s="234"/>
      <c r="E110" s="234"/>
      <c r="F110" s="151"/>
      <c r="G110" s="152"/>
      <c r="H110" s="153" t="s">
        <v>253</v>
      </c>
      <c r="I110" s="66"/>
      <c r="J110" s="66"/>
      <c r="K110" s="66"/>
      <c r="L110" s="66"/>
      <c r="M110" s="66"/>
      <c r="N110" s="66"/>
      <c r="O110" s="66"/>
      <c r="P110" s="66"/>
      <c r="Q110" s="66"/>
      <c r="R110" s="66"/>
      <c r="S110" s="66"/>
      <c r="T110" s="66"/>
      <c r="U110" s="66"/>
      <c r="V110" s="66"/>
      <c r="W110" s="66"/>
      <c r="X110" s="66"/>
      <c r="Y110" s="66"/>
      <c r="Z110" s="66"/>
      <c r="AA110" s="190" t="s">
        <v>127</v>
      </c>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customFormat="1" ht="9.9499999999999993" customHeight="1" x14ac:dyDescent="0.25">
      <c r="A111" s="66"/>
      <c r="B111" s="190"/>
      <c r="C111" s="201"/>
      <c r="D111" s="201"/>
      <c r="E111" s="201"/>
      <c r="F111" s="151"/>
      <c r="G111" s="152"/>
      <c r="H111" s="153"/>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customFormat="1" x14ac:dyDescent="0.25">
      <c r="A112" s="66"/>
      <c r="B112" s="243" t="s">
        <v>72</v>
      </c>
      <c r="C112" s="234"/>
      <c r="D112" s="234"/>
      <c r="E112" s="234"/>
      <c r="F112" s="151"/>
      <c r="G112" s="152"/>
      <c r="H112" s="153" t="s">
        <v>254</v>
      </c>
      <c r="I112" s="66"/>
      <c r="J112" s="66"/>
      <c r="K112" s="66"/>
      <c r="L112" s="66"/>
      <c r="M112" s="66"/>
      <c r="N112" s="66"/>
      <c r="O112" s="66"/>
      <c r="P112" s="66"/>
      <c r="Q112" s="66"/>
      <c r="R112" s="66"/>
      <c r="S112" s="66"/>
      <c r="T112" s="66"/>
      <c r="U112" s="66"/>
      <c r="V112" s="66"/>
      <c r="W112" s="66"/>
      <c r="X112" s="66"/>
      <c r="Y112" s="66"/>
      <c r="Z112" s="66"/>
      <c r="AA112" s="195" t="s">
        <v>72</v>
      </c>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1:144" customFormat="1" ht="9.9499999999999993" customHeight="1" x14ac:dyDescent="0.25">
      <c r="A113" s="66"/>
      <c r="B113" s="195"/>
      <c r="C113" s="201"/>
      <c r="D113" s="201"/>
      <c r="E113" s="201"/>
      <c r="F113" s="151"/>
      <c r="G113" s="152"/>
      <c r="H113" s="153"/>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1:144" customFormat="1" ht="36" x14ac:dyDescent="0.25">
      <c r="A114" s="66"/>
      <c r="B114" s="233" t="s">
        <v>73</v>
      </c>
      <c r="C114" s="234"/>
      <c r="D114" s="234"/>
      <c r="E114" s="234"/>
      <c r="F114" s="151"/>
      <c r="G114" s="152"/>
      <c r="H114" s="153" t="s">
        <v>253</v>
      </c>
      <c r="I114" s="66"/>
      <c r="J114" s="66"/>
      <c r="K114" s="66"/>
      <c r="L114" s="66"/>
      <c r="M114" s="66"/>
      <c r="N114" s="66"/>
      <c r="O114" s="66"/>
      <c r="P114" s="66"/>
      <c r="Q114" s="66"/>
      <c r="R114" s="66"/>
      <c r="S114" s="66"/>
      <c r="T114" s="66"/>
      <c r="U114" s="66"/>
      <c r="V114" s="66"/>
      <c r="W114" s="66"/>
      <c r="X114" s="66"/>
      <c r="Y114" s="66"/>
      <c r="Z114" s="66"/>
      <c r="AA114" s="190" t="s">
        <v>73</v>
      </c>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1:144" customFormat="1" ht="9.9499999999999993" customHeight="1" x14ac:dyDescent="0.25">
      <c r="A115" s="66"/>
      <c r="B115" s="190"/>
      <c r="C115" s="201"/>
      <c r="D115" s="201"/>
      <c r="E115" s="201"/>
      <c r="F115" s="151"/>
      <c r="G115" s="152"/>
      <c r="H115" s="153"/>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1:144" customFormat="1" ht="48" x14ac:dyDescent="0.25">
      <c r="A116" s="66"/>
      <c r="B116" s="233" t="s">
        <v>117</v>
      </c>
      <c r="C116" s="234"/>
      <c r="D116" s="234"/>
      <c r="E116" s="234"/>
      <c r="F116" s="151"/>
      <c r="G116" s="152"/>
      <c r="H116" s="153" t="s">
        <v>253</v>
      </c>
      <c r="I116" s="66"/>
      <c r="J116" s="66"/>
      <c r="K116" s="66"/>
      <c r="L116" s="66"/>
      <c r="M116" s="66"/>
      <c r="N116" s="66"/>
      <c r="O116" s="66"/>
      <c r="P116" s="66"/>
      <c r="Q116" s="66"/>
      <c r="R116" s="66"/>
      <c r="S116" s="66"/>
      <c r="T116" s="66"/>
      <c r="U116" s="66"/>
      <c r="V116" s="66"/>
      <c r="W116" s="66"/>
      <c r="X116" s="66"/>
      <c r="Y116" s="66"/>
      <c r="Z116" s="66"/>
      <c r="AA116" s="190" t="s">
        <v>117</v>
      </c>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1:144" customFormat="1" ht="9.9499999999999993" customHeight="1" x14ac:dyDescent="0.25">
      <c r="A117" s="66"/>
      <c r="B117" s="190"/>
      <c r="C117" s="201"/>
      <c r="D117" s="201"/>
      <c r="E117" s="201"/>
      <c r="F117" s="151"/>
      <c r="G117" s="152"/>
      <c r="H117" s="153"/>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1:144" customFormat="1" ht="48" x14ac:dyDescent="0.25">
      <c r="A118" s="66"/>
      <c r="B118" s="233" t="s">
        <v>208</v>
      </c>
      <c r="C118" s="234"/>
      <c r="D118" s="234"/>
      <c r="E118" s="234"/>
      <c r="F118" s="151"/>
      <c r="G118" s="152"/>
      <c r="H118" s="153" t="s">
        <v>253</v>
      </c>
      <c r="I118" s="66"/>
      <c r="J118" s="66"/>
      <c r="K118" s="66"/>
      <c r="L118" s="66"/>
      <c r="M118" s="66"/>
      <c r="N118" s="66"/>
      <c r="O118" s="66"/>
      <c r="P118" s="66"/>
      <c r="Q118" s="66"/>
      <c r="R118" s="66"/>
      <c r="S118" s="66"/>
      <c r="T118" s="66"/>
      <c r="U118" s="66"/>
      <c r="V118" s="66"/>
      <c r="W118" s="66"/>
      <c r="X118" s="66"/>
      <c r="Y118" s="66"/>
      <c r="Z118" s="66"/>
      <c r="AA118" s="190" t="s">
        <v>208</v>
      </c>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1:144" customFormat="1" ht="9.9499999999999993" customHeight="1" x14ac:dyDescent="0.25">
      <c r="A119" s="66"/>
      <c r="B119" s="190"/>
      <c r="C119" s="201"/>
      <c r="D119" s="201"/>
      <c r="E119" s="201"/>
      <c r="F119" s="151"/>
      <c r="G119" s="152"/>
      <c r="H119" s="153"/>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1:144" customFormat="1" ht="36" x14ac:dyDescent="0.25">
      <c r="A120" s="66"/>
      <c r="B120" s="233" t="s">
        <v>134</v>
      </c>
      <c r="C120" s="234"/>
      <c r="D120" s="234"/>
      <c r="E120" s="234"/>
      <c r="F120" s="151"/>
      <c r="G120" s="152"/>
      <c r="H120" s="153" t="s">
        <v>253</v>
      </c>
      <c r="I120" s="66"/>
      <c r="J120" s="66"/>
      <c r="K120" s="66"/>
      <c r="L120" s="66"/>
      <c r="M120" s="66"/>
      <c r="N120" s="66"/>
      <c r="O120" s="66"/>
      <c r="P120" s="66"/>
      <c r="Q120" s="66"/>
      <c r="R120" s="66"/>
      <c r="S120" s="66"/>
      <c r="T120" s="66"/>
      <c r="U120" s="66"/>
      <c r="V120" s="66"/>
      <c r="W120" s="66"/>
      <c r="X120" s="66"/>
      <c r="Y120" s="66"/>
      <c r="Z120" s="66"/>
      <c r="AA120" s="190" t="s">
        <v>134</v>
      </c>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1:144" customFormat="1" x14ac:dyDescent="0.25">
      <c r="A121" s="66"/>
      <c r="B121" s="233" t="s">
        <v>230</v>
      </c>
      <c r="C121" s="234"/>
      <c r="D121" s="234"/>
      <c r="E121" s="234"/>
      <c r="F121" s="151"/>
      <c r="G121" s="152"/>
      <c r="H121" s="153" t="s">
        <v>253</v>
      </c>
      <c r="I121" s="66"/>
      <c r="J121" s="66"/>
      <c r="K121" s="66"/>
      <c r="L121" s="66"/>
      <c r="M121" s="66"/>
      <c r="N121" s="66"/>
      <c r="O121" s="66"/>
      <c r="P121" s="66"/>
      <c r="Q121" s="66"/>
      <c r="R121" s="66"/>
      <c r="S121" s="66"/>
      <c r="T121" s="66"/>
      <c r="U121" s="66"/>
      <c r="V121" s="66"/>
      <c r="W121" s="66"/>
      <c r="X121" s="66"/>
      <c r="Y121" s="66"/>
      <c r="Z121" s="66"/>
      <c r="AA121" s="190" t="s">
        <v>230</v>
      </c>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1:144" customFormat="1" ht="9.9499999999999993" customHeight="1" x14ac:dyDescent="0.25">
      <c r="A122" s="66"/>
      <c r="B122" s="190"/>
      <c r="C122" s="201"/>
      <c r="D122" s="201"/>
      <c r="E122" s="201"/>
      <c r="F122" s="151"/>
      <c r="G122" s="152"/>
      <c r="H122" s="153"/>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1:144" customFormat="1" x14ac:dyDescent="0.25">
      <c r="A123" s="66"/>
      <c r="B123" s="235" t="s">
        <v>118</v>
      </c>
      <c r="C123" s="236"/>
      <c r="D123" s="236"/>
      <c r="E123" s="236"/>
      <c r="F123" s="151"/>
      <c r="G123" s="152"/>
      <c r="H123" s="153" t="s">
        <v>255</v>
      </c>
      <c r="I123" s="66"/>
      <c r="J123" s="66"/>
      <c r="K123" s="66"/>
      <c r="L123" s="66"/>
      <c r="M123" s="66"/>
      <c r="N123" s="66"/>
      <c r="O123" s="66"/>
      <c r="P123" s="66"/>
      <c r="Q123" s="66"/>
      <c r="R123" s="66"/>
      <c r="S123" s="66"/>
      <c r="T123" s="66"/>
      <c r="U123" s="66"/>
      <c r="V123" s="66"/>
      <c r="W123" s="66"/>
      <c r="X123" s="66"/>
      <c r="Y123" s="66"/>
      <c r="Z123" s="66"/>
      <c r="AA123" s="195" t="s">
        <v>118</v>
      </c>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row r="124" spans="1:144" customFormat="1" ht="9.9499999999999993" customHeight="1" x14ac:dyDescent="0.25">
      <c r="A124" s="66"/>
      <c r="B124" s="191"/>
      <c r="C124" s="174"/>
      <c r="D124" s="174"/>
      <c r="E124" s="174"/>
      <c r="F124" s="151"/>
      <c r="G124" s="152"/>
      <c r="H124" s="153"/>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row>
    <row r="125" spans="1:144" customFormat="1" x14ac:dyDescent="0.25">
      <c r="A125" s="66"/>
      <c r="B125" s="237" t="s">
        <v>119</v>
      </c>
      <c r="C125" s="237"/>
      <c r="D125" s="155" t="s">
        <v>67</v>
      </c>
      <c r="E125" s="175">
        <v>1655.2176199999999</v>
      </c>
      <c r="F125" s="151"/>
      <c r="G125" s="152"/>
      <c r="H125" s="153" t="s">
        <v>253</v>
      </c>
      <c r="I125" s="66"/>
      <c r="J125" s="66"/>
      <c r="K125" s="66"/>
      <c r="L125" s="66"/>
      <c r="M125" s="66" t="s">
        <v>256</v>
      </c>
      <c r="N125" s="66"/>
      <c r="O125" s="66"/>
      <c r="P125" s="66"/>
      <c r="Q125" s="66"/>
      <c r="R125" s="66"/>
      <c r="S125" s="66"/>
      <c r="T125" s="66"/>
      <c r="U125" s="66"/>
      <c r="V125" s="66"/>
      <c r="W125" s="66"/>
      <c r="X125" s="66"/>
      <c r="Y125" s="66"/>
      <c r="Z125" s="193" t="s">
        <v>256</v>
      </c>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row>
    <row r="126" spans="1:144" customFormat="1" x14ac:dyDescent="0.25">
      <c r="A126" s="66"/>
      <c r="B126" s="237" t="s">
        <v>121</v>
      </c>
      <c r="C126" s="237"/>
      <c r="D126" s="155" t="s">
        <v>17</v>
      </c>
      <c r="E126" s="176">
        <v>2.25087115</v>
      </c>
      <c r="F126" s="151"/>
      <c r="G126" s="152"/>
      <c r="H126" s="153" t="s">
        <v>253</v>
      </c>
      <c r="I126" s="66"/>
      <c r="J126" s="66"/>
      <c r="K126" s="66"/>
      <c r="L126" s="66"/>
      <c r="M126" s="66" t="s">
        <v>257</v>
      </c>
      <c r="N126" s="66"/>
      <c r="O126" s="66"/>
      <c r="P126" s="66"/>
      <c r="Q126" s="66"/>
      <c r="R126" s="66"/>
      <c r="S126" s="66"/>
      <c r="T126" s="66"/>
      <c r="U126" s="66"/>
      <c r="V126" s="66"/>
      <c r="W126" s="66"/>
      <c r="X126" s="66"/>
      <c r="Y126" s="66"/>
      <c r="Z126" s="193" t="s">
        <v>257</v>
      </c>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row>
    <row r="127" spans="1:144" customFormat="1" ht="17.25" customHeight="1" x14ac:dyDescent="0.25">
      <c r="A127" s="66"/>
      <c r="B127" s="237" t="s">
        <v>399</v>
      </c>
      <c r="C127" s="238"/>
      <c r="D127" s="155" t="s">
        <v>17</v>
      </c>
      <c r="E127" s="157">
        <v>0.62219999999999998</v>
      </c>
      <c r="F127" s="151"/>
      <c r="G127" s="152"/>
      <c r="H127" s="153" t="s">
        <v>253</v>
      </c>
      <c r="I127" s="66"/>
      <c r="J127" s="66"/>
      <c r="K127" s="66"/>
      <c r="L127" s="66"/>
      <c r="M127" s="66" t="s">
        <v>258</v>
      </c>
      <c r="N127" s="66"/>
      <c r="O127" s="66"/>
      <c r="P127" s="66"/>
      <c r="Q127" s="66"/>
      <c r="R127" s="66"/>
      <c r="S127" s="66"/>
      <c r="T127" s="66"/>
      <c r="U127" s="66"/>
      <c r="V127" s="66"/>
      <c r="W127" s="66"/>
      <c r="X127" s="66"/>
      <c r="Y127" s="66"/>
      <c r="Z127" s="193" t="s">
        <v>259</v>
      </c>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row>
    <row r="128" spans="1:144" customFormat="1" ht="23.25" customHeight="1" x14ac:dyDescent="0.25">
      <c r="A128" s="66"/>
      <c r="B128" s="237" t="s">
        <v>400</v>
      </c>
      <c r="C128" s="238"/>
      <c r="D128" s="155" t="s">
        <v>17</v>
      </c>
      <c r="E128" s="157">
        <v>-0.50724625267569023</v>
      </c>
      <c r="F128" s="151"/>
      <c r="G128" s="152"/>
      <c r="H128" s="153"/>
      <c r="I128" s="66"/>
      <c r="J128" s="66"/>
      <c r="K128" s="66"/>
      <c r="L128" s="66"/>
      <c r="M128" s="66"/>
      <c r="N128" s="66"/>
      <c r="O128" s="66"/>
      <c r="P128" s="66"/>
      <c r="Q128" s="66"/>
      <c r="R128" s="66"/>
      <c r="S128" s="66"/>
      <c r="T128" s="66"/>
      <c r="U128" s="66"/>
      <c r="V128" s="66"/>
      <c r="W128" s="66"/>
      <c r="X128" s="66"/>
      <c r="Y128" s="66"/>
      <c r="Z128" s="193"/>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row>
    <row r="129" spans="1:144" customFormat="1" ht="24" customHeight="1" x14ac:dyDescent="0.25">
      <c r="A129" s="66"/>
      <c r="B129" s="237" t="s">
        <v>403</v>
      </c>
      <c r="C129" s="238"/>
      <c r="D129" s="155" t="s">
        <v>17</v>
      </c>
      <c r="E129" s="157">
        <v>1.3011865481679119</v>
      </c>
      <c r="F129" s="151"/>
      <c r="G129" s="152"/>
      <c r="H129" s="153" t="s">
        <v>253</v>
      </c>
      <c r="I129" s="66"/>
      <c r="J129" s="66"/>
      <c r="K129" s="66"/>
      <c r="L129" s="66"/>
      <c r="M129" s="66" t="s">
        <v>260</v>
      </c>
      <c r="N129" s="66"/>
      <c r="O129" s="66"/>
      <c r="P129" s="66"/>
      <c r="Q129" s="66"/>
      <c r="R129" s="66"/>
      <c r="S129" s="66"/>
      <c r="T129" s="66"/>
      <c r="U129" s="66"/>
      <c r="V129" s="66"/>
      <c r="W129" s="66"/>
      <c r="X129" s="66"/>
      <c r="Y129" s="66"/>
      <c r="Z129" s="193" t="s">
        <v>261</v>
      </c>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row>
    <row r="130" spans="1:144" customFormat="1" ht="24.75" customHeight="1" x14ac:dyDescent="0.25">
      <c r="A130" s="66"/>
      <c r="B130" s="237" t="s">
        <v>404</v>
      </c>
      <c r="C130" s="238"/>
      <c r="D130" s="155" t="s">
        <v>17</v>
      </c>
      <c r="E130" s="157">
        <v>0.9966865481679118</v>
      </c>
      <c r="F130" s="151"/>
      <c r="G130" s="152"/>
      <c r="H130" s="153"/>
      <c r="I130" s="66"/>
      <c r="J130" s="66"/>
      <c r="K130" s="66"/>
      <c r="L130" s="66"/>
      <c r="M130" s="66"/>
      <c r="N130" s="66"/>
      <c r="O130" s="66"/>
      <c r="P130" s="66"/>
      <c r="Q130" s="66"/>
      <c r="R130" s="66"/>
      <c r="S130" s="66"/>
      <c r="T130" s="66"/>
      <c r="U130" s="66"/>
      <c r="V130" s="66"/>
      <c r="W130" s="66"/>
      <c r="X130" s="66"/>
      <c r="Y130" s="66"/>
      <c r="Z130" s="193"/>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row>
    <row r="131" spans="1:144" customFormat="1" x14ac:dyDescent="0.25">
      <c r="A131" s="66"/>
      <c r="B131" s="237" t="s">
        <v>122</v>
      </c>
      <c r="C131" s="237"/>
      <c r="D131" s="155" t="s">
        <v>17</v>
      </c>
      <c r="E131" s="157">
        <v>7.8399999999999997E-2</v>
      </c>
      <c r="F131" s="151"/>
      <c r="G131" s="152"/>
      <c r="H131" s="153" t="s">
        <v>253</v>
      </c>
      <c r="I131" s="66"/>
      <c r="J131" s="66"/>
      <c r="K131" s="66"/>
      <c r="L131" s="66"/>
      <c r="M131" s="66" t="s">
        <v>262</v>
      </c>
      <c r="N131" s="66"/>
      <c r="O131" s="66"/>
      <c r="P131" s="66"/>
      <c r="Q131" s="66"/>
      <c r="R131" s="66"/>
      <c r="S131" s="66"/>
      <c r="T131" s="66"/>
      <c r="U131" s="66"/>
      <c r="V131" s="66"/>
      <c r="W131" s="66"/>
      <c r="X131" s="66"/>
      <c r="Y131" s="66"/>
      <c r="Z131" s="193" t="s">
        <v>122</v>
      </c>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row>
    <row r="132" spans="1:144" customFormat="1" x14ac:dyDescent="0.25">
      <c r="A132" s="66"/>
      <c r="B132" s="237" t="s">
        <v>407</v>
      </c>
      <c r="C132" s="238"/>
      <c r="D132" s="155" t="s">
        <v>17</v>
      </c>
      <c r="E132" s="157">
        <v>1.1099212040085529E-3</v>
      </c>
      <c r="F132" s="151"/>
      <c r="G132" s="152"/>
      <c r="H132" s="153"/>
      <c r="I132" s="66"/>
      <c r="J132" s="66"/>
      <c r="K132" s="66"/>
      <c r="L132" s="66"/>
      <c r="M132" s="66"/>
      <c r="N132" s="66"/>
      <c r="O132" s="66"/>
      <c r="P132" s="66"/>
      <c r="Q132" s="66"/>
      <c r="R132" s="66"/>
      <c r="S132" s="66"/>
      <c r="T132" s="66"/>
      <c r="U132" s="66"/>
      <c r="V132" s="66"/>
      <c r="W132" s="66"/>
      <c r="X132" s="66"/>
      <c r="Y132" s="66"/>
      <c r="Z132" s="193"/>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row>
    <row r="133" spans="1:144" customFormat="1" ht="25.5" customHeight="1" x14ac:dyDescent="0.25">
      <c r="A133" s="66"/>
      <c r="B133" s="237" t="s">
        <v>409</v>
      </c>
      <c r="C133" s="238"/>
      <c r="D133" s="155" t="s">
        <v>67</v>
      </c>
      <c r="E133" s="156">
        <v>75.28</v>
      </c>
      <c r="F133" s="151"/>
      <c r="G133" s="152"/>
      <c r="H133" s="153" t="s">
        <v>253</v>
      </c>
      <c r="I133" s="66"/>
      <c r="J133" s="66"/>
      <c r="K133" s="66"/>
      <c r="L133" s="66"/>
      <c r="M133" s="66" t="s">
        <v>263</v>
      </c>
      <c r="N133" s="66"/>
      <c r="O133" s="66"/>
      <c r="P133" s="66"/>
      <c r="Q133" s="66"/>
      <c r="R133" s="66"/>
      <c r="S133" s="66"/>
      <c r="T133" s="66"/>
      <c r="U133" s="66"/>
      <c r="V133" s="66"/>
      <c r="W133" s="66"/>
      <c r="X133" s="66"/>
      <c r="Y133" s="66"/>
      <c r="Z133" s="193" t="s">
        <v>264</v>
      </c>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row>
    <row r="134" spans="1:144" customFormat="1" ht="25.5" customHeight="1" x14ac:dyDescent="0.25">
      <c r="A134" s="66"/>
      <c r="B134" s="237" t="s">
        <v>409</v>
      </c>
      <c r="C134" s="238"/>
      <c r="D134" s="155" t="s">
        <v>17</v>
      </c>
      <c r="E134" s="157">
        <v>0.1024</v>
      </c>
      <c r="F134" s="151"/>
      <c r="G134" s="152"/>
      <c r="H134" s="153"/>
      <c r="I134" s="66"/>
      <c r="J134" s="66"/>
      <c r="K134" s="66"/>
      <c r="L134" s="66"/>
      <c r="M134" s="66"/>
      <c r="N134" s="66"/>
      <c r="O134" s="66"/>
      <c r="P134" s="66"/>
      <c r="Q134" s="66"/>
      <c r="R134" s="66"/>
      <c r="S134" s="66"/>
      <c r="T134" s="66"/>
      <c r="U134" s="66"/>
      <c r="V134" s="66"/>
      <c r="W134" s="66"/>
      <c r="X134" s="66"/>
      <c r="Y134" s="66"/>
      <c r="Z134" s="193"/>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row>
    <row r="135" spans="1:144" customFormat="1" x14ac:dyDescent="0.25">
      <c r="A135" s="66"/>
      <c r="B135" s="237" t="s">
        <v>65</v>
      </c>
      <c r="C135" s="237"/>
      <c r="D135" s="155" t="s">
        <v>17</v>
      </c>
      <c r="E135" s="176">
        <v>2.7751820655069266</v>
      </c>
      <c r="F135" s="151"/>
      <c r="G135" s="152"/>
      <c r="H135" s="153" t="s">
        <v>253</v>
      </c>
      <c r="I135" s="66"/>
      <c r="J135" s="66"/>
      <c r="K135" s="66"/>
      <c r="L135" s="66"/>
      <c r="M135" s="66" t="s">
        <v>265</v>
      </c>
      <c r="N135" s="66"/>
      <c r="O135" s="66"/>
      <c r="P135" s="66"/>
      <c r="Q135" s="66"/>
      <c r="R135" s="66"/>
      <c r="S135" s="66"/>
      <c r="T135" s="66"/>
      <c r="U135" s="66"/>
      <c r="V135" s="66"/>
      <c r="W135" s="66"/>
      <c r="X135" s="66"/>
      <c r="Y135" s="66"/>
      <c r="Z135" s="193" t="s">
        <v>265</v>
      </c>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t="s">
        <v>266</v>
      </c>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row>
    <row r="136" spans="1:144" customFormat="1" ht="17.25" customHeight="1" x14ac:dyDescent="0.25">
      <c r="A136" s="66"/>
      <c r="B136" s="237" t="s">
        <v>66</v>
      </c>
      <c r="C136" s="237"/>
      <c r="D136" s="155" t="s">
        <v>17</v>
      </c>
      <c r="E136" s="176">
        <v>2.2117404893612655</v>
      </c>
      <c r="F136" s="151"/>
      <c r="G136" s="152"/>
      <c r="H136" s="153" t="s">
        <v>253</v>
      </c>
      <c r="I136" s="66"/>
      <c r="J136" s="66"/>
      <c r="K136" s="66"/>
      <c r="L136" s="66"/>
      <c r="M136" s="66" t="s">
        <v>267</v>
      </c>
      <c r="N136" s="66"/>
      <c r="O136" s="66"/>
      <c r="P136" s="66"/>
      <c r="Q136" s="66"/>
      <c r="R136" s="66"/>
      <c r="S136" s="66"/>
      <c r="T136" s="66"/>
      <c r="U136" s="66"/>
      <c r="V136" s="66"/>
      <c r="W136" s="66"/>
      <c r="X136" s="66"/>
      <c r="Y136" s="66"/>
      <c r="Z136" s="193" t="s">
        <v>267</v>
      </c>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t="s">
        <v>268</v>
      </c>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row>
    <row r="137" spans="1:144" customFormat="1" ht="9.9499999999999993" customHeight="1" x14ac:dyDescent="0.25">
      <c r="A137" s="66"/>
      <c r="B137" s="197"/>
      <c r="C137" s="197"/>
      <c r="D137" s="155"/>
      <c r="E137" s="157"/>
      <c r="F137" s="151"/>
      <c r="G137" s="152"/>
      <c r="H137" s="153"/>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row>
    <row r="138" spans="1:144" customFormat="1" x14ac:dyDescent="0.25">
      <c r="A138" s="66"/>
      <c r="B138" s="235" t="s">
        <v>123</v>
      </c>
      <c r="C138" s="237"/>
      <c r="D138" s="155"/>
      <c r="E138" s="158"/>
      <c r="F138" s="151"/>
      <c r="G138" s="152"/>
      <c r="H138" s="153" t="s">
        <v>269</v>
      </c>
      <c r="I138" s="66"/>
      <c r="J138" s="66"/>
      <c r="K138" s="66"/>
      <c r="L138" s="66"/>
      <c r="M138" s="66"/>
      <c r="N138" s="66"/>
      <c r="O138" s="66"/>
      <c r="P138" s="66"/>
      <c r="Q138" s="66"/>
      <c r="R138" s="66"/>
      <c r="S138" s="66"/>
      <c r="T138" s="66"/>
      <c r="U138" s="66"/>
      <c r="V138" s="66"/>
      <c r="W138" s="66"/>
      <c r="X138" s="66"/>
      <c r="Y138" s="66"/>
      <c r="Z138" s="195" t="s">
        <v>123</v>
      </c>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row>
    <row r="139" spans="1:144" customFormat="1" ht="9.9499999999999993" customHeight="1" x14ac:dyDescent="0.25">
      <c r="A139" s="66"/>
      <c r="B139" s="191"/>
      <c r="C139" s="197"/>
      <c r="D139" s="155"/>
      <c r="E139" s="158"/>
      <c r="F139" s="151"/>
      <c r="G139" s="152"/>
      <c r="H139" s="153"/>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row>
    <row r="140" spans="1:144" customFormat="1" x14ac:dyDescent="0.25">
      <c r="A140" s="66"/>
      <c r="B140" s="237" t="s">
        <v>110</v>
      </c>
      <c r="C140" s="237"/>
      <c r="D140" s="155" t="s">
        <v>13</v>
      </c>
      <c r="E140" s="158">
        <v>4.4000000000000003E-3</v>
      </c>
      <c r="F140" s="151"/>
      <c r="G140" s="152"/>
      <c r="H140" s="153" t="s">
        <v>253</v>
      </c>
      <c r="I140" s="66"/>
      <c r="J140" s="66"/>
      <c r="K140" s="66"/>
      <c r="L140" s="66"/>
      <c r="M140" s="66" t="s">
        <v>270</v>
      </c>
      <c r="N140" s="66"/>
      <c r="O140" s="66"/>
      <c r="P140" s="66"/>
      <c r="Q140" s="66"/>
      <c r="R140" s="66"/>
      <c r="S140" s="66"/>
      <c r="T140" s="66"/>
      <c r="U140" s="66"/>
      <c r="V140" s="66"/>
      <c r="W140" s="66"/>
      <c r="X140" s="66"/>
      <c r="Y140" s="66"/>
      <c r="Z140" s="193" t="s">
        <v>110</v>
      </c>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row>
    <row r="141" spans="1:144" customFormat="1" x14ac:dyDescent="0.25">
      <c r="A141" s="66"/>
      <c r="B141" s="237" t="s">
        <v>111</v>
      </c>
      <c r="C141" s="237"/>
      <c r="D141" s="155" t="s">
        <v>13</v>
      </c>
      <c r="E141" s="158">
        <v>1.2999999999999999E-3</v>
      </c>
      <c r="F141" s="151"/>
      <c r="G141" s="152"/>
      <c r="H141" s="153" t="s">
        <v>253</v>
      </c>
      <c r="I141" s="66"/>
      <c r="J141" s="66"/>
      <c r="K141" s="66"/>
      <c r="L141" s="66"/>
      <c r="M141" s="66" t="s">
        <v>271</v>
      </c>
      <c r="N141" s="66"/>
      <c r="O141" s="66"/>
      <c r="P141" s="66"/>
      <c r="Q141" s="66"/>
      <c r="R141" s="66"/>
      <c r="S141" s="66"/>
      <c r="T141" s="66"/>
      <c r="U141" s="66"/>
      <c r="V141" s="66"/>
      <c r="W141" s="66"/>
      <c r="X141" s="66"/>
      <c r="Y141" s="66"/>
      <c r="Z141" s="193" t="s">
        <v>111</v>
      </c>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row>
    <row r="142" spans="1:144" customFormat="1" x14ac:dyDescent="0.25">
      <c r="A142" s="66"/>
      <c r="B142" s="237" t="s">
        <v>112</v>
      </c>
      <c r="C142" s="237"/>
      <c r="D142" s="155" t="s">
        <v>67</v>
      </c>
      <c r="E142" s="158">
        <v>0.25</v>
      </c>
      <c r="F142" s="151"/>
      <c r="G142" s="152"/>
      <c r="H142" s="153" t="s">
        <v>253</v>
      </c>
      <c r="I142" s="66"/>
      <c r="J142" s="66"/>
      <c r="K142" s="66"/>
      <c r="L142" s="66"/>
      <c r="M142" s="66" t="s">
        <v>272</v>
      </c>
      <c r="N142" s="66"/>
      <c r="O142" s="66"/>
      <c r="P142" s="66"/>
      <c r="Q142" s="66"/>
      <c r="R142" s="66"/>
      <c r="S142" s="66"/>
      <c r="T142" s="66"/>
      <c r="U142" s="66"/>
      <c r="V142" s="66"/>
      <c r="W142" s="66"/>
      <c r="X142" s="66"/>
      <c r="Y142" s="66"/>
      <c r="Z142" s="193" t="s">
        <v>112</v>
      </c>
      <c r="AA142" s="66"/>
      <c r="AB142" s="66"/>
      <c r="AC142" s="66"/>
      <c r="AD142" s="66"/>
      <c r="AE142" s="66"/>
      <c r="AF142" s="66"/>
      <c r="AG142" s="66"/>
      <c r="AH142" s="66"/>
      <c r="AI142" s="66"/>
      <c r="AJ142" s="66"/>
      <c r="AK142" s="66"/>
      <c r="AL142" s="66"/>
      <c r="AM142" s="66"/>
      <c r="AN142" s="66"/>
      <c r="AO142" s="66"/>
      <c r="AP142" s="66"/>
      <c r="AQ142" s="66"/>
      <c r="AR142" s="66"/>
      <c r="AS142" s="66" t="s">
        <v>183</v>
      </c>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row>
    <row r="143" spans="1:144" customFormat="1" ht="18" x14ac:dyDescent="0.25">
      <c r="A143" s="66"/>
      <c r="B143" s="245" t="s">
        <v>181</v>
      </c>
      <c r="C143" s="234"/>
      <c r="D143" s="234"/>
      <c r="E143" s="234"/>
      <c r="F143" s="151"/>
      <c r="G143" s="152"/>
      <c r="H143" s="153" t="s">
        <v>273</v>
      </c>
      <c r="I143" s="66"/>
      <c r="J143" s="66"/>
      <c r="K143" s="66"/>
      <c r="L143" s="66"/>
      <c r="M143" s="66"/>
      <c r="N143" s="66"/>
      <c r="O143" s="66"/>
      <c r="P143" s="66"/>
      <c r="Q143" s="66"/>
      <c r="R143" s="66"/>
      <c r="S143" s="66"/>
      <c r="T143" s="66"/>
      <c r="U143" s="66"/>
      <c r="V143" s="66"/>
      <c r="W143" s="66"/>
      <c r="X143" s="66"/>
      <c r="Y143" s="66"/>
      <c r="Z143" s="66"/>
      <c r="AA143" s="196" t="s">
        <v>181</v>
      </c>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row>
    <row r="144" spans="1:144" customFormat="1" ht="36" x14ac:dyDescent="0.25">
      <c r="A144" s="66"/>
      <c r="B144" s="233" t="s">
        <v>128</v>
      </c>
      <c r="C144" s="234"/>
      <c r="D144" s="234"/>
      <c r="E144" s="234"/>
      <c r="F144" s="151"/>
      <c r="G144" s="152"/>
      <c r="H144" s="153" t="s">
        <v>273</v>
      </c>
      <c r="I144" s="66"/>
      <c r="J144" s="66"/>
      <c r="K144" s="66"/>
      <c r="L144" s="66"/>
      <c r="M144" s="66"/>
      <c r="N144" s="66"/>
      <c r="O144" s="66"/>
      <c r="P144" s="66"/>
      <c r="Q144" s="66"/>
      <c r="R144" s="66"/>
      <c r="S144" s="66"/>
      <c r="T144" s="66"/>
      <c r="U144" s="66"/>
      <c r="V144" s="66"/>
      <c r="W144" s="66"/>
      <c r="X144" s="66"/>
      <c r="Y144" s="66"/>
      <c r="Z144" s="66"/>
      <c r="AA144" s="190" t="s">
        <v>128</v>
      </c>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row>
    <row r="145" spans="1:144" customFormat="1" ht="9.9499999999999993" customHeight="1" x14ac:dyDescent="0.25">
      <c r="A145" s="66"/>
      <c r="B145" s="190"/>
      <c r="C145" s="201"/>
      <c r="D145" s="201"/>
      <c r="E145" s="201"/>
      <c r="F145" s="151"/>
      <c r="G145" s="152"/>
      <c r="H145" s="153"/>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row>
    <row r="146" spans="1:144" customFormat="1" x14ac:dyDescent="0.25">
      <c r="A146" s="66"/>
      <c r="B146" s="243" t="s">
        <v>72</v>
      </c>
      <c r="C146" s="234"/>
      <c r="D146" s="234"/>
      <c r="E146" s="234"/>
      <c r="F146" s="151"/>
      <c r="G146" s="152"/>
      <c r="H146" s="153" t="s">
        <v>274</v>
      </c>
      <c r="I146" s="66"/>
      <c r="J146" s="66"/>
      <c r="K146" s="66"/>
      <c r="L146" s="66"/>
      <c r="M146" s="66"/>
      <c r="N146" s="66"/>
      <c r="O146" s="66"/>
      <c r="P146" s="66"/>
      <c r="Q146" s="66"/>
      <c r="R146" s="66"/>
      <c r="S146" s="66"/>
      <c r="T146" s="66"/>
      <c r="U146" s="66"/>
      <c r="V146" s="66"/>
      <c r="W146" s="66"/>
      <c r="X146" s="66"/>
      <c r="Y146" s="66"/>
      <c r="Z146" s="66"/>
      <c r="AA146" s="195" t="s">
        <v>72</v>
      </c>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row>
    <row r="147" spans="1:144" customFormat="1" ht="9.9499999999999993" customHeight="1" x14ac:dyDescent="0.25">
      <c r="A147" s="66"/>
      <c r="B147" s="195"/>
      <c r="C147" s="201"/>
      <c r="D147" s="201"/>
      <c r="E147" s="201"/>
      <c r="F147" s="151"/>
      <c r="G147" s="152"/>
      <c r="H147" s="153"/>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row>
    <row r="148" spans="1:144" customFormat="1" ht="36" x14ac:dyDescent="0.25">
      <c r="A148" s="66"/>
      <c r="B148" s="233" t="s">
        <v>73</v>
      </c>
      <c r="C148" s="234"/>
      <c r="D148" s="234"/>
      <c r="E148" s="234"/>
      <c r="F148" s="151"/>
      <c r="G148" s="152"/>
      <c r="H148" s="153" t="s">
        <v>273</v>
      </c>
      <c r="I148" s="66"/>
      <c r="J148" s="66"/>
      <c r="K148" s="66"/>
      <c r="L148" s="66"/>
      <c r="M148" s="66"/>
      <c r="N148" s="66"/>
      <c r="O148" s="66"/>
      <c r="P148" s="66"/>
      <c r="Q148" s="66"/>
      <c r="R148" s="66"/>
      <c r="S148" s="66"/>
      <c r="T148" s="66"/>
      <c r="U148" s="66"/>
      <c r="V148" s="66"/>
      <c r="W148" s="66"/>
      <c r="X148" s="66"/>
      <c r="Y148" s="66"/>
      <c r="Z148" s="66"/>
      <c r="AA148" s="190" t="s">
        <v>73</v>
      </c>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row>
    <row r="149" spans="1:144" customFormat="1" ht="9.9499999999999993" customHeight="1" x14ac:dyDescent="0.25">
      <c r="A149" s="66"/>
      <c r="B149" s="190"/>
      <c r="C149" s="201"/>
      <c r="D149" s="201"/>
      <c r="E149" s="201"/>
      <c r="F149" s="151"/>
      <c r="G149" s="152"/>
      <c r="H149" s="153"/>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row>
    <row r="150" spans="1:144" customFormat="1" ht="48" x14ac:dyDescent="0.25">
      <c r="A150" s="66"/>
      <c r="B150" s="233" t="s">
        <v>117</v>
      </c>
      <c r="C150" s="234"/>
      <c r="D150" s="234"/>
      <c r="E150" s="234"/>
      <c r="F150" s="151"/>
      <c r="G150" s="152"/>
      <c r="H150" s="153" t="s">
        <v>273</v>
      </c>
      <c r="I150" s="66"/>
      <c r="J150" s="66"/>
      <c r="K150" s="66"/>
      <c r="L150" s="66"/>
      <c r="M150" s="66"/>
      <c r="N150" s="66"/>
      <c r="O150" s="66"/>
      <c r="P150" s="66"/>
      <c r="Q150" s="66"/>
      <c r="R150" s="66"/>
      <c r="S150" s="66"/>
      <c r="T150" s="66"/>
      <c r="U150" s="66"/>
      <c r="V150" s="66"/>
      <c r="W150" s="66"/>
      <c r="X150" s="66"/>
      <c r="Y150" s="66"/>
      <c r="Z150" s="66"/>
      <c r="AA150" s="190" t="s">
        <v>117</v>
      </c>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row>
    <row r="151" spans="1:144" customFormat="1" ht="9.9499999999999993" customHeight="1" x14ac:dyDescent="0.25">
      <c r="A151" s="66"/>
      <c r="B151" s="190"/>
      <c r="C151" s="201"/>
      <c r="D151" s="201"/>
      <c r="E151" s="201"/>
      <c r="F151" s="151"/>
      <c r="G151" s="152"/>
      <c r="H151" s="153"/>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row>
    <row r="152" spans="1:144" customFormat="1" ht="60" x14ac:dyDescent="0.25">
      <c r="A152" s="66"/>
      <c r="B152" s="233" t="s">
        <v>275</v>
      </c>
      <c r="C152" s="234"/>
      <c r="D152" s="234"/>
      <c r="E152" s="234"/>
      <c r="F152" s="151"/>
      <c r="G152" s="152"/>
      <c r="H152" s="153" t="s">
        <v>273</v>
      </c>
      <c r="I152" s="66"/>
      <c r="J152" s="66"/>
      <c r="K152" s="66"/>
      <c r="L152" s="66"/>
      <c r="M152" s="66"/>
      <c r="N152" s="66"/>
      <c r="O152" s="66"/>
      <c r="P152" s="66"/>
      <c r="Q152" s="66"/>
      <c r="R152" s="66"/>
      <c r="S152" s="66"/>
      <c r="T152" s="66"/>
      <c r="U152" s="66"/>
      <c r="V152" s="66"/>
      <c r="W152" s="66"/>
      <c r="X152" s="66"/>
      <c r="Y152" s="66"/>
      <c r="Z152" s="66"/>
      <c r="AA152" s="190" t="s">
        <v>275</v>
      </c>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row>
    <row r="153" spans="1:144" customFormat="1" ht="9.9499999999999993" customHeight="1" x14ac:dyDescent="0.25">
      <c r="A153" s="66"/>
      <c r="B153" s="190"/>
      <c r="C153" s="201"/>
      <c r="D153" s="201"/>
      <c r="E153" s="201"/>
      <c r="F153" s="151"/>
      <c r="G153" s="152"/>
      <c r="H153" s="153"/>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row>
    <row r="154" spans="1:144" customFormat="1" ht="36" x14ac:dyDescent="0.25">
      <c r="A154" s="66"/>
      <c r="B154" s="233" t="s">
        <v>134</v>
      </c>
      <c r="C154" s="234"/>
      <c r="D154" s="234"/>
      <c r="E154" s="234"/>
      <c r="F154" s="151"/>
      <c r="G154" s="152"/>
      <c r="H154" s="153" t="s">
        <v>273</v>
      </c>
      <c r="I154" s="66"/>
      <c r="J154" s="66"/>
      <c r="K154" s="66"/>
      <c r="L154" s="66"/>
      <c r="M154" s="66"/>
      <c r="N154" s="66"/>
      <c r="O154" s="66"/>
      <c r="P154" s="66"/>
      <c r="Q154" s="66"/>
      <c r="R154" s="66"/>
      <c r="S154" s="66"/>
      <c r="T154" s="66"/>
      <c r="U154" s="66"/>
      <c r="V154" s="66"/>
      <c r="W154" s="66"/>
      <c r="X154" s="66"/>
      <c r="Y154" s="66"/>
      <c r="Z154" s="66"/>
      <c r="AA154" s="190" t="s">
        <v>134</v>
      </c>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row>
    <row r="155" spans="1:144" customFormat="1" x14ac:dyDescent="0.25">
      <c r="A155" s="66"/>
      <c r="B155" s="233" t="s">
        <v>230</v>
      </c>
      <c r="C155" s="234"/>
      <c r="D155" s="234"/>
      <c r="E155" s="234"/>
      <c r="F155" s="151"/>
      <c r="G155" s="152"/>
      <c r="H155" s="153" t="s">
        <v>273</v>
      </c>
      <c r="I155" s="66"/>
      <c r="J155" s="66"/>
      <c r="K155" s="66"/>
      <c r="L155" s="66"/>
      <c r="M155" s="66"/>
      <c r="N155" s="66"/>
      <c r="O155" s="66"/>
      <c r="P155" s="66"/>
      <c r="Q155" s="66"/>
      <c r="R155" s="66"/>
      <c r="S155" s="66"/>
      <c r="T155" s="66"/>
      <c r="U155" s="66"/>
      <c r="V155" s="66"/>
      <c r="W155" s="66"/>
      <c r="X155" s="66"/>
      <c r="Y155" s="66"/>
      <c r="Z155" s="66"/>
      <c r="AA155" s="190" t="s">
        <v>230</v>
      </c>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row>
    <row r="156" spans="1:144" customFormat="1" ht="9.9499999999999993" customHeight="1" x14ac:dyDescent="0.25">
      <c r="A156" s="66"/>
      <c r="B156" s="190"/>
      <c r="C156" s="201"/>
      <c r="D156" s="201"/>
      <c r="E156" s="201"/>
      <c r="F156" s="151"/>
      <c r="G156" s="152"/>
      <c r="H156" s="153"/>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row>
    <row r="157" spans="1:144" customFormat="1" x14ac:dyDescent="0.25">
      <c r="A157" s="66"/>
      <c r="B157" s="235" t="s">
        <v>118</v>
      </c>
      <c r="C157" s="236"/>
      <c r="D157" s="236"/>
      <c r="E157" s="236"/>
      <c r="F157" s="151"/>
      <c r="G157" s="152"/>
      <c r="H157" s="153" t="s">
        <v>276</v>
      </c>
      <c r="I157" s="66"/>
      <c r="J157" s="66"/>
      <c r="K157" s="66"/>
      <c r="L157" s="66"/>
      <c r="M157" s="66"/>
      <c r="N157" s="66"/>
      <c r="O157" s="66"/>
      <c r="P157" s="66"/>
      <c r="Q157" s="66"/>
      <c r="R157" s="66"/>
      <c r="S157" s="66"/>
      <c r="T157" s="66"/>
      <c r="U157" s="66"/>
      <c r="V157" s="66"/>
      <c r="W157" s="66"/>
      <c r="X157" s="66"/>
      <c r="Y157" s="66"/>
      <c r="Z157" s="66"/>
      <c r="AA157" s="195" t="s">
        <v>118</v>
      </c>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row>
    <row r="158" spans="1:144" customFormat="1" ht="9.9499999999999993" customHeight="1" x14ac:dyDescent="0.25">
      <c r="A158" s="66"/>
      <c r="B158" s="191"/>
      <c r="C158" s="174"/>
      <c r="D158" s="174"/>
      <c r="E158" s="174"/>
      <c r="F158" s="151"/>
      <c r="G158" s="152"/>
      <c r="H158" s="153"/>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row>
    <row r="159" spans="1:144" customFormat="1" x14ac:dyDescent="0.25">
      <c r="A159" s="66"/>
      <c r="B159" s="237" t="s">
        <v>119</v>
      </c>
      <c r="C159" s="237"/>
      <c r="D159" s="155" t="s">
        <v>67</v>
      </c>
      <c r="E159" s="175">
        <v>13050.751189999999</v>
      </c>
      <c r="F159" s="151"/>
      <c r="G159" s="152"/>
      <c r="H159" s="153" t="s">
        <v>273</v>
      </c>
      <c r="I159" s="66"/>
      <c r="J159" s="66"/>
      <c r="K159" s="66"/>
      <c r="L159" s="66"/>
      <c r="M159" s="66" t="s">
        <v>277</v>
      </c>
      <c r="N159" s="66"/>
      <c r="O159" s="66"/>
      <c r="P159" s="66"/>
      <c r="Q159" s="66"/>
      <c r="R159" s="66"/>
      <c r="S159" s="66"/>
      <c r="T159" s="66"/>
      <c r="U159" s="66"/>
      <c r="V159" s="66"/>
      <c r="W159" s="66"/>
      <c r="X159" s="66"/>
      <c r="Y159" s="66"/>
      <c r="Z159" s="193" t="s">
        <v>277</v>
      </c>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row>
    <row r="160" spans="1:144" customFormat="1" x14ac:dyDescent="0.25">
      <c r="A160" s="66"/>
      <c r="B160" s="237" t="s">
        <v>121</v>
      </c>
      <c r="C160" s="237"/>
      <c r="D160" s="155" t="s">
        <v>17</v>
      </c>
      <c r="E160" s="176">
        <v>2.7938315499999997</v>
      </c>
      <c r="F160" s="151"/>
      <c r="G160" s="152"/>
      <c r="H160" s="153" t="s">
        <v>273</v>
      </c>
      <c r="I160" s="66"/>
      <c r="J160" s="66"/>
      <c r="K160" s="66"/>
      <c r="L160" s="66"/>
      <c r="M160" s="66" t="s">
        <v>278</v>
      </c>
      <c r="N160" s="66"/>
      <c r="O160" s="66"/>
      <c r="P160" s="66"/>
      <c r="Q160" s="66"/>
      <c r="R160" s="66"/>
      <c r="S160" s="66"/>
      <c r="T160" s="66"/>
      <c r="U160" s="66"/>
      <c r="V160" s="66"/>
      <c r="W160" s="66"/>
      <c r="X160" s="66"/>
      <c r="Y160" s="66"/>
      <c r="Z160" s="193" t="s">
        <v>278</v>
      </c>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row>
    <row r="161" spans="1:144" customFormat="1" ht="21" customHeight="1" x14ac:dyDescent="0.25">
      <c r="A161" s="66"/>
      <c r="B161" s="237" t="s">
        <v>399</v>
      </c>
      <c r="C161" s="238"/>
      <c r="D161" s="155" t="s">
        <v>17</v>
      </c>
      <c r="E161" s="157">
        <v>0.80430000000000001</v>
      </c>
      <c r="F161" s="151"/>
      <c r="G161" s="152"/>
      <c r="H161" s="153" t="s">
        <v>273</v>
      </c>
      <c r="I161" s="66"/>
      <c r="J161" s="66"/>
      <c r="K161" s="66"/>
      <c r="L161" s="66"/>
      <c r="M161" s="66" t="s">
        <v>279</v>
      </c>
      <c r="N161" s="66"/>
      <c r="O161" s="66"/>
      <c r="P161" s="66"/>
      <c r="Q161" s="66"/>
      <c r="R161" s="66"/>
      <c r="S161" s="66"/>
      <c r="T161" s="66"/>
      <c r="U161" s="66"/>
      <c r="V161" s="66"/>
      <c r="W161" s="66"/>
      <c r="X161" s="66"/>
      <c r="Y161" s="66"/>
      <c r="Z161" s="193" t="s">
        <v>280</v>
      </c>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row>
    <row r="162" spans="1:144" customFormat="1" ht="21" customHeight="1" x14ac:dyDescent="0.25">
      <c r="A162" s="66"/>
      <c r="B162" s="237" t="s">
        <v>400</v>
      </c>
      <c r="C162" s="238"/>
      <c r="D162" s="155" t="s">
        <v>17</v>
      </c>
      <c r="E162" s="157">
        <v>-0.65997288948417732</v>
      </c>
      <c r="F162" s="151"/>
      <c r="G162" s="152"/>
      <c r="H162" s="153"/>
      <c r="I162" s="66"/>
      <c r="J162" s="66"/>
      <c r="K162" s="66"/>
      <c r="L162" s="66"/>
      <c r="M162" s="66"/>
      <c r="N162" s="66"/>
      <c r="O162" s="66"/>
      <c r="P162" s="66"/>
      <c r="Q162" s="66"/>
      <c r="R162" s="66"/>
      <c r="S162" s="66"/>
      <c r="T162" s="66"/>
      <c r="U162" s="66"/>
      <c r="V162" s="66"/>
      <c r="W162" s="66"/>
      <c r="X162" s="66"/>
      <c r="Y162" s="66"/>
      <c r="Z162" s="193"/>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row>
    <row r="163" spans="1:144" customFormat="1" ht="21" customHeight="1" x14ac:dyDescent="0.25">
      <c r="A163" s="66"/>
      <c r="B163" s="237" t="s">
        <v>410</v>
      </c>
      <c r="C163" s="238"/>
      <c r="D163" s="155"/>
      <c r="E163" s="157">
        <v>-0.17612156712340105</v>
      </c>
      <c r="F163" s="151"/>
      <c r="G163" s="152"/>
      <c r="H163" s="153"/>
      <c r="I163" s="66"/>
      <c r="J163" s="66"/>
      <c r="K163" s="66"/>
      <c r="L163" s="66"/>
      <c r="M163" s="66"/>
      <c r="N163" s="66"/>
      <c r="O163" s="66"/>
      <c r="P163" s="66"/>
      <c r="Q163" s="66"/>
      <c r="R163" s="66"/>
      <c r="S163" s="66"/>
      <c r="T163" s="66"/>
      <c r="U163" s="66"/>
      <c r="V163" s="66"/>
      <c r="W163" s="66"/>
      <c r="X163" s="66"/>
      <c r="Y163" s="66"/>
      <c r="Z163" s="193"/>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row>
    <row r="164" spans="1:144" customFormat="1" ht="27.75" customHeight="1" x14ac:dyDescent="0.25">
      <c r="A164" s="66"/>
      <c r="B164" s="237" t="s">
        <v>405</v>
      </c>
      <c r="C164" s="238"/>
      <c r="D164" s="155" t="s">
        <v>17</v>
      </c>
      <c r="E164" s="157">
        <v>1.055178432876599</v>
      </c>
      <c r="F164" s="151"/>
      <c r="G164" s="152"/>
      <c r="H164" s="153" t="s">
        <v>273</v>
      </c>
      <c r="I164" s="66"/>
      <c r="J164" s="66"/>
      <c r="K164" s="66"/>
      <c r="L164" s="66"/>
      <c r="M164" s="66" t="s">
        <v>281</v>
      </c>
      <c r="N164" s="66"/>
      <c r="O164" s="66"/>
      <c r="P164" s="66"/>
      <c r="Q164" s="66"/>
      <c r="R164" s="66"/>
      <c r="S164" s="66"/>
      <c r="T164" s="66"/>
      <c r="U164" s="66"/>
      <c r="V164" s="66"/>
      <c r="W164" s="66"/>
      <c r="X164" s="66"/>
      <c r="Y164" s="66"/>
      <c r="Z164" s="193" t="s">
        <v>282</v>
      </c>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row>
    <row r="165" spans="1:144" customFormat="1" x14ac:dyDescent="0.25">
      <c r="A165" s="66"/>
      <c r="B165" s="237" t="s">
        <v>122</v>
      </c>
      <c r="C165" s="237"/>
      <c r="D165" s="155" t="s">
        <v>17</v>
      </c>
      <c r="E165" s="157">
        <v>8.3799999999999999E-2</v>
      </c>
      <c r="F165" s="151"/>
      <c r="G165" s="152"/>
      <c r="H165" s="153" t="s">
        <v>273</v>
      </c>
      <c r="I165" s="66"/>
      <c r="J165" s="66"/>
      <c r="K165" s="66"/>
      <c r="L165" s="66"/>
      <c r="M165" s="66" t="s">
        <v>283</v>
      </c>
      <c r="N165" s="66"/>
      <c r="O165" s="66"/>
      <c r="P165" s="66"/>
      <c r="Q165" s="66"/>
      <c r="R165" s="66"/>
      <c r="S165" s="66"/>
      <c r="T165" s="66"/>
      <c r="U165" s="66"/>
      <c r="V165" s="66"/>
      <c r="W165" s="66"/>
      <c r="X165" s="66"/>
      <c r="Y165" s="66"/>
      <c r="Z165" s="193" t="s">
        <v>122</v>
      </c>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row>
    <row r="166" spans="1:144" customFormat="1" x14ac:dyDescent="0.25">
      <c r="A166" s="66"/>
      <c r="B166" s="237" t="s">
        <v>408</v>
      </c>
      <c r="C166" s="238"/>
      <c r="D166" s="155" t="s">
        <v>17</v>
      </c>
      <c r="E166" s="157">
        <v>9.031658521577486E-4</v>
      </c>
      <c r="F166" s="151"/>
      <c r="G166" s="152"/>
      <c r="H166" s="153"/>
      <c r="I166" s="66"/>
      <c r="J166" s="66"/>
      <c r="K166" s="66"/>
      <c r="L166" s="66"/>
      <c r="M166" s="66"/>
      <c r="N166" s="66"/>
      <c r="O166" s="66"/>
      <c r="P166" s="66"/>
      <c r="Q166" s="66"/>
      <c r="R166" s="66"/>
      <c r="S166" s="66"/>
      <c r="T166" s="66"/>
      <c r="U166" s="66"/>
      <c r="V166" s="66"/>
      <c r="W166" s="66"/>
      <c r="X166" s="66"/>
      <c r="Y166" s="66"/>
      <c r="Z166" s="193"/>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row>
    <row r="167" spans="1:144" customFormat="1" ht="22.5" customHeight="1" x14ac:dyDescent="0.25">
      <c r="A167" s="66"/>
      <c r="B167" s="237" t="s">
        <v>409</v>
      </c>
      <c r="C167" s="238"/>
      <c r="D167" s="155" t="s">
        <v>67</v>
      </c>
      <c r="E167" s="156">
        <v>593.53</v>
      </c>
      <c r="F167" s="151"/>
      <c r="G167" s="152"/>
      <c r="H167" s="153" t="s">
        <v>273</v>
      </c>
      <c r="I167" s="66"/>
      <c r="J167" s="66"/>
      <c r="K167" s="66"/>
      <c r="L167" s="66"/>
      <c r="M167" s="66" t="s">
        <v>284</v>
      </c>
      <c r="N167" s="66"/>
      <c r="O167" s="66"/>
      <c r="P167" s="66"/>
      <c r="Q167" s="66"/>
      <c r="R167" s="66"/>
      <c r="S167" s="66"/>
      <c r="T167" s="66"/>
      <c r="U167" s="66"/>
      <c r="V167" s="66"/>
      <c r="W167" s="66"/>
      <c r="X167" s="66"/>
      <c r="Y167" s="66"/>
      <c r="Z167" s="193" t="s">
        <v>285</v>
      </c>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row>
    <row r="168" spans="1:144" customFormat="1" ht="28.5" customHeight="1" x14ac:dyDescent="0.25">
      <c r="A168" s="66"/>
      <c r="B168" s="237" t="s">
        <v>409</v>
      </c>
      <c r="C168" s="238"/>
      <c r="D168" s="155" t="s">
        <v>17</v>
      </c>
      <c r="E168" s="157">
        <v>0.12709999999999999</v>
      </c>
      <c r="F168" s="151"/>
      <c r="G168" s="152"/>
      <c r="H168" s="153"/>
      <c r="I168" s="66"/>
      <c r="J168" s="66"/>
      <c r="K168" s="66"/>
      <c r="L168" s="66"/>
      <c r="M168" s="66"/>
      <c r="N168" s="66"/>
      <c r="O168" s="66"/>
      <c r="P168" s="66"/>
      <c r="Q168" s="66"/>
      <c r="R168" s="66"/>
      <c r="S168" s="66"/>
      <c r="T168" s="66"/>
      <c r="U168" s="66"/>
      <c r="V168" s="66"/>
      <c r="W168" s="66"/>
      <c r="X168" s="66"/>
      <c r="Y168" s="66"/>
      <c r="Z168" s="193"/>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row>
    <row r="169" spans="1:144" customFormat="1" x14ac:dyDescent="0.25">
      <c r="A169" s="66"/>
      <c r="B169" s="237" t="s">
        <v>65</v>
      </c>
      <c r="C169" s="237"/>
      <c r="D169" s="155" t="s">
        <v>17</v>
      </c>
      <c r="E169" s="176">
        <v>2.9613701318676164</v>
      </c>
      <c r="F169" s="151"/>
      <c r="G169" s="152"/>
      <c r="H169" s="153" t="s">
        <v>273</v>
      </c>
      <c r="I169" s="66"/>
      <c r="J169" s="66"/>
      <c r="K169" s="66"/>
      <c r="L169" s="66"/>
      <c r="M169" s="66" t="s">
        <v>286</v>
      </c>
      <c r="N169" s="66"/>
      <c r="O169" s="66"/>
      <c r="P169" s="66"/>
      <c r="Q169" s="66"/>
      <c r="R169" s="66"/>
      <c r="S169" s="66"/>
      <c r="T169" s="66"/>
      <c r="U169" s="66"/>
      <c r="V169" s="66"/>
      <c r="W169" s="66"/>
      <c r="X169" s="66"/>
      <c r="Y169" s="66"/>
      <c r="Z169" s="193" t="s">
        <v>286</v>
      </c>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t="s">
        <v>287</v>
      </c>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row>
    <row r="170" spans="1:144" customFormat="1" x14ac:dyDescent="0.25">
      <c r="A170" s="66"/>
      <c r="B170" s="237" t="s">
        <v>66</v>
      </c>
      <c r="C170" s="237"/>
      <c r="D170" s="155" t="s">
        <v>17</v>
      </c>
      <c r="E170" s="176">
        <v>2.3622228326760251</v>
      </c>
      <c r="F170" s="151"/>
      <c r="G170" s="152"/>
      <c r="H170" s="153" t="s">
        <v>273</v>
      </c>
      <c r="I170" s="66"/>
      <c r="J170" s="66"/>
      <c r="K170" s="66"/>
      <c r="L170" s="66"/>
      <c r="M170" s="66" t="s">
        <v>288</v>
      </c>
      <c r="N170" s="66"/>
      <c r="O170" s="66"/>
      <c r="P170" s="66"/>
      <c r="Q170" s="66"/>
      <c r="R170" s="66"/>
      <c r="S170" s="66"/>
      <c r="T170" s="66"/>
      <c r="U170" s="66"/>
      <c r="V170" s="66"/>
      <c r="W170" s="66"/>
      <c r="X170" s="66"/>
      <c r="Y170" s="66"/>
      <c r="Z170" s="193" t="s">
        <v>288</v>
      </c>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t="s">
        <v>289</v>
      </c>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row>
    <row r="171" spans="1:144" customFormat="1" x14ac:dyDescent="0.25">
      <c r="A171" s="66"/>
      <c r="B171" s="235" t="s">
        <v>123</v>
      </c>
      <c r="C171" s="237"/>
      <c r="D171" s="155"/>
      <c r="E171" s="158"/>
      <c r="F171" s="151"/>
      <c r="G171" s="152"/>
      <c r="H171" s="153" t="s">
        <v>290</v>
      </c>
      <c r="I171" s="66"/>
      <c r="J171" s="66"/>
      <c r="K171" s="66"/>
      <c r="L171" s="66"/>
      <c r="M171" s="66"/>
      <c r="N171" s="66"/>
      <c r="O171" s="66"/>
      <c r="P171" s="66"/>
      <c r="Q171" s="66"/>
      <c r="R171" s="66"/>
      <c r="S171" s="66"/>
      <c r="T171" s="66"/>
      <c r="U171" s="66"/>
      <c r="V171" s="66"/>
      <c r="W171" s="66"/>
      <c r="X171" s="66"/>
      <c r="Y171" s="66"/>
      <c r="Z171" s="195" t="s">
        <v>123</v>
      </c>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row>
    <row r="172" spans="1:144" customFormat="1" ht="9.9499999999999993" customHeight="1" x14ac:dyDescent="0.25">
      <c r="A172" s="66"/>
      <c r="B172" s="191"/>
      <c r="C172" s="197"/>
      <c r="D172" s="155"/>
      <c r="E172" s="158"/>
      <c r="F172" s="151"/>
      <c r="G172" s="152"/>
      <c r="H172" s="153"/>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row>
    <row r="173" spans="1:144" customFormat="1" x14ac:dyDescent="0.25">
      <c r="A173" s="66"/>
      <c r="B173" s="237" t="s">
        <v>110</v>
      </c>
      <c r="C173" s="237"/>
      <c r="D173" s="155" t="s">
        <v>13</v>
      </c>
      <c r="E173" s="158">
        <v>4.4000000000000003E-3</v>
      </c>
      <c r="F173" s="151"/>
      <c r="G173" s="152"/>
      <c r="H173" s="153" t="s">
        <v>273</v>
      </c>
      <c r="I173" s="66"/>
      <c r="J173" s="66"/>
      <c r="K173" s="66"/>
      <c r="L173" s="66"/>
      <c r="M173" s="66" t="s">
        <v>291</v>
      </c>
      <c r="N173" s="66"/>
      <c r="O173" s="66"/>
      <c r="P173" s="66"/>
      <c r="Q173" s="66"/>
      <c r="R173" s="66"/>
      <c r="S173" s="66"/>
      <c r="T173" s="66"/>
      <c r="U173" s="66"/>
      <c r="V173" s="66"/>
      <c r="W173" s="66"/>
      <c r="X173" s="66"/>
      <c r="Y173" s="66"/>
      <c r="Z173" s="193" t="s">
        <v>110</v>
      </c>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row>
    <row r="174" spans="1:144" customFormat="1" x14ac:dyDescent="0.25">
      <c r="A174" s="66"/>
      <c r="B174" s="237" t="s">
        <v>111</v>
      </c>
      <c r="C174" s="237"/>
      <c r="D174" s="155" t="s">
        <v>13</v>
      </c>
      <c r="E174" s="158">
        <v>1.2999999999999999E-3</v>
      </c>
      <c r="F174" s="151"/>
      <c r="G174" s="152"/>
      <c r="H174" s="153" t="s">
        <v>273</v>
      </c>
      <c r="I174" s="66"/>
      <c r="J174" s="66"/>
      <c r="K174" s="66"/>
      <c r="L174" s="66"/>
      <c r="M174" s="66" t="s">
        <v>292</v>
      </c>
      <c r="N174" s="66"/>
      <c r="O174" s="66"/>
      <c r="P174" s="66"/>
      <c r="Q174" s="66"/>
      <c r="R174" s="66"/>
      <c r="S174" s="66"/>
      <c r="T174" s="66"/>
      <c r="U174" s="66"/>
      <c r="V174" s="66"/>
      <c r="W174" s="66"/>
      <c r="X174" s="66"/>
      <c r="Y174" s="66"/>
      <c r="Z174" s="193" t="s">
        <v>111</v>
      </c>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row>
    <row r="175" spans="1:144" customFormat="1" x14ac:dyDescent="0.25">
      <c r="A175" s="66"/>
      <c r="B175" s="237" t="s">
        <v>112</v>
      </c>
      <c r="C175" s="237"/>
      <c r="D175" s="155" t="s">
        <v>67</v>
      </c>
      <c r="E175" s="158">
        <v>0.25</v>
      </c>
      <c r="F175" s="151"/>
      <c r="G175" s="152"/>
      <c r="H175" s="153" t="s">
        <v>273</v>
      </c>
      <c r="I175" s="66"/>
      <c r="J175" s="66"/>
      <c r="K175" s="66"/>
      <c r="L175" s="66"/>
      <c r="M175" s="66" t="s">
        <v>293</v>
      </c>
      <c r="N175" s="66"/>
      <c r="O175" s="66"/>
      <c r="P175" s="66"/>
      <c r="Q175" s="66"/>
      <c r="R175" s="66"/>
      <c r="S175" s="66"/>
      <c r="T175" s="66"/>
      <c r="U175" s="66"/>
      <c r="V175" s="66"/>
      <c r="W175" s="66"/>
      <c r="X175" s="66"/>
      <c r="Y175" s="66"/>
      <c r="Z175" s="193" t="s">
        <v>112</v>
      </c>
      <c r="AA175" s="66"/>
      <c r="AB175" s="66"/>
      <c r="AC175" s="66"/>
      <c r="AD175" s="66"/>
      <c r="AE175" s="66"/>
      <c r="AF175" s="66"/>
      <c r="AG175" s="66"/>
      <c r="AH175" s="66"/>
      <c r="AI175" s="66"/>
      <c r="AJ175" s="66"/>
      <c r="AK175" s="66"/>
      <c r="AL175" s="66"/>
      <c r="AM175" s="66"/>
      <c r="AN175" s="66"/>
      <c r="AO175" s="66"/>
      <c r="AP175" s="66"/>
      <c r="AQ175" s="66"/>
      <c r="AR175" s="66"/>
      <c r="AS175" s="66" t="s">
        <v>183</v>
      </c>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row>
    <row r="176" spans="1:144" customFormat="1" ht="18" x14ac:dyDescent="0.25">
      <c r="A176" s="66"/>
      <c r="B176" s="245" t="s">
        <v>106</v>
      </c>
      <c r="C176" s="234"/>
      <c r="D176" s="234"/>
      <c r="E176" s="234"/>
      <c r="F176" s="151"/>
      <c r="G176" s="152"/>
      <c r="H176" s="153" t="s">
        <v>294</v>
      </c>
      <c r="I176" s="66"/>
      <c r="J176" s="66"/>
      <c r="K176" s="66"/>
      <c r="L176" s="66"/>
      <c r="M176" s="66"/>
      <c r="N176" s="66"/>
      <c r="O176" s="66"/>
      <c r="P176" s="66"/>
      <c r="Q176" s="66"/>
      <c r="R176" s="66"/>
      <c r="S176" s="66"/>
      <c r="T176" s="66"/>
      <c r="U176" s="66"/>
      <c r="V176" s="66"/>
      <c r="W176" s="66"/>
      <c r="X176" s="66"/>
      <c r="Y176" s="66"/>
      <c r="Z176" s="66"/>
      <c r="AA176" s="196" t="s">
        <v>106</v>
      </c>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66"/>
      <c r="EE176" s="66"/>
      <c r="EF176" s="66"/>
      <c r="EG176" s="66"/>
      <c r="EH176" s="66"/>
      <c r="EI176" s="66"/>
      <c r="EJ176" s="66"/>
      <c r="EK176" s="66"/>
      <c r="EL176" s="66"/>
      <c r="EM176" s="66"/>
      <c r="EN176" s="66"/>
    </row>
    <row r="177" spans="1:144" customFormat="1" ht="84" x14ac:dyDescent="0.25">
      <c r="A177" s="66"/>
      <c r="B177" s="233" t="s">
        <v>295</v>
      </c>
      <c r="C177" s="234"/>
      <c r="D177" s="234"/>
      <c r="E177" s="234"/>
      <c r="F177" s="151"/>
      <c r="G177" s="152"/>
      <c r="H177" s="153" t="s">
        <v>294</v>
      </c>
      <c r="I177" s="66"/>
      <c r="J177" s="66"/>
      <c r="K177" s="66"/>
      <c r="L177" s="66"/>
      <c r="M177" s="66"/>
      <c r="N177" s="66"/>
      <c r="O177" s="66"/>
      <c r="P177" s="66"/>
      <c r="Q177" s="66"/>
      <c r="R177" s="66"/>
      <c r="S177" s="66"/>
      <c r="T177" s="66"/>
      <c r="U177" s="66"/>
      <c r="V177" s="66"/>
      <c r="W177" s="66"/>
      <c r="X177" s="66"/>
      <c r="Y177" s="66"/>
      <c r="Z177" s="66"/>
      <c r="AA177" s="190" t="s">
        <v>295</v>
      </c>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c r="CY177" s="66"/>
      <c r="CZ177" s="66"/>
      <c r="DA177" s="66"/>
      <c r="DB177" s="66"/>
      <c r="DC177" s="66"/>
      <c r="DD177" s="66"/>
      <c r="DE177" s="66"/>
      <c r="DF177" s="66"/>
      <c r="DG177" s="66"/>
      <c r="DH177" s="66"/>
      <c r="DI177" s="66"/>
      <c r="DJ177" s="66"/>
      <c r="DK177" s="66"/>
      <c r="DL177" s="66"/>
      <c r="DM177" s="66"/>
      <c r="DN177" s="66"/>
      <c r="DO177" s="66"/>
      <c r="DP177" s="66"/>
      <c r="DQ177" s="66"/>
      <c r="DR177" s="66"/>
      <c r="DS177" s="66"/>
      <c r="DT177" s="66"/>
      <c r="DU177" s="66"/>
      <c r="DV177" s="66"/>
      <c r="DW177" s="66"/>
      <c r="DX177" s="66"/>
      <c r="DY177" s="66"/>
      <c r="DZ177" s="66"/>
      <c r="EA177" s="66"/>
      <c r="EB177" s="66"/>
      <c r="EC177" s="66"/>
      <c r="ED177" s="66"/>
      <c r="EE177" s="66"/>
      <c r="EF177" s="66"/>
      <c r="EG177" s="66"/>
      <c r="EH177" s="66"/>
      <c r="EI177" s="66"/>
      <c r="EJ177" s="66"/>
      <c r="EK177" s="66"/>
      <c r="EL177" s="66"/>
      <c r="EM177" s="66"/>
      <c r="EN177" s="66"/>
    </row>
    <row r="178" spans="1:144" customFormat="1" ht="9.9499999999999993" customHeight="1" x14ac:dyDescent="0.25">
      <c r="A178" s="66"/>
      <c r="B178" s="190"/>
      <c r="C178" s="201"/>
      <c r="D178" s="201"/>
      <c r="E178" s="201"/>
      <c r="F178" s="151"/>
      <c r="G178" s="152"/>
      <c r="H178" s="153"/>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c r="CY178" s="66"/>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66"/>
      <c r="EJ178" s="66"/>
      <c r="EK178" s="66"/>
      <c r="EL178" s="66"/>
      <c r="EM178" s="66"/>
      <c r="EN178" s="66"/>
    </row>
    <row r="179" spans="1:144" customFormat="1" x14ac:dyDescent="0.25">
      <c r="A179" s="66"/>
      <c r="B179" s="243" t="s">
        <v>72</v>
      </c>
      <c r="C179" s="234"/>
      <c r="D179" s="234"/>
      <c r="E179" s="234"/>
      <c r="F179" s="151"/>
      <c r="G179" s="152"/>
      <c r="H179" s="153" t="s">
        <v>296</v>
      </c>
      <c r="I179" s="66"/>
      <c r="J179" s="66"/>
      <c r="K179" s="66"/>
      <c r="L179" s="66"/>
      <c r="M179" s="66"/>
      <c r="N179" s="66"/>
      <c r="O179" s="66"/>
      <c r="P179" s="66"/>
      <c r="Q179" s="66"/>
      <c r="R179" s="66"/>
      <c r="S179" s="66"/>
      <c r="T179" s="66"/>
      <c r="U179" s="66"/>
      <c r="V179" s="66"/>
      <c r="W179" s="66"/>
      <c r="X179" s="66"/>
      <c r="Y179" s="66"/>
      <c r="Z179" s="66"/>
      <c r="AA179" s="195" t="s">
        <v>72</v>
      </c>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c r="EL179" s="66"/>
      <c r="EM179" s="66"/>
      <c r="EN179" s="66"/>
    </row>
    <row r="180" spans="1:144" customFormat="1" ht="9.9499999999999993" customHeight="1" x14ac:dyDescent="0.25">
      <c r="A180" s="66"/>
      <c r="B180" s="195"/>
      <c r="C180" s="201"/>
      <c r="D180" s="201"/>
      <c r="E180" s="201"/>
      <c r="F180" s="151"/>
      <c r="G180" s="152"/>
      <c r="H180" s="153"/>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66"/>
      <c r="EJ180" s="66"/>
      <c r="EK180" s="66"/>
      <c r="EL180" s="66"/>
      <c r="EM180" s="66"/>
      <c r="EN180" s="66"/>
    </row>
    <row r="181" spans="1:144" customFormat="1" ht="36" x14ac:dyDescent="0.25">
      <c r="A181" s="66"/>
      <c r="B181" s="233" t="s">
        <v>73</v>
      </c>
      <c r="C181" s="234"/>
      <c r="D181" s="234"/>
      <c r="E181" s="234"/>
      <c r="F181" s="151"/>
      <c r="G181" s="152"/>
      <c r="H181" s="153" t="s">
        <v>294</v>
      </c>
      <c r="I181" s="66"/>
      <c r="J181" s="66"/>
      <c r="K181" s="66"/>
      <c r="L181" s="66"/>
      <c r="M181" s="66"/>
      <c r="N181" s="66"/>
      <c r="O181" s="66"/>
      <c r="P181" s="66"/>
      <c r="Q181" s="66"/>
      <c r="R181" s="66"/>
      <c r="S181" s="66"/>
      <c r="T181" s="66"/>
      <c r="U181" s="66"/>
      <c r="V181" s="66"/>
      <c r="W181" s="66"/>
      <c r="X181" s="66"/>
      <c r="Y181" s="66"/>
      <c r="Z181" s="66"/>
      <c r="AA181" s="190" t="s">
        <v>73</v>
      </c>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c r="CY181" s="66"/>
      <c r="CZ181" s="66"/>
      <c r="DA181" s="66"/>
      <c r="DB181" s="66"/>
      <c r="DC181" s="66"/>
      <c r="DD181" s="66"/>
      <c r="DE181" s="66"/>
      <c r="DF181" s="66"/>
      <c r="DG181" s="66"/>
      <c r="DH181" s="66"/>
      <c r="DI181" s="66"/>
      <c r="DJ181" s="66"/>
      <c r="DK181" s="66"/>
      <c r="DL181" s="66"/>
      <c r="DM181" s="66"/>
      <c r="DN181" s="66"/>
      <c r="DO181" s="66"/>
      <c r="DP181" s="66"/>
      <c r="DQ181" s="66"/>
      <c r="DR181" s="66"/>
      <c r="DS181" s="66"/>
      <c r="DT181" s="66"/>
      <c r="DU181" s="66"/>
      <c r="DV181" s="66"/>
      <c r="DW181" s="66"/>
      <c r="DX181" s="66"/>
      <c r="DY181" s="66"/>
      <c r="DZ181" s="66"/>
      <c r="EA181" s="66"/>
      <c r="EB181" s="66"/>
      <c r="EC181" s="66"/>
      <c r="ED181" s="66"/>
      <c r="EE181" s="66"/>
      <c r="EF181" s="66"/>
      <c r="EG181" s="66"/>
      <c r="EH181" s="66"/>
      <c r="EI181" s="66"/>
      <c r="EJ181" s="66"/>
      <c r="EK181" s="66"/>
      <c r="EL181" s="66"/>
      <c r="EM181" s="66"/>
      <c r="EN181" s="66"/>
    </row>
    <row r="182" spans="1:144" customFormat="1" ht="9.9499999999999993" customHeight="1" x14ac:dyDescent="0.25">
      <c r="A182" s="66"/>
      <c r="B182" s="190"/>
      <c r="C182" s="201"/>
      <c r="D182" s="201"/>
      <c r="E182" s="201"/>
      <c r="F182" s="151"/>
      <c r="G182" s="152"/>
      <c r="H182" s="153"/>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c r="CY182" s="66"/>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66"/>
      <c r="EJ182" s="66"/>
      <c r="EK182" s="66"/>
      <c r="EL182" s="66"/>
      <c r="EM182" s="66"/>
      <c r="EN182" s="66"/>
    </row>
    <row r="183" spans="1:144" customFormat="1" ht="48" x14ac:dyDescent="0.25">
      <c r="A183" s="66"/>
      <c r="B183" s="233" t="s">
        <v>117</v>
      </c>
      <c r="C183" s="234"/>
      <c r="D183" s="234"/>
      <c r="E183" s="234"/>
      <c r="F183" s="151"/>
      <c r="G183" s="152"/>
      <c r="H183" s="153" t="s">
        <v>294</v>
      </c>
      <c r="I183" s="66"/>
      <c r="J183" s="66"/>
      <c r="K183" s="66"/>
      <c r="L183" s="66"/>
      <c r="M183" s="66"/>
      <c r="N183" s="66"/>
      <c r="O183" s="66"/>
      <c r="P183" s="66"/>
      <c r="Q183" s="66"/>
      <c r="R183" s="66"/>
      <c r="S183" s="66"/>
      <c r="T183" s="66"/>
      <c r="U183" s="66"/>
      <c r="V183" s="66"/>
      <c r="W183" s="66"/>
      <c r="X183" s="66"/>
      <c r="Y183" s="66"/>
      <c r="Z183" s="66"/>
      <c r="AA183" s="190" t="s">
        <v>117</v>
      </c>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row>
    <row r="184" spans="1:144" customFormat="1" ht="9.9499999999999993" customHeight="1" x14ac:dyDescent="0.25">
      <c r="A184" s="66"/>
      <c r="B184" s="190"/>
      <c r="C184" s="201"/>
      <c r="D184" s="201"/>
      <c r="E184" s="201"/>
      <c r="F184" s="151"/>
      <c r="G184" s="152"/>
      <c r="H184" s="153"/>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66"/>
      <c r="EE184" s="66"/>
      <c r="EF184" s="66"/>
      <c r="EG184" s="66"/>
      <c r="EH184" s="66"/>
      <c r="EI184" s="66"/>
      <c r="EJ184" s="66"/>
      <c r="EK184" s="66"/>
      <c r="EL184" s="66"/>
      <c r="EM184" s="66"/>
      <c r="EN184" s="66"/>
    </row>
    <row r="185" spans="1:144" customFormat="1" ht="60" x14ac:dyDescent="0.25">
      <c r="A185" s="66"/>
      <c r="B185" s="233" t="s">
        <v>275</v>
      </c>
      <c r="C185" s="234"/>
      <c r="D185" s="234"/>
      <c r="E185" s="234"/>
      <c r="F185" s="151"/>
      <c r="G185" s="152"/>
      <c r="H185" s="153" t="s">
        <v>294</v>
      </c>
      <c r="I185" s="66"/>
      <c r="J185" s="66"/>
      <c r="K185" s="66"/>
      <c r="L185" s="66"/>
      <c r="M185" s="66"/>
      <c r="N185" s="66"/>
      <c r="O185" s="66"/>
      <c r="P185" s="66"/>
      <c r="Q185" s="66"/>
      <c r="R185" s="66"/>
      <c r="S185" s="66"/>
      <c r="T185" s="66"/>
      <c r="U185" s="66"/>
      <c r="V185" s="66"/>
      <c r="W185" s="66"/>
      <c r="X185" s="66"/>
      <c r="Y185" s="66"/>
      <c r="Z185" s="66"/>
      <c r="AA185" s="190" t="s">
        <v>275</v>
      </c>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c r="CY185" s="66"/>
      <c r="CZ185" s="66"/>
      <c r="DA185" s="66"/>
      <c r="DB185" s="66"/>
      <c r="DC185" s="66"/>
      <c r="DD185" s="66"/>
      <c r="DE185" s="66"/>
      <c r="DF185" s="66"/>
      <c r="DG185" s="66"/>
      <c r="DH185" s="66"/>
      <c r="DI185" s="66"/>
      <c r="DJ185" s="66"/>
      <c r="DK185" s="66"/>
      <c r="DL185" s="66"/>
      <c r="DM185" s="66"/>
      <c r="DN185" s="66"/>
      <c r="DO185" s="66"/>
      <c r="DP185" s="66"/>
      <c r="DQ185" s="66"/>
      <c r="DR185" s="66"/>
      <c r="DS185" s="66"/>
      <c r="DT185" s="66"/>
      <c r="DU185" s="66"/>
      <c r="DV185" s="66"/>
      <c r="DW185" s="66"/>
      <c r="DX185" s="66"/>
      <c r="DY185" s="66"/>
      <c r="DZ185" s="66"/>
      <c r="EA185" s="66"/>
      <c r="EB185" s="66"/>
      <c r="EC185" s="66"/>
      <c r="ED185" s="66"/>
      <c r="EE185" s="66"/>
      <c r="EF185" s="66"/>
      <c r="EG185" s="66"/>
      <c r="EH185" s="66"/>
      <c r="EI185" s="66"/>
      <c r="EJ185" s="66"/>
      <c r="EK185" s="66"/>
      <c r="EL185" s="66"/>
      <c r="EM185" s="66"/>
      <c r="EN185" s="66"/>
    </row>
    <row r="186" spans="1:144" customFormat="1" ht="9.9499999999999993" customHeight="1" x14ac:dyDescent="0.25">
      <c r="A186" s="66"/>
      <c r="B186" s="190"/>
      <c r="C186" s="201"/>
      <c r="D186" s="201"/>
      <c r="E186" s="201"/>
      <c r="F186" s="151"/>
      <c r="G186" s="152"/>
      <c r="H186" s="153"/>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c r="CY186" s="66"/>
      <c r="CZ186" s="66"/>
      <c r="DA186" s="66"/>
      <c r="DB186" s="66"/>
      <c r="DC186" s="66"/>
      <c r="DD186" s="66"/>
      <c r="DE186" s="66"/>
      <c r="DF186" s="66"/>
      <c r="DG186" s="66"/>
      <c r="DH186" s="66"/>
      <c r="DI186" s="66"/>
      <c r="DJ186" s="66"/>
      <c r="DK186" s="66"/>
      <c r="DL186" s="66"/>
      <c r="DM186" s="66"/>
      <c r="DN186" s="66"/>
      <c r="DO186" s="66"/>
      <c r="DP186" s="66"/>
      <c r="DQ186" s="66"/>
      <c r="DR186" s="66"/>
      <c r="DS186" s="66"/>
      <c r="DT186" s="66"/>
      <c r="DU186" s="66"/>
      <c r="DV186" s="66"/>
      <c r="DW186" s="66"/>
      <c r="DX186" s="66"/>
      <c r="DY186" s="66"/>
      <c r="DZ186" s="66"/>
      <c r="EA186" s="66"/>
      <c r="EB186" s="66"/>
      <c r="EC186" s="66"/>
      <c r="ED186" s="66"/>
      <c r="EE186" s="66"/>
      <c r="EF186" s="66"/>
      <c r="EG186" s="66"/>
      <c r="EH186" s="66"/>
      <c r="EI186" s="66"/>
      <c r="EJ186" s="66"/>
      <c r="EK186" s="66"/>
      <c r="EL186" s="66"/>
      <c r="EM186" s="66"/>
      <c r="EN186" s="66"/>
    </row>
    <row r="187" spans="1:144" customFormat="1" ht="36" x14ac:dyDescent="0.25">
      <c r="A187" s="66"/>
      <c r="B187" s="233" t="s">
        <v>134</v>
      </c>
      <c r="C187" s="234"/>
      <c r="D187" s="234"/>
      <c r="E187" s="234"/>
      <c r="F187" s="151"/>
      <c r="G187" s="152"/>
      <c r="H187" s="153" t="s">
        <v>294</v>
      </c>
      <c r="I187" s="66"/>
      <c r="J187" s="66"/>
      <c r="K187" s="66"/>
      <c r="L187" s="66"/>
      <c r="M187" s="66"/>
      <c r="N187" s="66"/>
      <c r="O187" s="66"/>
      <c r="P187" s="66"/>
      <c r="Q187" s="66"/>
      <c r="R187" s="66"/>
      <c r="S187" s="66"/>
      <c r="T187" s="66"/>
      <c r="U187" s="66"/>
      <c r="V187" s="66"/>
      <c r="W187" s="66"/>
      <c r="X187" s="66"/>
      <c r="Y187" s="66"/>
      <c r="Z187" s="66"/>
      <c r="AA187" s="190" t="s">
        <v>134</v>
      </c>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66"/>
      <c r="EE187" s="66"/>
      <c r="EF187" s="66"/>
      <c r="EG187" s="66"/>
      <c r="EH187" s="66"/>
      <c r="EI187" s="66"/>
      <c r="EJ187" s="66"/>
      <c r="EK187" s="66"/>
      <c r="EL187" s="66"/>
      <c r="EM187" s="66"/>
      <c r="EN187" s="66"/>
    </row>
    <row r="188" spans="1:144" customFormat="1" ht="9.9499999999999993" customHeight="1" x14ac:dyDescent="0.25">
      <c r="A188" s="66"/>
      <c r="B188" s="190"/>
      <c r="C188" s="201"/>
      <c r="D188" s="201"/>
      <c r="E188" s="201"/>
      <c r="F188" s="151"/>
      <c r="G188" s="152"/>
      <c r="H188" s="153"/>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66"/>
      <c r="EE188" s="66"/>
      <c r="EF188" s="66"/>
      <c r="EG188" s="66"/>
      <c r="EH188" s="66"/>
      <c r="EI188" s="66"/>
      <c r="EJ188" s="66"/>
      <c r="EK188" s="66"/>
      <c r="EL188" s="66"/>
      <c r="EM188" s="66"/>
      <c r="EN188" s="66"/>
    </row>
    <row r="189" spans="1:144" customFormat="1" x14ac:dyDescent="0.25">
      <c r="A189" s="66"/>
      <c r="B189" s="235" t="s">
        <v>118</v>
      </c>
      <c r="C189" s="236"/>
      <c r="D189" s="236"/>
      <c r="E189" s="236"/>
      <c r="F189" s="151"/>
      <c r="G189" s="152"/>
      <c r="H189" s="153" t="s">
        <v>297</v>
      </c>
      <c r="I189" s="66"/>
      <c r="J189" s="66"/>
      <c r="K189" s="66"/>
      <c r="L189" s="66"/>
      <c r="M189" s="66"/>
      <c r="N189" s="66"/>
      <c r="O189" s="66"/>
      <c r="P189" s="66"/>
      <c r="Q189" s="66"/>
      <c r="R189" s="66"/>
      <c r="S189" s="66"/>
      <c r="T189" s="66"/>
      <c r="U189" s="66"/>
      <c r="V189" s="66"/>
      <c r="W189" s="66"/>
      <c r="X189" s="66"/>
      <c r="Y189" s="66"/>
      <c r="Z189" s="66"/>
      <c r="AA189" s="195" t="s">
        <v>118</v>
      </c>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c r="CY189" s="66"/>
      <c r="CZ189" s="66"/>
      <c r="DA189" s="66"/>
      <c r="DB189" s="66"/>
      <c r="DC189" s="66"/>
      <c r="DD189" s="66"/>
      <c r="DE189" s="66"/>
      <c r="DF189" s="66"/>
      <c r="DG189" s="66"/>
      <c r="DH189" s="66"/>
      <c r="DI189" s="66"/>
      <c r="DJ189" s="66"/>
      <c r="DK189" s="66"/>
      <c r="DL189" s="66"/>
      <c r="DM189" s="66"/>
      <c r="DN189" s="66"/>
      <c r="DO189" s="66"/>
      <c r="DP189" s="66"/>
      <c r="DQ189" s="66"/>
      <c r="DR189" s="66"/>
      <c r="DS189" s="66"/>
      <c r="DT189" s="66"/>
      <c r="DU189" s="66"/>
      <c r="DV189" s="66"/>
      <c r="DW189" s="66"/>
      <c r="DX189" s="66"/>
      <c r="DY189" s="66"/>
      <c r="DZ189" s="66"/>
      <c r="EA189" s="66"/>
      <c r="EB189" s="66"/>
      <c r="EC189" s="66"/>
      <c r="ED189" s="66"/>
      <c r="EE189" s="66"/>
      <c r="EF189" s="66"/>
      <c r="EG189" s="66"/>
      <c r="EH189" s="66"/>
      <c r="EI189" s="66"/>
      <c r="EJ189" s="66"/>
      <c r="EK189" s="66"/>
      <c r="EL189" s="66"/>
      <c r="EM189" s="66"/>
      <c r="EN189" s="66"/>
    </row>
    <row r="190" spans="1:144" customFormat="1" ht="9.9499999999999993" customHeight="1" x14ac:dyDescent="0.25">
      <c r="A190" s="66"/>
      <c r="B190" s="191"/>
      <c r="C190" s="174"/>
      <c r="D190" s="174"/>
      <c r="E190" s="174"/>
      <c r="F190" s="151"/>
      <c r="G190" s="152"/>
      <c r="H190" s="153"/>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c r="CY190" s="66"/>
      <c r="CZ190" s="66"/>
      <c r="DA190" s="66"/>
      <c r="DB190" s="66"/>
      <c r="DC190" s="66"/>
      <c r="DD190" s="66"/>
      <c r="DE190" s="66"/>
      <c r="DF190" s="66"/>
      <c r="DG190" s="66"/>
      <c r="DH190" s="66"/>
      <c r="DI190" s="66"/>
      <c r="DJ190" s="66"/>
      <c r="DK190" s="66"/>
      <c r="DL190" s="66"/>
      <c r="DM190" s="66"/>
      <c r="DN190" s="66"/>
      <c r="DO190" s="66"/>
      <c r="DP190" s="66"/>
      <c r="DQ190" s="66"/>
      <c r="DR190" s="66"/>
      <c r="DS190" s="66"/>
      <c r="DT190" s="66"/>
      <c r="DU190" s="66"/>
      <c r="DV190" s="66"/>
      <c r="DW190" s="66"/>
      <c r="DX190" s="66"/>
      <c r="DY190" s="66"/>
      <c r="DZ190" s="66"/>
      <c r="EA190" s="66"/>
      <c r="EB190" s="66"/>
      <c r="EC190" s="66"/>
      <c r="ED190" s="66"/>
      <c r="EE190" s="66"/>
      <c r="EF190" s="66"/>
      <c r="EG190" s="66"/>
      <c r="EH190" s="66"/>
      <c r="EI190" s="66"/>
      <c r="EJ190" s="66"/>
      <c r="EK190" s="66"/>
      <c r="EL190" s="66"/>
      <c r="EM190" s="66"/>
      <c r="EN190" s="66"/>
    </row>
    <row r="191" spans="1:144" customFormat="1" x14ac:dyDescent="0.25">
      <c r="A191" s="66"/>
      <c r="B191" s="237" t="s">
        <v>125</v>
      </c>
      <c r="C191" s="237"/>
      <c r="D191" s="155" t="s">
        <v>67</v>
      </c>
      <c r="E191" s="175">
        <v>8.5218000000000007</v>
      </c>
      <c r="F191" s="151"/>
      <c r="G191" s="152"/>
      <c r="H191" s="153" t="s">
        <v>294</v>
      </c>
      <c r="I191" s="66"/>
      <c r="J191" s="66"/>
      <c r="K191" s="66"/>
      <c r="L191" s="66"/>
      <c r="M191" s="66" t="s">
        <v>298</v>
      </c>
      <c r="N191" s="66"/>
      <c r="O191" s="66"/>
      <c r="P191" s="66"/>
      <c r="Q191" s="66"/>
      <c r="R191" s="66"/>
      <c r="S191" s="66"/>
      <c r="T191" s="66"/>
      <c r="U191" s="66"/>
      <c r="V191" s="66"/>
      <c r="W191" s="66"/>
      <c r="X191" s="66"/>
      <c r="Y191" s="66"/>
      <c r="Z191" s="193" t="s">
        <v>298</v>
      </c>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66"/>
      <c r="EE191" s="66"/>
      <c r="EF191" s="66"/>
      <c r="EG191" s="66"/>
      <c r="EH191" s="66"/>
      <c r="EI191" s="66"/>
      <c r="EJ191" s="66"/>
      <c r="EK191" s="66"/>
      <c r="EL191" s="66"/>
      <c r="EM191" s="66"/>
      <c r="EN191" s="66"/>
    </row>
    <row r="192" spans="1:144" customFormat="1" x14ac:dyDescent="0.25">
      <c r="A192" s="66"/>
      <c r="B192" s="237" t="s">
        <v>121</v>
      </c>
      <c r="C192" s="237"/>
      <c r="D192" s="155" t="s">
        <v>13</v>
      </c>
      <c r="E192" s="176">
        <v>1.5521849999999998E-2</v>
      </c>
      <c r="F192" s="151"/>
      <c r="G192" s="152"/>
      <c r="H192" s="153" t="s">
        <v>294</v>
      </c>
      <c r="I192" s="66"/>
      <c r="J192" s="66"/>
      <c r="K192" s="66"/>
      <c r="L192" s="66"/>
      <c r="M192" s="66" t="s">
        <v>299</v>
      </c>
      <c r="N192" s="66"/>
      <c r="O192" s="66"/>
      <c r="P192" s="66"/>
      <c r="Q192" s="66"/>
      <c r="R192" s="66"/>
      <c r="S192" s="66"/>
      <c r="T192" s="66"/>
      <c r="U192" s="66"/>
      <c r="V192" s="66"/>
      <c r="W192" s="66"/>
      <c r="X192" s="66"/>
      <c r="Y192" s="66"/>
      <c r="Z192" s="193" t="s">
        <v>299</v>
      </c>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66"/>
      <c r="EE192" s="66"/>
      <c r="EF192" s="66"/>
      <c r="EG192" s="66"/>
      <c r="EH192" s="66"/>
      <c r="EI192" s="66"/>
      <c r="EJ192" s="66"/>
      <c r="EK192" s="66"/>
      <c r="EL192" s="66"/>
      <c r="EM192" s="66"/>
      <c r="EN192" s="66"/>
    </row>
    <row r="193" spans="1:144" customFormat="1" ht="15.75" customHeight="1" x14ac:dyDescent="0.25">
      <c r="A193" s="66"/>
      <c r="B193" s="237" t="s">
        <v>399</v>
      </c>
      <c r="C193" s="238"/>
      <c r="D193" s="155" t="s">
        <v>13</v>
      </c>
      <c r="E193" s="157">
        <v>1.4E-3</v>
      </c>
      <c r="F193" s="151"/>
      <c r="G193" s="152"/>
      <c r="H193" s="153" t="s">
        <v>294</v>
      </c>
      <c r="I193" s="66"/>
      <c r="J193" s="66"/>
      <c r="K193" s="66"/>
      <c r="L193" s="66"/>
      <c r="M193" s="66" t="s">
        <v>300</v>
      </c>
      <c r="N193" s="66"/>
      <c r="O193" s="66"/>
      <c r="P193" s="66"/>
      <c r="Q193" s="66"/>
      <c r="R193" s="66"/>
      <c r="S193" s="66"/>
      <c r="T193" s="66"/>
      <c r="U193" s="66"/>
      <c r="V193" s="66"/>
      <c r="W193" s="66"/>
      <c r="X193" s="66"/>
      <c r="Y193" s="66"/>
      <c r="Z193" s="193" t="s">
        <v>301</v>
      </c>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c r="CY193" s="66"/>
      <c r="CZ193" s="66"/>
      <c r="DA193" s="66"/>
      <c r="DB193" s="66"/>
      <c r="DC193" s="66"/>
      <c r="DD193" s="66"/>
      <c r="DE193" s="66"/>
      <c r="DF193" s="66"/>
      <c r="DG193" s="66"/>
      <c r="DH193" s="66"/>
      <c r="DI193" s="66"/>
      <c r="DJ193" s="66"/>
      <c r="DK193" s="66"/>
      <c r="DL193" s="66"/>
      <c r="DM193" s="66"/>
      <c r="DN193" s="66"/>
      <c r="DO193" s="66"/>
      <c r="DP193" s="66"/>
      <c r="DQ193" s="66"/>
      <c r="DR193" s="66"/>
      <c r="DS193" s="66"/>
      <c r="DT193" s="66"/>
      <c r="DU193" s="66"/>
      <c r="DV193" s="66"/>
      <c r="DW193" s="66"/>
      <c r="DX193" s="66"/>
      <c r="DY193" s="66"/>
      <c r="DZ193" s="66"/>
      <c r="EA193" s="66"/>
      <c r="EB193" s="66"/>
      <c r="EC193" s="66"/>
      <c r="ED193" s="66"/>
      <c r="EE193" s="66"/>
      <c r="EF193" s="66"/>
      <c r="EG193" s="66"/>
      <c r="EH193" s="66"/>
      <c r="EI193" s="66"/>
      <c r="EJ193" s="66"/>
      <c r="EK193" s="66"/>
      <c r="EL193" s="66"/>
      <c r="EM193" s="66"/>
      <c r="EN193" s="66"/>
    </row>
    <row r="194" spans="1:144" customFormat="1" ht="22.5" customHeight="1" x14ac:dyDescent="0.25">
      <c r="A194" s="66"/>
      <c r="B194" s="237" t="s">
        <v>400</v>
      </c>
      <c r="C194" s="238"/>
      <c r="D194" s="155" t="s">
        <v>13</v>
      </c>
      <c r="E194" s="157">
        <v>-1.1466514818379381E-3</v>
      </c>
      <c r="F194" s="151"/>
      <c r="G194" s="152"/>
      <c r="H194" s="153"/>
      <c r="I194" s="66"/>
      <c r="J194" s="66"/>
      <c r="K194" s="66"/>
      <c r="L194" s="66"/>
      <c r="M194" s="66"/>
      <c r="N194" s="66"/>
      <c r="O194" s="66"/>
      <c r="P194" s="66"/>
      <c r="Q194" s="66"/>
      <c r="R194" s="66"/>
      <c r="S194" s="66"/>
      <c r="T194" s="66"/>
      <c r="U194" s="66"/>
      <c r="V194" s="66"/>
      <c r="W194" s="66"/>
      <c r="X194" s="66"/>
      <c r="Y194" s="66"/>
      <c r="Z194" s="193"/>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c r="CY194" s="66"/>
      <c r="CZ194" s="66"/>
      <c r="DA194" s="66"/>
      <c r="DB194" s="66"/>
      <c r="DC194" s="66"/>
      <c r="DD194" s="66"/>
      <c r="DE194" s="66"/>
      <c r="DF194" s="66"/>
      <c r="DG194" s="66"/>
      <c r="DH194" s="66"/>
      <c r="DI194" s="66"/>
      <c r="DJ194" s="66"/>
      <c r="DK194" s="66"/>
      <c r="DL194" s="66"/>
      <c r="DM194" s="66"/>
      <c r="DN194" s="66"/>
      <c r="DO194" s="66"/>
      <c r="DP194" s="66"/>
      <c r="DQ194" s="66"/>
      <c r="DR194" s="66"/>
      <c r="DS194" s="66"/>
      <c r="DT194" s="66"/>
      <c r="DU194" s="66"/>
      <c r="DV194" s="66"/>
      <c r="DW194" s="66"/>
      <c r="DX194" s="66"/>
      <c r="DY194" s="66"/>
      <c r="DZ194" s="66"/>
      <c r="EA194" s="66"/>
      <c r="EB194" s="66"/>
      <c r="EC194" s="66"/>
      <c r="ED194" s="66"/>
      <c r="EE194" s="66"/>
      <c r="EF194" s="66"/>
      <c r="EG194" s="66"/>
      <c r="EH194" s="66"/>
      <c r="EI194" s="66"/>
      <c r="EJ194" s="66"/>
      <c r="EK194" s="66"/>
      <c r="EL194" s="66"/>
      <c r="EM194" s="66"/>
      <c r="EN194" s="66"/>
    </row>
    <row r="195" spans="1:144" customFormat="1" ht="25.5" customHeight="1" x14ac:dyDescent="0.25">
      <c r="A195" s="66"/>
      <c r="B195" s="237" t="s">
        <v>401</v>
      </c>
      <c r="C195" s="238"/>
      <c r="D195" s="155" t="s">
        <v>13</v>
      </c>
      <c r="E195" s="157">
        <v>1.7502005592373213E-3</v>
      </c>
      <c r="F195" s="151"/>
      <c r="G195" s="152"/>
      <c r="H195" s="153" t="s">
        <v>294</v>
      </c>
      <c r="I195" s="66"/>
      <c r="J195" s="66"/>
      <c r="K195" s="66"/>
      <c r="L195" s="66"/>
      <c r="M195" s="66" t="s">
        <v>302</v>
      </c>
      <c r="N195" s="66"/>
      <c r="O195" s="66"/>
      <c r="P195" s="66"/>
      <c r="Q195" s="66"/>
      <c r="R195" s="66"/>
      <c r="S195" s="66"/>
      <c r="T195" s="66"/>
      <c r="U195" s="66"/>
      <c r="V195" s="66"/>
      <c r="W195" s="66"/>
      <c r="X195" s="66"/>
      <c r="Y195" s="66"/>
      <c r="Z195" s="193" t="s">
        <v>303</v>
      </c>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66"/>
      <c r="EE195" s="66"/>
      <c r="EF195" s="66"/>
      <c r="EG195" s="66"/>
      <c r="EH195" s="66"/>
      <c r="EI195" s="66"/>
      <c r="EJ195" s="66"/>
      <c r="EK195" s="66"/>
      <c r="EL195" s="66"/>
      <c r="EM195" s="66"/>
      <c r="EN195" s="66"/>
    </row>
    <row r="196" spans="1:144" customFormat="1" x14ac:dyDescent="0.25">
      <c r="A196" s="66"/>
      <c r="B196" s="237" t="s">
        <v>122</v>
      </c>
      <c r="C196" s="237"/>
      <c r="D196" s="155" t="s">
        <v>13</v>
      </c>
      <c r="E196" s="157">
        <v>2.0000000000000001E-4</v>
      </c>
      <c r="F196" s="151"/>
      <c r="G196" s="152"/>
      <c r="H196" s="153" t="s">
        <v>294</v>
      </c>
      <c r="I196" s="66"/>
      <c r="J196" s="66"/>
      <c r="K196" s="66"/>
      <c r="L196" s="66"/>
      <c r="M196" s="66" t="s">
        <v>304</v>
      </c>
      <c r="N196" s="66"/>
      <c r="O196" s="66"/>
      <c r="P196" s="66"/>
      <c r="Q196" s="66"/>
      <c r="R196" s="66"/>
      <c r="S196" s="66"/>
      <c r="T196" s="66"/>
      <c r="U196" s="66"/>
      <c r="V196" s="66"/>
      <c r="W196" s="66"/>
      <c r="X196" s="66"/>
      <c r="Y196" s="66"/>
      <c r="Z196" s="193" t="s">
        <v>122</v>
      </c>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66"/>
      <c r="EE196" s="66"/>
      <c r="EF196" s="66"/>
      <c r="EG196" s="66"/>
      <c r="EH196" s="66"/>
      <c r="EI196" s="66"/>
      <c r="EJ196" s="66"/>
      <c r="EK196" s="66"/>
      <c r="EL196" s="66"/>
      <c r="EM196" s="66"/>
      <c r="EN196" s="66"/>
    </row>
    <row r="197" spans="1:144" customFormat="1" x14ac:dyDescent="0.25">
      <c r="A197" s="66"/>
      <c r="B197" s="237" t="s">
        <v>408</v>
      </c>
      <c r="C197" s="238"/>
      <c r="D197" s="155" t="s">
        <v>13</v>
      </c>
      <c r="E197" s="157">
        <v>1.0094607982198839E-5</v>
      </c>
      <c r="F197" s="151"/>
      <c r="G197" s="152"/>
      <c r="H197" s="153"/>
      <c r="I197" s="66"/>
      <c r="J197" s="66"/>
      <c r="K197" s="66"/>
      <c r="L197" s="66"/>
      <c r="M197" s="66"/>
      <c r="N197" s="66"/>
      <c r="O197" s="66"/>
      <c r="P197" s="66"/>
      <c r="Q197" s="66"/>
      <c r="R197" s="66"/>
      <c r="S197" s="66"/>
      <c r="T197" s="66"/>
      <c r="U197" s="66"/>
      <c r="V197" s="66"/>
      <c r="W197" s="66"/>
      <c r="X197" s="66"/>
      <c r="Y197" s="66"/>
      <c r="Z197" s="193"/>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c r="CY197" s="66"/>
      <c r="CZ197" s="66"/>
      <c r="DA197" s="66"/>
      <c r="DB197" s="66"/>
      <c r="DC197" s="66"/>
      <c r="DD197" s="66"/>
      <c r="DE197" s="66"/>
      <c r="DF197" s="66"/>
      <c r="DG197" s="66"/>
      <c r="DH197" s="66"/>
      <c r="DI197" s="66"/>
      <c r="DJ197" s="66"/>
      <c r="DK197" s="66"/>
      <c r="DL197" s="66"/>
      <c r="DM197" s="66"/>
      <c r="DN197" s="66"/>
      <c r="DO197" s="66"/>
      <c r="DP197" s="66"/>
      <c r="DQ197" s="66"/>
      <c r="DR197" s="66"/>
      <c r="DS197" s="66"/>
      <c r="DT197" s="66"/>
      <c r="DU197" s="66"/>
      <c r="DV197" s="66"/>
      <c r="DW197" s="66"/>
      <c r="DX197" s="66"/>
      <c r="DY197" s="66"/>
      <c r="DZ197" s="66"/>
      <c r="EA197" s="66"/>
      <c r="EB197" s="66"/>
      <c r="EC197" s="66"/>
      <c r="ED197" s="66"/>
      <c r="EE197" s="66"/>
      <c r="EF197" s="66"/>
      <c r="EG197" s="66"/>
      <c r="EH197" s="66"/>
      <c r="EI197" s="66"/>
      <c r="EJ197" s="66"/>
      <c r="EK197" s="66"/>
      <c r="EL197" s="66"/>
      <c r="EM197" s="66"/>
      <c r="EN197" s="66"/>
    </row>
    <row r="198" spans="1:144" customFormat="1" ht="24" customHeight="1" x14ac:dyDescent="0.25">
      <c r="A198" s="66"/>
      <c r="B198" s="237" t="s">
        <v>409</v>
      </c>
      <c r="C198" s="238"/>
      <c r="D198" s="155" t="s">
        <v>67</v>
      </c>
      <c r="E198" s="156">
        <v>0.39</v>
      </c>
      <c r="F198" s="151"/>
      <c r="G198" s="152"/>
      <c r="H198" s="153"/>
      <c r="I198" s="66"/>
      <c r="J198" s="66"/>
      <c r="K198" s="66"/>
      <c r="L198" s="66"/>
      <c r="M198" s="66"/>
      <c r="N198" s="66"/>
      <c r="O198" s="66"/>
      <c r="P198" s="66"/>
      <c r="Q198" s="66"/>
      <c r="R198" s="66"/>
      <c r="S198" s="66"/>
      <c r="T198" s="66"/>
      <c r="U198" s="66"/>
      <c r="V198" s="66"/>
      <c r="W198" s="66"/>
      <c r="X198" s="66"/>
      <c r="Y198" s="66"/>
      <c r="Z198" s="193"/>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c r="CY198" s="66"/>
      <c r="CZ198" s="66"/>
      <c r="DA198" s="66"/>
      <c r="DB198" s="66"/>
      <c r="DC198" s="66"/>
      <c r="DD198" s="66"/>
      <c r="DE198" s="66"/>
      <c r="DF198" s="66"/>
      <c r="DG198" s="66"/>
      <c r="DH198" s="66"/>
      <c r="DI198" s="66"/>
      <c r="DJ198" s="66"/>
      <c r="DK198" s="66"/>
      <c r="DL198" s="66"/>
      <c r="DM198" s="66"/>
      <c r="DN198" s="66"/>
      <c r="DO198" s="66"/>
      <c r="DP198" s="66"/>
      <c r="DQ198" s="66"/>
      <c r="DR198" s="66"/>
      <c r="DS198" s="66"/>
      <c r="DT198" s="66"/>
      <c r="DU198" s="66"/>
      <c r="DV198" s="66"/>
      <c r="DW198" s="66"/>
      <c r="DX198" s="66"/>
      <c r="DY198" s="66"/>
      <c r="DZ198" s="66"/>
      <c r="EA198" s="66"/>
      <c r="EB198" s="66"/>
      <c r="EC198" s="66"/>
      <c r="ED198" s="66"/>
      <c r="EE198" s="66"/>
      <c r="EF198" s="66"/>
      <c r="EG198" s="66"/>
      <c r="EH198" s="66"/>
      <c r="EI198" s="66"/>
      <c r="EJ198" s="66"/>
      <c r="EK198" s="66"/>
      <c r="EL198" s="66"/>
      <c r="EM198" s="66"/>
      <c r="EN198" s="66"/>
    </row>
    <row r="199" spans="1:144" customFormat="1" ht="24" customHeight="1" x14ac:dyDescent="0.25">
      <c r="A199" s="66"/>
      <c r="B199" s="237" t="s">
        <v>409</v>
      </c>
      <c r="C199" s="238"/>
      <c r="D199" s="155" t="s">
        <v>13</v>
      </c>
      <c r="E199" s="157">
        <v>6.9999999999999999E-4</v>
      </c>
      <c r="F199" s="151"/>
      <c r="G199" s="152"/>
      <c r="H199" s="153"/>
      <c r="I199" s="66"/>
      <c r="J199" s="66"/>
      <c r="K199" s="66"/>
      <c r="L199" s="66"/>
      <c r="M199" s="66"/>
      <c r="N199" s="66"/>
      <c r="O199" s="66"/>
      <c r="P199" s="66"/>
      <c r="Q199" s="66"/>
      <c r="R199" s="66"/>
      <c r="S199" s="66"/>
      <c r="T199" s="66"/>
      <c r="U199" s="66"/>
      <c r="V199" s="66"/>
      <c r="W199" s="66"/>
      <c r="X199" s="66"/>
      <c r="Y199" s="66"/>
      <c r="Z199" s="193"/>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66"/>
      <c r="EJ199" s="66"/>
      <c r="EK199" s="66"/>
      <c r="EL199" s="66"/>
      <c r="EM199" s="66"/>
      <c r="EN199" s="66"/>
    </row>
    <row r="200" spans="1:144" customFormat="1" x14ac:dyDescent="0.25">
      <c r="A200" s="66"/>
      <c r="B200" s="237" t="s">
        <v>63</v>
      </c>
      <c r="C200" s="237"/>
      <c r="D200" s="155" t="s">
        <v>13</v>
      </c>
      <c r="E200" s="176">
        <v>7.4475227425682871E-3</v>
      </c>
      <c r="F200" s="151"/>
      <c r="G200" s="152"/>
      <c r="H200" s="153" t="s">
        <v>294</v>
      </c>
      <c r="I200" s="66"/>
      <c r="J200" s="66"/>
      <c r="K200" s="66"/>
      <c r="L200" s="66"/>
      <c r="M200" s="66" t="s">
        <v>305</v>
      </c>
      <c r="N200" s="66"/>
      <c r="O200" s="66"/>
      <c r="P200" s="66"/>
      <c r="Q200" s="66"/>
      <c r="R200" s="66"/>
      <c r="S200" s="66"/>
      <c r="T200" s="66"/>
      <c r="U200" s="66"/>
      <c r="V200" s="66"/>
      <c r="W200" s="66"/>
      <c r="X200" s="66"/>
      <c r="Y200" s="66"/>
      <c r="Z200" s="193" t="s">
        <v>305</v>
      </c>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t="s">
        <v>306</v>
      </c>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66"/>
      <c r="EE200" s="66"/>
      <c r="EF200" s="66"/>
      <c r="EG200" s="66"/>
      <c r="EH200" s="66"/>
      <c r="EI200" s="66"/>
      <c r="EJ200" s="66"/>
      <c r="EK200" s="66"/>
      <c r="EL200" s="66"/>
      <c r="EM200" s="66"/>
      <c r="EN200" s="66"/>
    </row>
    <row r="201" spans="1:144" customFormat="1" x14ac:dyDescent="0.25">
      <c r="A201" s="66"/>
      <c r="B201" s="237" t="s">
        <v>64</v>
      </c>
      <c r="C201" s="237"/>
      <c r="D201" s="155" t="s">
        <v>13</v>
      </c>
      <c r="E201" s="176">
        <v>5.7640295507585537E-3</v>
      </c>
      <c r="F201" s="151"/>
      <c r="G201" s="152"/>
      <c r="H201" s="153" t="s">
        <v>294</v>
      </c>
      <c r="I201" s="66"/>
      <c r="J201" s="66"/>
      <c r="K201" s="66"/>
      <c r="L201" s="66"/>
      <c r="M201" s="66" t="s">
        <v>307</v>
      </c>
      <c r="N201" s="66"/>
      <c r="O201" s="66"/>
      <c r="P201" s="66"/>
      <c r="Q201" s="66"/>
      <c r="R201" s="66"/>
      <c r="S201" s="66"/>
      <c r="T201" s="66"/>
      <c r="U201" s="66"/>
      <c r="V201" s="66"/>
      <c r="W201" s="66"/>
      <c r="X201" s="66"/>
      <c r="Y201" s="66"/>
      <c r="Z201" s="193" t="s">
        <v>307</v>
      </c>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t="s">
        <v>308</v>
      </c>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c r="CY201" s="66"/>
      <c r="CZ201" s="66"/>
      <c r="DA201" s="66"/>
      <c r="DB201" s="66"/>
      <c r="DC201" s="66"/>
      <c r="DD201" s="66"/>
      <c r="DE201" s="66"/>
      <c r="DF201" s="66"/>
      <c r="DG201" s="66"/>
      <c r="DH201" s="66"/>
      <c r="DI201" s="66"/>
      <c r="DJ201" s="66"/>
      <c r="DK201" s="66"/>
      <c r="DL201" s="66"/>
      <c r="DM201" s="66"/>
      <c r="DN201" s="66"/>
      <c r="DO201" s="66"/>
      <c r="DP201" s="66"/>
      <c r="DQ201" s="66"/>
      <c r="DR201" s="66"/>
      <c r="DS201" s="66"/>
      <c r="DT201" s="66"/>
      <c r="DU201" s="66"/>
      <c r="DV201" s="66"/>
      <c r="DW201" s="66"/>
      <c r="DX201" s="66"/>
      <c r="DY201" s="66"/>
      <c r="DZ201" s="66"/>
      <c r="EA201" s="66"/>
      <c r="EB201" s="66"/>
      <c r="EC201" s="66"/>
      <c r="ED201" s="66"/>
      <c r="EE201" s="66"/>
      <c r="EF201" s="66"/>
      <c r="EG201" s="66"/>
      <c r="EH201" s="66"/>
      <c r="EI201" s="66"/>
      <c r="EJ201" s="66"/>
      <c r="EK201" s="66"/>
      <c r="EL201" s="66"/>
      <c r="EM201" s="66"/>
      <c r="EN201" s="66"/>
    </row>
    <row r="202" spans="1:144" customFormat="1" x14ac:dyDescent="0.25">
      <c r="A202" s="66"/>
      <c r="B202" s="235" t="s">
        <v>123</v>
      </c>
      <c r="C202" s="237"/>
      <c r="D202" s="155"/>
      <c r="E202" s="158"/>
      <c r="F202" s="151"/>
      <c r="G202" s="152"/>
      <c r="H202" s="153" t="s">
        <v>309</v>
      </c>
      <c r="I202" s="66"/>
      <c r="J202" s="66"/>
      <c r="K202" s="66"/>
      <c r="L202" s="66"/>
      <c r="M202" s="66"/>
      <c r="N202" s="66"/>
      <c r="O202" s="66"/>
      <c r="P202" s="66"/>
      <c r="Q202" s="66"/>
      <c r="R202" s="66"/>
      <c r="S202" s="66"/>
      <c r="T202" s="66"/>
      <c r="U202" s="66"/>
      <c r="V202" s="66"/>
      <c r="W202" s="66"/>
      <c r="X202" s="66"/>
      <c r="Y202" s="66"/>
      <c r="Z202" s="195" t="s">
        <v>123</v>
      </c>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c r="CY202" s="66"/>
      <c r="CZ202" s="66"/>
      <c r="DA202" s="66"/>
      <c r="DB202" s="66"/>
      <c r="DC202" s="66"/>
      <c r="DD202" s="66"/>
      <c r="DE202" s="66"/>
      <c r="DF202" s="66"/>
      <c r="DG202" s="66"/>
      <c r="DH202" s="66"/>
      <c r="DI202" s="66"/>
      <c r="DJ202" s="66"/>
      <c r="DK202" s="66"/>
      <c r="DL202" s="66"/>
      <c r="DM202" s="66"/>
      <c r="DN202" s="66"/>
      <c r="DO202" s="66"/>
      <c r="DP202" s="66"/>
      <c r="DQ202" s="66"/>
      <c r="DR202" s="66"/>
      <c r="DS202" s="66"/>
      <c r="DT202" s="66"/>
      <c r="DU202" s="66"/>
      <c r="DV202" s="66"/>
      <c r="DW202" s="66"/>
      <c r="DX202" s="66"/>
      <c r="DY202" s="66"/>
      <c r="DZ202" s="66"/>
      <c r="EA202" s="66"/>
      <c r="EB202" s="66"/>
      <c r="EC202" s="66"/>
      <c r="ED202" s="66"/>
      <c r="EE202" s="66"/>
      <c r="EF202" s="66"/>
      <c r="EG202" s="66"/>
      <c r="EH202" s="66"/>
      <c r="EI202" s="66"/>
      <c r="EJ202" s="66"/>
      <c r="EK202" s="66"/>
      <c r="EL202" s="66"/>
      <c r="EM202" s="66"/>
      <c r="EN202" s="66"/>
    </row>
    <row r="203" spans="1:144" customFormat="1" ht="9.9499999999999993" customHeight="1" x14ac:dyDescent="0.25">
      <c r="A203" s="66"/>
      <c r="B203" s="191"/>
      <c r="C203" s="197"/>
      <c r="D203" s="155"/>
      <c r="E203" s="158"/>
      <c r="F203" s="151"/>
      <c r="G203" s="152"/>
      <c r="H203" s="153"/>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66"/>
      <c r="EE203" s="66"/>
      <c r="EF203" s="66"/>
      <c r="EG203" s="66"/>
      <c r="EH203" s="66"/>
      <c r="EI203" s="66"/>
      <c r="EJ203" s="66"/>
      <c r="EK203" s="66"/>
      <c r="EL203" s="66"/>
      <c r="EM203" s="66"/>
      <c r="EN203" s="66"/>
    </row>
    <row r="204" spans="1:144" customFormat="1" x14ac:dyDescent="0.25">
      <c r="A204" s="66"/>
      <c r="B204" s="237" t="s">
        <v>110</v>
      </c>
      <c r="C204" s="237"/>
      <c r="D204" s="155" t="s">
        <v>13</v>
      </c>
      <c r="E204" s="158">
        <v>4.4000000000000003E-3</v>
      </c>
      <c r="F204" s="151"/>
      <c r="G204" s="152"/>
      <c r="H204" s="153" t="s">
        <v>294</v>
      </c>
      <c r="I204" s="66"/>
      <c r="J204" s="66"/>
      <c r="K204" s="66"/>
      <c r="L204" s="66"/>
      <c r="M204" s="66" t="s">
        <v>310</v>
      </c>
      <c r="N204" s="66"/>
      <c r="O204" s="66"/>
      <c r="P204" s="66"/>
      <c r="Q204" s="66"/>
      <c r="R204" s="66"/>
      <c r="S204" s="66"/>
      <c r="T204" s="66"/>
      <c r="U204" s="66"/>
      <c r="V204" s="66"/>
      <c r="W204" s="66"/>
      <c r="X204" s="66"/>
      <c r="Y204" s="66"/>
      <c r="Z204" s="193" t="s">
        <v>110</v>
      </c>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66"/>
      <c r="EE204" s="66"/>
      <c r="EF204" s="66"/>
      <c r="EG204" s="66"/>
      <c r="EH204" s="66"/>
      <c r="EI204" s="66"/>
      <c r="EJ204" s="66"/>
      <c r="EK204" s="66"/>
      <c r="EL204" s="66"/>
      <c r="EM204" s="66"/>
      <c r="EN204" s="66"/>
    </row>
    <row r="205" spans="1:144" customFormat="1" x14ac:dyDescent="0.25">
      <c r="A205" s="66"/>
      <c r="B205" s="237" t="s">
        <v>111</v>
      </c>
      <c r="C205" s="237"/>
      <c r="D205" s="155" t="s">
        <v>13</v>
      </c>
      <c r="E205" s="158">
        <v>1.2999999999999999E-3</v>
      </c>
      <c r="F205" s="151"/>
      <c r="G205" s="152"/>
      <c r="H205" s="153" t="s">
        <v>294</v>
      </c>
      <c r="I205" s="66"/>
      <c r="J205" s="66"/>
      <c r="K205" s="66"/>
      <c r="L205" s="66"/>
      <c r="M205" s="66" t="s">
        <v>311</v>
      </c>
      <c r="N205" s="66"/>
      <c r="O205" s="66"/>
      <c r="P205" s="66"/>
      <c r="Q205" s="66"/>
      <c r="R205" s="66"/>
      <c r="S205" s="66"/>
      <c r="T205" s="66"/>
      <c r="U205" s="66"/>
      <c r="V205" s="66"/>
      <c r="W205" s="66"/>
      <c r="X205" s="66"/>
      <c r="Y205" s="66"/>
      <c r="Z205" s="193" t="s">
        <v>111</v>
      </c>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c r="CY205" s="66"/>
      <c r="CZ205" s="66"/>
      <c r="DA205" s="66"/>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row>
    <row r="206" spans="1:144" customFormat="1" x14ac:dyDescent="0.25">
      <c r="A206" s="66"/>
      <c r="B206" s="237" t="s">
        <v>112</v>
      </c>
      <c r="C206" s="237"/>
      <c r="D206" s="155" t="s">
        <v>67</v>
      </c>
      <c r="E206" s="158">
        <v>0.25</v>
      </c>
      <c r="F206" s="151"/>
      <c r="G206" s="152"/>
      <c r="H206" s="153" t="s">
        <v>294</v>
      </c>
      <c r="I206" s="66"/>
      <c r="J206" s="66"/>
      <c r="K206" s="66"/>
      <c r="L206" s="66"/>
      <c r="M206" s="66" t="s">
        <v>312</v>
      </c>
      <c r="N206" s="66"/>
      <c r="O206" s="66"/>
      <c r="P206" s="66"/>
      <c r="Q206" s="66"/>
      <c r="R206" s="66"/>
      <c r="S206" s="66"/>
      <c r="T206" s="66"/>
      <c r="U206" s="66"/>
      <c r="V206" s="66"/>
      <c r="W206" s="66"/>
      <c r="X206" s="66"/>
      <c r="Y206" s="66"/>
      <c r="Z206" s="193" t="s">
        <v>112</v>
      </c>
      <c r="AA206" s="66"/>
      <c r="AB206" s="66"/>
      <c r="AC206" s="66"/>
      <c r="AD206" s="66"/>
      <c r="AE206" s="66"/>
      <c r="AF206" s="66"/>
      <c r="AG206" s="66"/>
      <c r="AH206" s="66"/>
      <c r="AI206" s="66"/>
      <c r="AJ206" s="66"/>
      <c r="AK206" s="66"/>
      <c r="AL206" s="66"/>
      <c r="AM206" s="66"/>
      <c r="AN206" s="66"/>
      <c r="AO206" s="66"/>
      <c r="AP206" s="66"/>
      <c r="AQ206" s="66"/>
      <c r="AR206" s="66"/>
      <c r="AS206" s="66" t="s">
        <v>183</v>
      </c>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c r="CY206" s="66"/>
      <c r="CZ206" s="66"/>
      <c r="DA206" s="66"/>
      <c r="DB206" s="66"/>
      <c r="DC206" s="66"/>
      <c r="DD206" s="66"/>
      <c r="DE206" s="66"/>
      <c r="DF206" s="66"/>
      <c r="DG206" s="66"/>
      <c r="DH206" s="66"/>
      <c r="DI206" s="66"/>
      <c r="DJ206" s="66"/>
      <c r="DK206" s="66"/>
      <c r="DL206" s="66"/>
      <c r="DM206" s="66"/>
      <c r="DN206" s="66"/>
      <c r="DO206" s="66"/>
      <c r="DP206" s="66"/>
      <c r="DQ206" s="66"/>
      <c r="DR206" s="66"/>
      <c r="DS206" s="66"/>
      <c r="DT206" s="66"/>
      <c r="DU206" s="66"/>
      <c r="DV206" s="66"/>
      <c r="DW206" s="66"/>
      <c r="DX206" s="66"/>
      <c r="DY206" s="66"/>
      <c r="DZ206" s="66"/>
      <c r="EA206" s="66"/>
      <c r="EB206" s="66"/>
      <c r="EC206" s="66"/>
      <c r="ED206" s="66"/>
      <c r="EE206" s="66"/>
      <c r="EF206" s="66"/>
      <c r="EG206" s="66"/>
      <c r="EH206" s="66"/>
      <c r="EI206" s="66"/>
      <c r="EJ206" s="66"/>
      <c r="EK206" s="66"/>
      <c r="EL206" s="66"/>
      <c r="EM206" s="66"/>
      <c r="EN206" s="66"/>
    </row>
    <row r="207" spans="1:144" customFormat="1" ht="18" x14ac:dyDescent="0.25">
      <c r="A207" s="66"/>
      <c r="B207" s="244" t="s">
        <v>109</v>
      </c>
      <c r="C207" s="234"/>
      <c r="D207" s="234"/>
      <c r="E207" s="234"/>
      <c r="F207" s="151"/>
      <c r="G207" s="152"/>
      <c r="H207" s="153" t="s">
        <v>313</v>
      </c>
      <c r="I207" s="66"/>
      <c r="J207" s="66"/>
      <c r="K207" s="66"/>
      <c r="L207" s="66"/>
      <c r="M207" s="66"/>
      <c r="N207" s="66"/>
      <c r="O207" s="66"/>
      <c r="P207" s="66"/>
      <c r="Q207" s="66"/>
      <c r="R207" s="66"/>
      <c r="S207" s="66"/>
      <c r="T207" s="66"/>
      <c r="U207" s="66"/>
      <c r="V207" s="66"/>
      <c r="W207" s="66"/>
      <c r="X207" s="66"/>
      <c r="Y207" s="66"/>
      <c r="Z207" s="66"/>
      <c r="AA207" s="196" t="s">
        <v>109</v>
      </c>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66"/>
      <c r="EE207" s="66"/>
      <c r="EF207" s="66"/>
      <c r="EG207" s="66"/>
      <c r="EH207" s="66"/>
      <c r="EI207" s="66"/>
      <c r="EJ207" s="66"/>
      <c r="EK207" s="66"/>
      <c r="EL207" s="66"/>
      <c r="EM207" s="66"/>
      <c r="EN207" s="66"/>
    </row>
    <row r="208" spans="1:144" customFormat="1" ht="48" x14ac:dyDescent="0.25">
      <c r="A208" s="66"/>
      <c r="B208" s="233" t="s">
        <v>129</v>
      </c>
      <c r="C208" s="234"/>
      <c r="D208" s="234"/>
      <c r="E208" s="234"/>
      <c r="F208" s="151"/>
      <c r="G208" s="152"/>
      <c r="H208" s="153" t="s">
        <v>313</v>
      </c>
      <c r="I208" s="66"/>
      <c r="J208" s="66"/>
      <c r="K208" s="66"/>
      <c r="L208" s="66"/>
      <c r="M208" s="66"/>
      <c r="N208" s="66"/>
      <c r="O208" s="66"/>
      <c r="P208" s="66"/>
      <c r="Q208" s="66"/>
      <c r="R208" s="66"/>
      <c r="S208" s="66"/>
      <c r="T208" s="66"/>
      <c r="U208" s="66"/>
      <c r="V208" s="66"/>
      <c r="W208" s="66"/>
      <c r="X208" s="66"/>
      <c r="Y208" s="66"/>
      <c r="Z208" s="66"/>
      <c r="AA208" s="190" t="s">
        <v>129</v>
      </c>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66"/>
      <c r="EE208" s="66"/>
      <c r="EF208" s="66"/>
      <c r="EG208" s="66"/>
      <c r="EH208" s="66"/>
      <c r="EI208" s="66"/>
      <c r="EJ208" s="66"/>
      <c r="EK208" s="66"/>
      <c r="EL208" s="66"/>
      <c r="EM208" s="66"/>
      <c r="EN208" s="66"/>
    </row>
    <row r="209" spans="1:144" customFormat="1" ht="9.9499999999999993" customHeight="1" x14ac:dyDescent="0.25">
      <c r="A209" s="66"/>
      <c r="B209" s="190"/>
      <c r="C209" s="201"/>
      <c r="D209" s="201"/>
      <c r="E209" s="201"/>
      <c r="F209" s="151"/>
      <c r="G209" s="152"/>
      <c r="H209" s="153"/>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c r="CY209" s="66"/>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c r="DV209" s="66"/>
      <c r="DW209" s="66"/>
      <c r="DX209" s="66"/>
      <c r="DY209" s="66"/>
      <c r="DZ209" s="66"/>
      <c r="EA209" s="66"/>
      <c r="EB209" s="66"/>
      <c r="EC209" s="66"/>
      <c r="ED209" s="66"/>
      <c r="EE209" s="66"/>
      <c r="EF209" s="66"/>
      <c r="EG209" s="66"/>
      <c r="EH209" s="66"/>
      <c r="EI209" s="66"/>
      <c r="EJ209" s="66"/>
      <c r="EK209" s="66"/>
      <c r="EL209" s="66"/>
      <c r="EM209" s="66"/>
      <c r="EN209" s="66"/>
    </row>
    <row r="210" spans="1:144" customFormat="1" x14ac:dyDescent="0.25">
      <c r="A210" s="66"/>
      <c r="B210" s="243" t="s">
        <v>72</v>
      </c>
      <c r="C210" s="234"/>
      <c r="D210" s="234"/>
      <c r="E210" s="234"/>
      <c r="F210" s="151"/>
      <c r="G210" s="152"/>
      <c r="H210" s="153" t="s">
        <v>314</v>
      </c>
      <c r="I210" s="66"/>
      <c r="J210" s="66"/>
      <c r="K210" s="66"/>
      <c r="L210" s="66"/>
      <c r="M210" s="66"/>
      <c r="N210" s="66"/>
      <c r="O210" s="66"/>
      <c r="P210" s="66"/>
      <c r="Q210" s="66"/>
      <c r="R210" s="66"/>
      <c r="S210" s="66"/>
      <c r="T210" s="66"/>
      <c r="U210" s="66"/>
      <c r="V210" s="66"/>
      <c r="W210" s="66"/>
      <c r="X210" s="66"/>
      <c r="Y210" s="66"/>
      <c r="Z210" s="66"/>
      <c r="AA210" s="195" t="s">
        <v>72</v>
      </c>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c r="CY210" s="66"/>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66"/>
      <c r="EJ210" s="66"/>
      <c r="EK210" s="66"/>
      <c r="EL210" s="66"/>
      <c r="EM210" s="66"/>
      <c r="EN210" s="66"/>
    </row>
    <row r="211" spans="1:144" customFormat="1" ht="9.9499999999999993" customHeight="1" x14ac:dyDescent="0.25">
      <c r="A211" s="66"/>
      <c r="B211" s="195"/>
      <c r="C211" s="201"/>
      <c r="D211" s="201"/>
      <c r="E211" s="201"/>
      <c r="F211" s="151"/>
      <c r="G211" s="152"/>
      <c r="H211" s="153"/>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66"/>
      <c r="EJ211" s="66"/>
      <c r="EK211" s="66"/>
      <c r="EL211" s="66"/>
      <c r="EM211" s="66"/>
      <c r="EN211" s="66"/>
    </row>
    <row r="212" spans="1:144" customFormat="1" ht="36" x14ac:dyDescent="0.25">
      <c r="A212" s="66"/>
      <c r="B212" s="233" t="s">
        <v>73</v>
      </c>
      <c r="C212" s="234"/>
      <c r="D212" s="234"/>
      <c r="E212" s="234"/>
      <c r="F212" s="151"/>
      <c r="G212" s="152"/>
      <c r="H212" s="153" t="s">
        <v>313</v>
      </c>
      <c r="I212" s="66"/>
      <c r="J212" s="66"/>
      <c r="K212" s="66"/>
      <c r="L212" s="66"/>
      <c r="M212" s="66"/>
      <c r="N212" s="66"/>
      <c r="O212" s="66"/>
      <c r="P212" s="66"/>
      <c r="Q212" s="66"/>
      <c r="R212" s="66"/>
      <c r="S212" s="66"/>
      <c r="T212" s="66"/>
      <c r="U212" s="66"/>
      <c r="V212" s="66"/>
      <c r="W212" s="66"/>
      <c r="X212" s="66"/>
      <c r="Y212" s="66"/>
      <c r="Z212" s="66"/>
      <c r="AA212" s="190" t="s">
        <v>73</v>
      </c>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66"/>
      <c r="EJ212" s="66"/>
      <c r="EK212" s="66"/>
      <c r="EL212" s="66"/>
      <c r="EM212" s="66"/>
      <c r="EN212" s="66"/>
    </row>
    <row r="213" spans="1:144" customFormat="1" ht="9.9499999999999993" customHeight="1" x14ac:dyDescent="0.25">
      <c r="A213" s="66"/>
      <c r="B213" s="190"/>
      <c r="C213" s="201"/>
      <c r="D213" s="201"/>
      <c r="E213" s="201"/>
      <c r="F213" s="151"/>
      <c r="G213" s="152"/>
      <c r="H213" s="153"/>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66"/>
      <c r="EL213" s="66"/>
      <c r="EM213" s="66"/>
      <c r="EN213" s="66"/>
    </row>
    <row r="214" spans="1:144" customFormat="1" ht="48" x14ac:dyDescent="0.25">
      <c r="A214" s="66"/>
      <c r="B214" s="233" t="s">
        <v>117</v>
      </c>
      <c r="C214" s="234"/>
      <c r="D214" s="234"/>
      <c r="E214" s="234"/>
      <c r="F214" s="151"/>
      <c r="G214" s="152"/>
      <c r="H214" s="153" t="s">
        <v>313</v>
      </c>
      <c r="I214" s="66"/>
      <c r="J214" s="66"/>
      <c r="K214" s="66"/>
      <c r="L214" s="66"/>
      <c r="M214" s="66"/>
      <c r="N214" s="66"/>
      <c r="O214" s="66"/>
      <c r="P214" s="66"/>
      <c r="Q214" s="66"/>
      <c r="R214" s="66"/>
      <c r="S214" s="66"/>
      <c r="T214" s="66"/>
      <c r="U214" s="66"/>
      <c r="V214" s="66"/>
      <c r="W214" s="66"/>
      <c r="X214" s="66"/>
      <c r="Y214" s="66"/>
      <c r="Z214" s="66"/>
      <c r="AA214" s="190" t="s">
        <v>117</v>
      </c>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c r="CY214" s="66"/>
      <c r="CZ214" s="66"/>
      <c r="DA214" s="66"/>
      <c r="DB214" s="66"/>
      <c r="DC214" s="66"/>
      <c r="DD214" s="66"/>
      <c r="DE214" s="66"/>
      <c r="DF214" s="66"/>
      <c r="DG214" s="66"/>
      <c r="DH214" s="66"/>
      <c r="DI214" s="66"/>
      <c r="DJ214" s="66"/>
      <c r="DK214" s="66"/>
      <c r="DL214" s="66"/>
      <c r="DM214" s="66"/>
      <c r="DN214" s="66"/>
      <c r="DO214" s="66"/>
      <c r="DP214" s="66"/>
      <c r="DQ214" s="66"/>
      <c r="DR214" s="66"/>
      <c r="DS214" s="66"/>
      <c r="DT214" s="66"/>
      <c r="DU214" s="66"/>
      <c r="DV214" s="66"/>
      <c r="DW214" s="66"/>
      <c r="DX214" s="66"/>
      <c r="DY214" s="66"/>
      <c r="DZ214" s="66"/>
      <c r="EA214" s="66"/>
      <c r="EB214" s="66"/>
      <c r="EC214" s="66"/>
      <c r="ED214" s="66"/>
      <c r="EE214" s="66"/>
      <c r="EF214" s="66"/>
      <c r="EG214" s="66"/>
      <c r="EH214" s="66"/>
      <c r="EI214" s="66"/>
      <c r="EJ214" s="66"/>
      <c r="EK214" s="66"/>
      <c r="EL214" s="66"/>
      <c r="EM214" s="66"/>
      <c r="EN214" s="66"/>
    </row>
    <row r="215" spans="1:144" customFormat="1" x14ac:dyDescent="0.25">
      <c r="A215" s="66"/>
      <c r="B215" s="190"/>
      <c r="C215" s="201"/>
      <c r="D215" s="201"/>
      <c r="E215" s="201"/>
      <c r="F215" s="151"/>
      <c r="G215" s="152"/>
      <c r="H215" s="153"/>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c r="CY215" s="66"/>
      <c r="CZ215" s="66"/>
      <c r="DA215" s="66"/>
      <c r="DB215" s="66"/>
      <c r="DC215" s="66"/>
      <c r="DD215" s="66"/>
      <c r="DE215" s="66"/>
      <c r="DF215" s="66"/>
      <c r="DG215" s="66"/>
      <c r="DH215" s="66"/>
      <c r="DI215" s="66"/>
      <c r="DJ215" s="66"/>
      <c r="DK215" s="66"/>
      <c r="DL215" s="66"/>
      <c r="DM215" s="66"/>
      <c r="DN215" s="66"/>
      <c r="DO215" s="66"/>
      <c r="DP215" s="66"/>
      <c r="DQ215" s="66"/>
      <c r="DR215" s="66"/>
      <c r="DS215" s="66"/>
      <c r="DT215" s="66"/>
      <c r="DU215" s="66"/>
      <c r="DV215" s="66"/>
      <c r="DW215" s="66"/>
      <c r="DX215" s="66"/>
      <c r="DY215" s="66"/>
      <c r="DZ215" s="66"/>
      <c r="EA215" s="66"/>
      <c r="EB215" s="66"/>
      <c r="EC215" s="66"/>
      <c r="ED215" s="66"/>
      <c r="EE215" s="66"/>
      <c r="EF215" s="66"/>
      <c r="EG215" s="66"/>
      <c r="EH215" s="66"/>
      <c r="EI215" s="66"/>
      <c r="EJ215" s="66"/>
      <c r="EK215" s="66"/>
      <c r="EL215" s="66"/>
      <c r="EM215" s="66"/>
      <c r="EN215" s="66"/>
    </row>
    <row r="216" spans="1:144" customFormat="1" ht="48" x14ac:dyDescent="0.25">
      <c r="A216" s="66"/>
      <c r="B216" s="233" t="s">
        <v>208</v>
      </c>
      <c r="C216" s="234"/>
      <c r="D216" s="234"/>
      <c r="E216" s="234"/>
      <c r="F216" s="151"/>
      <c r="G216" s="152"/>
      <c r="H216" s="153" t="s">
        <v>313</v>
      </c>
      <c r="I216" s="66"/>
      <c r="J216" s="66"/>
      <c r="K216" s="66"/>
      <c r="L216" s="66"/>
      <c r="M216" s="66"/>
      <c r="N216" s="66"/>
      <c r="O216" s="66"/>
      <c r="P216" s="66"/>
      <c r="Q216" s="66"/>
      <c r="R216" s="66"/>
      <c r="S216" s="66"/>
      <c r="T216" s="66"/>
      <c r="U216" s="66"/>
      <c r="V216" s="66"/>
      <c r="W216" s="66"/>
      <c r="X216" s="66"/>
      <c r="Y216" s="66"/>
      <c r="Z216" s="66"/>
      <c r="AA216" s="190" t="s">
        <v>208</v>
      </c>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c r="CY216" s="66"/>
      <c r="CZ216" s="66"/>
      <c r="DA216" s="66"/>
      <c r="DB216" s="66"/>
      <c r="DC216" s="66"/>
      <c r="DD216" s="66"/>
      <c r="DE216" s="66"/>
      <c r="DF216" s="66"/>
      <c r="DG216" s="66"/>
      <c r="DH216" s="66"/>
      <c r="DI216" s="66"/>
      <c r="DJ216" s="66"/>
      <c r="DK216" s="66"/>
      <c r="DL216" s="66"/>
      <c r="DM216" s="66"/>
      <c r="DN216" s="66"/>
      <c r="DO216" s="66"/>
      <c r="DP216" s="66"/>
      <c r="DQ216" s="66"/>
      <c r="DR216" s="66"/>
      <c r="DS216" s="66"/>
      <c r="DT216" s="66"/>
      <c r="DU216" s="66"/>
      <c r="DV216" s="66"/>
      <c r="DW216" s="66"/>
      <c r="DX216" s="66"/>
      <c r="DY216" s="66"/>
      <c r="DZ216" s="66"/>
      <c r="EA216" s="66"/>
      <c r="EB216" s="66"/>
      <c r="EC216" s="66"/>
      <c r="ED216" s="66"/>
      <c r="EE216" s="66"/>
      <c r="EF216" s="66"/>
      <c r="EG216" s="66"/>
      <c r="EH216" s="66"/>
      <c r="EI216" s="66"/>
      <c r="EJ216" s="66"/>
      <c r="EK216" s="66"/>
      <c r="EL216" s="66"/>
      <c r="EM216" s="66"/>
      <c r="EN216" s="66"/>
    </row>
    <row r="217" spans="1:144" customFormat="1" x14ac:dyDescent="0.25">
      <c r="A217" s="66"/>
      <c r="B217" s="190"/>
      <c r="C217" s="201"/>
      <c r="D217" s="201"/>
      <c r="E217" s="201"/>
      <c r="F217" s="151"/>
      <c r="G217" s="152"/>
      <c r="H217" s="153"/>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c r="CY217" s="66"/>
      <c r="CZ217" s="66"/>
      <c r="DA217" s="66"/>
      <c r="DB217" s="66"/>
      <c r="DC217" s="66"/>
      <c r="DD217" s="66"/>
      <c r="DE217" s="66"/>
      <c r="DF217" s="66"/>
      <c r="DG217" s="66"/>
      <c r="DH217" s="66"/>
      <c r="DI217" s="66"/>
      <c r="DJ217" s="66"/>
      <c r="DK217" s="66"/>
      <c r="DL217" s="66"/>
      <c r="DM217" s="66"/>
      <c r="DN217" s="66"/>
      <c r="DO217" s="66"/>
      <c r="DP217" s="66"/>
      <c r="DQ217" s="66"/>
      <c r="DR217" s="66"/>
      <c r="DS217" s="66"/>
      <c r="DT217" s="66"/>
      <c r="DU217" s="66"/>
      <c r="DV217" s="66"/>
      <c r="DW217" s="66"/>
      <c r="DX217" s="66"/>
      <c r="DY217" s="66"/>
      <c r="DZ217" s="66"/>
      <c r="EA217" s="66"/>
      <c r="EB217" s="66"/>
      <c r="EC217" s="66"/>
      <c r="ED217" s="66"/>
      <c r="EE217" s="66"/>
      <c r="EF217" s="66"/>
      <c r="EG217" s="66"/>
      <c r="EH217" s="66"/>
      <c r="EI217" s="66"/>
      <c r="EJ217" s="66"/>
      <c r="EK217" s="66"/>
      <c r="EL217" s="66"/>
      <c r="EM217" s="66"/>
      <c r="EN217" s="66"/>
    </row>
    <row r="218" spans="1:144" customFormat="1" ht="36" x14ac:dyDescent="0.25">
      <c r="A218" s="66"/>
      <c r="B218" s="233" t="s">
        <v>134</v>
      </c>
      <c r="C218" s="234"/>
      <c r="D218" s="234"/>
      <c r="E218" s="234"/>
      <c r="F218" s="151"/>
      <c r="G218" s="152"/>
      <c r="H218" s="153" t="s">
        <v>313</v>
      </c>
      <c r="I218" s="66"/>
      <c r="J218" s="66"/>
      <c r="K218" s="66"/>
      <c r="L218" s="66"/>
      <c r="M218" s="66"/>
      <c r="N218" s="66"/>
      <c r="O218" s="66"/>
      <c r="P218" s="66"/>
      <c r="Q218" s="66"/>
      <c r="R218" s="66"/>
      <c r="S218" s="66"/>
      <c r="T218" s="66"/>
      <c r="U218" s="66"/>
      <c r="V218" s="66"/>
      <c r="W218" s="66"/>
      <c r="X218" s="66"/>
      <c r="Y218" s="66"/>
      <c r="Z218" s="66"/>
      <c r="AA218" s="190" t="s">
        <v>134</v>
      </c>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c r="CY218" s="66"/>
      <c r="CZ218" s="66"/>
      <c r="DA218" s="66"/>
      <c r="DB218" s="66"/>
      <c r="DC218" s="66"/>
      <c r="DD218" s="66"/>
      <c r="DE218" s="66"/>
      <c r="DF218" s="66"/>
      <c r="DG218" s="66"/>
      <c r="DH218" s="66"/>
      <c r="DI218" s="66"/>
      <c r="DJ218" s="66"/>
      <c r="DK218" s="66"/>
      <c r="DL218" s="66"/>
      <c r="DM218" s="66"/>
      <c r="DN218" s="66"/>
      <c r="DO218" s="66"/>
      <c r="DP218" s="66"/>
      <c r="DQ218" s="66"/>
      <c r="DR218" s="66"/>
      <c r="DS218" s="66"/>
      <c r="DT218" s="66"/>
      <c r="DU218" s="66"/>
      <c r="DV218" s="66"/>
      <c r="DW218" s="66"/>
      <c r="DX218" s="66"/>
      <c r="DY218" s="66"/>
      <c r="DZ218" s="66"/>
      <c r="EA218" s="66"/>
      <c r="EB218" s="66"/>
      <c r="EC218" s="66"/>
      <c r="ED218" s="66"/>
      <c r="EE218" s="66"/>
      <c r="EF218" s="66"/>
      <c r="EG218" s="66"/>
      <c r="EH218" s="66"/>
      <c r="EI218" s="66"/>
      <c r="EJ218" s="66"/>
      <c r="EK218" s="66"/>
      <c r="EL218" s="66"/>
      <c r="EM218" s="66"/>
      <c r="EN218" s="66"/>
    </row>
    <row r="219" spans="1:144" customFormat="1" x14ac:dyDescent="0.25">
      <c r="A219" s="66"/>
      <c r="B219" s="190"/>
      <c r="C219" s="201"/>
      <c r="D219" s="201"/>
      <c r="E219" s="201"/>
      <c r="F219" s="151"/>
      <c r="G219" s="152"/>
      <c r="H219" s="153"/>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c r="CY219" s="66"/>
      <c r="CZ219" s="66"/>
      <c r="DA219" s="66"/>
      <c r="DB219" s="66"/>
      <c r="DC219" s="66"/>
      <c r="DD219" s="66"/>
      <c r="DE219" s="66"/>
      <c r="DF219" s="66"/>
      <c r="DG219" s="66"/>
      <c r="DH219" s="66"/>
      <c r="DI219" s="66"/>
      <c r="DJ219" s="66"/>
      <c r="DK219" s="66"/>
      <c r="DL219" s="66"/>
      <c r="DM219" s="66"/>
      <c r="DN219" s="66"/>
      <c r="DO219" s="66"/>
      <c r="DP219" s="66"/>
      <c r="DQ219" s="66"/>
      <c r="DR219" s="66"/>
      <c r="DS219" s="66"/>
      <c r="DT219" s="66"/>
      <c r="DU219" s="66"/>
      <c r="DV219" s="66"/>
      <c r="DW219" s="66"/>
      <c r="DX219" s="66"/>
      <c r="DY219" s="66"/>
      <c r="DZ219" s="66"/>
      <c r="EA219" s="66"/>
      <c r="EB219" s="66"/>
      <c r="EC219" s="66"/>
      <c r="ED219" s="66"/>
      <c r="EE219" s="66"/>
      <c r="EF219" s="66"/>
      <c r="EG219" s="66"/>
      <c r="EH219" s="66"/>
      <c r="EI219" s="66"/>
      <c r="EJ219" s="66"/>
      <c r="EK219" s="66"/>
      <c r="EL219" s="66"/>
      <c r="EM219" s="66"/>
      <c r="EN219" s="66"/>
    </row>
    <row r="220" spans="1:144" customFormat="1" x14ac:dyDescent="0.25">
      <c r="A220" s="66"/>
      <c r="B220" s="235" t="s">
        <v>118</v>
      </c>
      <c r="C220" s="236"/>
      <c r="D220" s="236"/>
      <c r="E220" s="236"/>
      <c r="F220" s="151"/>
      <c r="G220" s="152"/>
      <c r="H220" s="153" t="s">
        <v>315</v>
      </c>
      <c r="I220" s="66"/>
      <c r="J220" s="66"/>
      <c r="K220" s="66"/>
      <c r="L220" s="66"/>
      <c r="M220" s="66"/>
      <c r="N220" s="66"/>
      <c r="O220" s="66"/>
      <c r="P220" s="66"/>
      <c r="Q220" s="66"/>
      <c r="R220" s="66"/>
      <c r="S220" s="66"/>
      <c r="T220" s="66"/>
      <c r="U220" s="66"/>
      <c r="V220" s="66"/>
      <c r="W220" s="66"/>
      <c r="X220" s="66"/>
      <c r="Y220" s="66"/>
      <c r="Z220" s="66"/>
      <c r="AA220" s="195" t="s">
        <v>118</v>
      </c>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c r="CY220" s="66"/>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66"/>
      <c r="EL220" s="66"/>
      <c r="EM220" s="66"/>
      <c r="EN220" s="66"/>
    </row>
    <row r="221" spans="1:144" customFormat="1" x14ac:dyDescent="0.25">
      <c r="A221" s="66"/>
      <c r="B221" s="191"/>
      <c r="C221" s="174"/>
      <c r="D221" s="174"/>
      <c r="E221" s="174"/>
      <c r="F221" s="151"/>
      <c r="G221" s="152"/>
      <c r="H221" s="153"/>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c r="CY221" s="66"/>
      <c r="CZ221" s="66"/>
      <c r="DA221" s="66"/>
      <c r="DB221" s="66"/>
      <c r="DC221" s="66"/>
      <c r="DD221" s="66"/>
      <c r="DE221" s="66"/>
      <c r="DF221" s="66"/>
      <c r="DG221" s="66"/>
      <c r="DH221" s="66"/>
      <c r="DI221" s="66"/>
      <c r="DJ221" s="66"/>
      <c r="DK221" s="66"/>
      <c r="DL221" s="66"/>
      <c r="DM221" s="66"/>
      <c r="DN221" s="66"/>
      <c r="DO221" s="66"/>
      <c r="DP221" s="66"/>
      <c r="DQ221" s="66"/>
      <c r="DR221" s="66"/>
      <c r="DS221" s="66"/>
      <c r="DT221" s="66"/>
      <c r="DU221" s="66"/>
      <c r="DV221" s="66"/>
      <c r="DW221" s="66"/>
      <c r="DX221" s="66"/>
      <c r="DY221" s="66"/>
      <c r="DZ221" s="66"/>
      <c r="EA221" s="66"/>
      <c r="EB221" s="66"/>
      <c r="EC221" s="66"/>
      <c r="ED221" s="66"/>
      <c r="EE221" s="66"/>
      <c r="EF221" s="66"/>
      <c r="EG221" s="66"/>
      <c r="EH221" s="66"/>
      <c r="EI221" s="66"/>
      <c r="EJ221" s="66"/>
      <c r="EK221" s="66"/>
      <c r="EL221" s="66"/>
      <c r="EM221" s="66"/>
      <c r="EN221" s="66"/>
    </row>
    <row r="222" spans="1:144" customFormat="1" x14ac:dyDescent="0.25">
      <c r="A222" s="66"/>
      <c r="B222" s="237" t="s">
        <v>130</v>
      </c>
      <c r="C222" s="237"/>
      <c r="D222" s="155" t="s">
        <v>67</v>
      </c>
      <c r="E222" s="175">
        <v>1.430445</v>
      </c>
      <c r="F222" s="151"/>
      <c r="G222" s="152"/>
      <c r="H222" s="153" t="s">
        <v>313</v>
      </c>
      <c r="I222" s="66"/>
      <c r="J222" s="66"/>
      <c r="K222" s="66"/>
      <c r="L222" s="66"/>
      <c r="M222" s="66" t="s">
        <v>316</v>
      </c>
      <c r="N222" s="66"/>
      <c r="O222" s="66"/>
      <c r="P222" s="66"/>
      <c r="Q222" s="66"/>
      <c r="R222" s="66"/>
      <c r="S222" s="66"/>
      <c r="T222" s="66"/>
      <c r="U222" s="66"/>
      <c r="V222" s="66"/>
      <c r="W222" s="66"/>
      <c r="X222" s="66"/>
      <c r="Y222" s="66"/>
      <c r="Z222" s="193" t="s">
        <v>316</v>
      </c>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c r="CY222" s="66"/>
      <c r="CZ222" s="66"/>
      <c r="DA222" s="66"/>
      <c r="DB222" s="66"/>
      <c r="DC222" s="66"/>
      <c r="DD222" s="66"/>
      <c r="DE222" s="66"/>
      <c r="DF222" s="66"/>
      <c r="DG222" s="66"/>
      <c r="DH222" s="66"/>
      <c r="DI222" s="66"/>
      <c r="DJ222" s="66"/>
      <c r="DK222" s="66"/>
      <c r="DL222" s="66"/>
      <c r="DM222" s="66"/>
      <c r="DN222" s="66"/>
      <c r="DO222" s="66"/>
      <c r="DP222" s="66"/>
      <c r="DQ222" s="66"/>
      <c r="DR222" s="66"/>
      <c r="DS222" s="66"/>
      <c r="DT222" s="66"/>
      <c r="DU222" s="66"/>
      <c r="DV222" s="66"/>
      <c r="DW222" s="66"/>
      <c r="DX222" s="66"/>
      <c r="DY222" s="66"/>
      <c r="DZ222" s="66"/>
      <c r="EA222" s="66"/>
      <c r="EB222" s="66"/>
      <c r="EC222" s="66"/>
      <c r="ED222" s="66"/>
      <c r="EE222" s="66"/>
      <c r="EF222" s="66"/>
      <c r="EG222" s="66"/>
      <c r="EH222" s="66"/>
      <c r="EI222" s="66"/>
      <c r="EJ222" s="66"/>
      <c r="EK222" s="66"/>
      <c r="EL222" s="66"/>
      <c r="EM222" s="66"/>
      <c r="EN222" s="66"/>
    </row>
    <row r="223" spans="1:144" customFormat="1" x14ac:dyDescent="0.25">
      <c r="A223" s="66"/>
      <c r="B223" s="237" t="s">
        <v>121</v>
      </c>
      <c r="C223" s="237"/>
      <c r="D223" s="155" t="s">
        <v>17</v>
      </c>
      <c r="E223" s="176">
        <v>10.929411399999999</v>
      </c>
      <c r="F223" s="151"/>
      <c r="G223" s="152"/>
      <c r="H223" s="153" t="s">
        <v>313</v>
      </c>
      <c r="I223" s="66"/>
      <c r="J223" s="66"/>
      <c r="K223" s="66"/>
      <c r="L223" s="66"/>
      <c r="M223" s="66" t="s">
        <v>317</v>
      </c>
      <c r="N223" s="66"/>
      <c r="O223" s="66"/>
      <c r="P223" s="66"/>
      <c r="Q223" s="66"/>
      <c r="R223" s="66"/>
      <c r="S223" s="66"/>
      <c r="T223" s="66"/>
      <c r="U223" s="66"/>
      <c r="V223" s="66"/>
      <c r="W223" s="66"/>
      <c r="X223" s="66"/>
      <c r="Y223" s="66"/>
      <c r="Z223" s="193" t="s">
        <v>317</v>
      </c>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c r="CY223" s="66"/>
      <c r="CZ223" s="66"/>
      <c r="DA223" s="66"/>
      <c r="DB223" s="66"/>
      <c r="DC223" s="66"/>
      <c r="DD223" s="66"/>
      <c r="DE223" s="66"/>
      <c r="DF223" s="66"/>
      <c r="DG223" s="66"/>
      <c r="DH223" s="66"/>
      <c r="DI223" s="66"/>
      <c r="DJ223" s="66"/>
      <c r="DK223" s="66"/>
      <c r="DL223" s="66"/>
      <c r="DM223" s="66"/>
      <c r="DN223" s="66"/>
      <c r="DO223" s="66"/>
      <c r="DP223" s="66"/>
      <c r="DQ223" s="66"/>
      <c r="DR223" s="66"/>
      <c r="DS223" s="66"/>
      <c r="DT223" s="66"/>
      <c r="DU223" s="66"/>
      <c r="DV223" s="66"/>
      <c r="DW223" s="66"/>
      <c r="DX223" s="66"/>
      <c r="DY223" s="66"/>
      <c r="DZ223" s="66"/>
      <c r="EA223" s="66"/>
      <c r="EB223" s="66"/>
      <c r="EC223" s="66"/>
      <c r="ED223" s="66"/>
      <c r="EE223" s="66"/>
      <c r="EF223" s="66"/>
      <c r="EG223" s="66"/>
      <c r="EH223" s="66"/>
      <c r="EI223" s="66"/>
      <c r="EJ223" s="66"/>
      <c r="EK223" s="66"/>
      <c r="EL223" s="66"/>
      <c r="EM223" s="66"/>
      <c r="EN223" s="66"/>
    </row>
    <row r="224" spans="1:144" customFormat="1" x14ac:dyDescent="0.25">
      <c r="A224" s="66"/>
      <c r="B224" s="237" t="s">
        <v>399</v>
      </c>
      <c r="C224" s="238"/>
      <c r="D224" s="155" t="s">
        <v>318</v>
      </c>
      <c r="E224" s="157">
        <v>0.53779999999999994</v>
      </c>
      <c r="F224" s="151"/>
      <c r="G224" s="152"/>
      <c r="H224" s="153" t="s">
        <v>313</v>
      </c>
      <c r="I224" s="66"/>
      <c r="J224" s="66"/>
      <c r="K224" s="66"/>
      <c r="L224" s="66"/>
      <c r="M224" s="66" t="s">
        <v>319</v>
      </c>
      <c r="N224" s="66"/>
      <c r="O224" s="66"/>
      <c r="P224" s="66"/>
      <c r="Q224" s="66"/>
      <c r="R224" s="66"/>
      <c r="S224" s="66"/>
      <c r="T224" s="66"/>
      <c r="U224" s="66"/>
      <c r="V224" s="66"/>
      <c r="W224" s="66"/>
      <c r="X224" s="66"/>
      <c r="Y224" s="66"/>
      <c r="Z224" s="193" t="s">
        <v>320</v>
      </c>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c r="CY224" s="66"/>
      <c r="CZ224" s="66"/>
      <c r="DA224" s="66"/>
      <c r="DB224" s="66"/>
      <c r="DC224" s="66"/>
      <c r="DD224" s="66"/>
      <c r="DE224" s="66"/>
      <c r="DF224" s="66"/>
      <c r="DG224" s="66"/>
      <c r="DH224" s="66"/>
      <c r="DI224" s="66"/>
      <c r="DJ224" s="66"/>
      <c r="DK224" s="66"/>
      <c r="DL224" s="66"/>
      <c r="DM224" s="66"/>
      <c r="DN224" s="66"/>
      <c r="DO224" s="66"/>
      <c r="DP224" s="66"/>
      <c r="DQ224" s="66"/>
      <c r="DR224" s="66"/>
      <c r="DS224" s="66"/>
      <c r="DT224" s="66"/>
      <c r="DU224" s="66"/>
      <c r="DV224" s="66"/>
      <c r="DW224" s="66"/>
      <c r="DX224" s="66"/>
      <c r="DY224" s="66"/>
      <c r="DZ224" s="66"/>
      <c r="EA224" s="66"/>
      <c r="EB224" s="66"/>
      <c r="EC224" s="66"/>
      <c r="ED224" s="66"/>
      <c r="EE224" s="66"/>
      <c r="EF224" s="66"/>
      <c r="EG224" s="66"/>
      <c r="EH224" s="66"/>
      <c r="EI224" s="66"/>
      <c r="EJ224" s="66"/>
      <c r="EK224" s="66"/>
      <c r="EL224" s="66"/>
      <c r="EM224" s="66"/>
      <c r="EN224" s="66"/>
    </row>
    <row r="225" spans="1:144" customFormat="1" x14ac:dyDescent="0.25">
      <c r="A225" s="66"/>
      <c r="B225" s="237" t="s">
        <v>406</v>
      </c>
      <c r="C225" s="238"/>
      <c r="D225" s="155" t="s">
        <v>13</v>
      </c>
      <c r="E225" s="157">
        <v>-0.40534178217036831</v>
      </c>
      <c r="F225" s="151"/>
      <c r="G225" s="152"/>
      <c r="H225" s="153"/>
      <c r="I225" s="66"/>
      <c r="J225" s="66"/>
      <c r="K225" s="66"/>
      <c r="L225" s="66"/>
      <c r="M225" s="66"/>
      <c r="N225" s="66"/>
      <c r="O225" s="66"/>
      <c r="P225" s="66"/>
      <c r="Q225" s="66"/>
      <c r="R225" s="66"/>
      <c r="S225" s="66"/>
      <c r="T225" s="66"/>
      <c r="U225" s="66"/>
      <c r="V225" s="66"/>
      <c r="W225" s="66"/>
      <c r="X225" s="66"/>
      <c r="Y225" s="66"/>
      <c r="Z225" s="193"/>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c r="CY225" s="66"/>
      <c r="CZ225" s="66"/>
      <c r="DA225" s="66"/>
      <c r="DB225" s="66"/>
      <c r="DC225" s="66"/>
      <c r="DD225" s="66"/>
      <c r="DE225" s="66"/>
      <c r="DF225" s="66"/>
      <c r="DG225" s="66"/>
      <c r="DH225" s="66"/>
      <c r="DI225" s="66"/>
      <c r="DJ225" s="66"/>
      <c r="DK225" s="66"/>
      <c r="DL225" s="66"/>
      <c r="DM225" s="66"/>
      <c r="DN225" s="66"/>
      <c r="DO225" s="66"/>
      <c r="DP225" s="66"/>
      <c r="DQ225" s="66"/>
      <c r="DR225" s="66"/>
      <c r="DS225" s="66"/>
      <c r="DT225" s="66"/>
      <c r="DU225" s="66"/>
      <c r="DV225" s="66"/>
      <c r="DW225" s="66"/>
      <c r="DX225" s="66"/>
      <c r="DY225" s="66"/>
      <c r="DZ225" s="66"/>
      <c r="EA225" s="66"/>
      <c r="EB225" s="66"/>
      <c r="EC225" s="66"/>
      <c r="ED225" s="66"/>
      <c r="EE225" s="66"/>
      <c r="EF225" s="66"/>
      <c r="EG225" s="66"/>
      <c r="EH225" s="66"/>
      <c r="EI225" s="66"/>
      <c r="EJ225" s="66"/>
      <c r="EK225" s="66"/>
      <c r="EL225" s="66"/>
      <c r="EM225" s="66"/>
      <c r="EN225" s="66"/>
    </row>
    <row r="226" spans="1:144" customFormat="1" ht="25.5" customHeight="1" x14ac:dyDescent="0.25">
      <c r="A226" s="66"/>
      <c r="B226" s="237" t="s">
        <v>401</v>
      </c>
      <c r="C226" s="238"/>
      <c r="D226" s="155" t="s">
        <v>318</v>
      </c>
      <c r="E226" s="157">
        <v>0.90782012608327678</v>
      </c>
      <c r="F226" s="151"/>
      <c r="G226" s="152"/>
      <c r="H226" s="153" t="s">
        <v>313</v>
      </c>
      <c r="I226" s="66"/>
      <c r="J226" s="66"/>
      <c r="K226" s="66"/>
      <c r="L226" s="66"/>
      <c r="M226" s="66"/>
      <c r="N226" s="66"/>
      <c r="O226" s="66"/>
      <c r="P226" s="66"/>
      <c r="Q226" s="66"/>
      <c r="R226" s="66"/>
      <c r="S226" s="66"/>
      <c r="T226" s="66"/>
      <c r="U226" s="66"/>
      <c r="V226" s="66"/>
      <c r="W226" s="66"/>
      <c r="X226" s="66"/>
      <c r="Y226" s="66"/>
      <c r="Z226" s="193" t="s">
        <v>321</v>
      </c>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c r="CY226" s="66"/>
      <c r="CZ226" s="66"/>
      <c r="DA226" s="66"/>
      <c r="DB226" s="66"/>
      <c r="DC226" s="66"/>
      <c r="DD226" s="66"/>
      <c r="DE226" s="66"/>
      <c r="DF226" s="66"/>
      <c r="DG226" s="66"/>
      <c r="DH226" s="66"/>
      <c r="DI226" s="66"/>
      <c r="DJ226" s="66"/>
      <c r="DK226" s="66"/>
      <c r="DL226" s="66"/>
      <c r="DM226" s="66"/>
      <c r="DN226" s="66"/>
      <c r="DO226" s="66"/>
      <c r="DP226" s="66"/>
      <c r="DQ226" s="66"/>
      <c r="DR226" s="66"/>
      <c r="DS226" s="66"/>
      <c r="DT226" s="66"/>
      <c r="DU226" s="66"/>
      <c r="DV226" s="66"/>
      <c r="DW226" s="66"/>
      <c r="DX226" s="66"/>
      <c r="DY226" s="66"/>
      <c r="DZ226" s="66"/>
      <c r="EA226" s="66"/>
      <c r="EB226" s="66"/>
      <c r="EC226" s="66"/>
      <c r="ED226" s="66"/>
      <c r="EE226" s="66"/>
      <c r="EF226" s="66"/>
      <c r="EG226" s="66"/>
      <c r="EH226" s="66"/>
      <c r="EI226" s="66"/>
      <c r="EJ226" s="66"/>
      <c r="EK226" s="66"/>
      <c r="EL226" s="66"/>
      <c r="EM226" s="66"/>
      <c r="EN226" s="66"/>
    </row>
    <row r="227" spans="1:144" customFormat="1" x14ac:dyDescent="0.25">
      <c r="A227" s="66"/>
      <c r="B227" s="237" t="s">
        <v>122</v>
      </c>
      <c r="C227" s="237"/>
      <c r="D227" s="155" t="s">
        <v>17</v>
      </c>
      <c r="E227" s="157">
        <v>5.8000000000000003E-2</v>
      </c>
      <c r="F227" s="151"/>
      <c r="G227" s="152"/>
      <c r="H227" s="153" t="s">
        <v>313</v>
      </c>
      <c r="I227" s="66"/>
      <c r="J227" s="66"/>
      <c r="K227" s="66"/>
      <c r="L227" s="66"/>
      <c r="M227" s="66" t="s">
        <v>322</v>
      </c>
      <c r="N227" s="66"/>
      <c r="O227" s="66"/>
      <c r="P227" s="66"/>
      <c r="Q227" s="66"/>
      <c r="R227" s="66"/>
      <c r="S227" s="66"/>
      <c r="T227" s="66"/>
      <c r="U227" s="66"/>
      <c r="V227" s="66"/>
      <c r="W227" s="66"/>
      <c r="X227" s="66"/>
      <c r="Y227" s="66"/>
      <c r="Z227" s="193" t="s">
        <v>122</v>
      </c>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c r="CY227" s="66"/>
      <c r="CZ227" s="66"/>
      <c r="DA227" s="66"/>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row>
    <row r="228" spans="1:144" customFormat="1" x14ac:dyDescent="0.25">
      <c r="A228" s="66"/>
      <c r="B228" s="237" t="s">
        <v>408</v>
      </c>
      <c r="C228" s="238"/>
      <c r="D228" s="155" t="s">
        <v>17</v>
      </c>
      <c r="E228" s="157">
        <v>3.9040158550995591E-3</v>
      </c>
      <c r="F228" s="151"/>
      <c r="G228" s="152"/>
      <c r="H228" s="153"/>
      <c r="I228" s="66"/>
      <c r="J228" s="66"/>
      <c r="K228" s="66"/>
      <c r="L228" s="66"/>
      <c r="M228" s="66"/>
      <c r="N228" s="66"/>
      <c r="O228" s="66"/>
      <c r="P228" s="66"/>
      <c r="Q228" s="66"/>
      <c r="R228" s="66"/>
      <c r="S228" s="66"/>
      <c r="T228" s="66"/>
      <c r="U228" s="66"/>
      <c r="V228" s="66"/>
      <c r="W228" s="66"/>
      <c r="X228" s="66"/>
      <c r="Y228" s="66"/>
      <c r="Z228" s="193"/>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6"/>
      <c r="CZ228" s="66"/>
      <c r="DA228" s="66"/>
      <c r="DB228" s="66"/>
      <c r="DC228" s="66"/>
      <c r="DD228" s="66"/>
      <c r="DE228" s="66"/>
      <c r="DF228" s="66"/>
      <c r="DG228" s="66"/>
      <c r="DH228" s="66"/>
      <c r="DI228" s="66"/>
      <c r="DJ228" s="66"/>
      <c r="DK228" s="66"/>
      <c r="DL228" s="66"/>
      <c r="DM228" s="66"/>
      <c r="DN228" s="66"/>
      <c r="DO228" s="66"/>
      <c r="DP228" s="66"/>
      <c r="DQ228" s="66"/>
      <c r="DR228" s="66"/>
      <c r="DS228" s="66"/>
      <c r="DT228" s="66"/>
      <c r="DU228" s="66"/>
      <c r="DV228" s="66"/>
      <c r="DW228" s="66"/>
      <c r="DX228" s="66"/>
      <c r="DY228" s="66"/>
      <c r="DZ228" s="66"/>
      <c r="EA228" s="66"/>
      <c r="EB228" s="66"/>
      <c r="EC228" s="66"/>
      <c r="ED228" s="66"/>
      <c r="EE228" s="66"/>
      <c r="EF228" s="66"/>
      <c r="EG228" s="66"/>
      <c r="EH228" s="66"/>
      <c r="EI228" s="66"/>
      <c r="EJ228" s="66"/>
      <c r="EK228" s="66"/>
      <c r="EL228" s="66"/>
      <c r="EM228" s="66"/>
      <c r="EN228" s="66"/>
    </row>
    <row r="229" spans="1:144" customFormat="1" ht="26.25" customHeight="1" x14ac:dyDescent="0.25">
      <c r="A229" s="66"/>
      <c r="B229" s="237" t="s">
        <v>409</v>
      </c>
      <c r="C229" s="238"/>
      <c r="D229" s="155" t="s">
        <v>67</v>
      </c>
      <c r="E229" s="156">
        <v>7.0000000000000007E-2</v>
      </c>
      <c r="F229" s="151"/>
      <c r="G229" s="152"/>
      <c r="H229" s="153" t="s">
        <v>313</v>
      </c>
      <c r="I229" s="66"/>
      <c r="J229" s="66"/>
      <c r="K229" s="66"/>
      <c r="L229" s="66"/>
      <c r="M229" s="66" t="s">
        <v>323</v>
      </c>
      <c r="N229" s="66"/>
      <c r="O229" s="66"/>
      <c r="P229" s="66"/>
      <c r="Q229" s="66"/>
      <c r="R229" s="66"/>
      <c r="S229" s="66"/>
      <c r="T229" s="66"/>
      <c r="U229" s="66"/>
      <c r="V229" s="66"/>
      <c r="W229" s="66"/>
      <c r="X229" s="66"/>
      <c r="Y229" s="66"/>
      <c r="Z229" s="193" t="s">
        <v>324</v>
      </c>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6"/>
      <c r="CZ229" s="66"/>
      <c r="DA229" s="66"/>
      <c r="DB229" s="66"/>
      <c r="DC229" s="66"/>
      <c r="DD229" s="66"/>
      <c r="DE229" s="66"/>
      <c r="DF229" s="66"/>
      <c r="DG229" s="66"/>
      <c r="DH229" s="66"/>
      <c r="DI229" s="66"/>
      <c r="DJ229" s="66"/>
      <c r="DK229" s="66"/>
      <c r="DL229" s="66"/>
      <c r="DM229" s="66"/>
      <c r="DN229" s="66"/>
      <c r="DO229" s="66"/>
      <c r="DP229" s="66"/>
      <c r="DQ229" s="66"/>
      <c r="DR229" s="66"/>
      <c r="DS229" s="66"/>
      <c r="DT229" s="66"/>
      <c r="DU229" s="66"/>
      <c r="DV229" s="66"/>
      <c r="DW229" s="66"/>
      <c r="DX229" s="66"/>
      <c r="DY229" s="66"/>
      <c r="DZ229" s="66"/>
      <c r="EA229" s="66"/>
      <c r="EB229" s="66"/>
      <c r="EC229" s="66"/>
      <c r="ED229" s="66"/>
      <c r="EE229" s="66"/>
      <c r="EF229" s="66"/>
      <c r="EG229" s="66"/>
      <c r="EH229" s="66"/>
      <c r="EI229" s="66"/>
      <c r="EJ229" s="66"/>
      <c r="EK229" s="66"/>
      <c r="EL229" s="66"/>
      <c r="EM229" s="66"/>
      <c r="EN229" s="66"/>
    </row>
    <row r="230" spans="1:144" customFormat="1" ht="26.25" customHeight="1" x14ac:dyDescent="0.25">
      <c r="A230" s="66"/>
      <c r="B230" s="237" t="s">
        <v>409</v>
      </c>
      <c r="C230" s="238"/>
      <c r="D230" s="155" t="s">
        <v>17</v>
      </c>
      <c r="E230" s="157">
        <v>0.49709999999999999</v>
      </c>
      <c r="F230" s="151"/>
      <c r="G230" s="152"/>
      <c r="H230" s="153"/>
      <c r="I230" s="66"/>
      <c r="J230" s="66"/>
      <c r="K230" s="66"/>
      <c r="L230" s="66"/>
      <c r="M230" s="66"/>
      <c r="N230" s="66"/>
      <c r="O230" s="66"/>
      <c r="P230" s="66"/>
      <c r="Q230" s="66"/>
      <c r="R230" s="66"/>
      <c r="S230" s="66"/>
      <c r="T230" s="66"/>
      <c r="U230" s="66"/>
      <c r="V230" s="66"/>
      <c r="W230" s="66"/>
      <c r="X230" s="66"/>
      <c r="Y230" s="66"/>
      <c r="Z230" s="193"/>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6"/>
      <c r="CZ230" s="66"/>
      <c r="DA230" s="66"/>
      <c r="DB230" s="66"/>
      <c r="DC230" s="66"/>
      <c r="DD230" s="66"/>
      <c r="DE230" s="66"/>
      <c r="DF230" s="66"/>
      <c r="DG230" s="66"/>
      <c r="DH230" s="66"/>
      <c r="DI230" s="66"/>
      <c r="DJ230" s="66"/>
      <c r="DK230" s="66"/>
      <c r="DL230" s="66"/>
      <c r="DM230" s="66"/>
      <c r="DN230" s="66"/>
      <c r="DO230" s="66"/>
      <c r="DP230" s="66"/>
      <c r="DQ230" s="66"/>
      <c r="DR230" s="66"/>
      <c r="DS230" s="66"/>
      <c r="DT230" s="66"/>
      <c r="DU230" s="66"/>
      <c r="DV230" s="66"/>
      <c r="DW230" s="66"/>
      <c r="DX230" s="66"/>
      <c r="DY230" s="66"/>
      <c r="DZ230" s="66"/>
      <c r="EA230" s="66"/>
      <c r="EB230" s="66"/>
      <c r="EC230" s="66"/>
      <c r="ED230" s="66"/>
      <c r="EE230" s="66"/>
      <c r="EF230" s="66"/>
      <c r="EG230" s="66"/>
      <c r="EH230" s="66"/>
      <c r="EI230" s="66"/>
      <c r="EJ230" s="66"/>
      <c r="EK230" s="66"/>
      <c r="EL230" s="66"/>
      <c r="EM230" s="66"/>
      <c r="EN230" s="66"/>
    </row>
    <row r="231" spans="1:144" customFormat="1" x14ac:dyDescent="0.25">
      <c r="A231" s="66"/>
      <c r="B231" s="237" t="s">
        <v>63</v>
      </c>
      <c r="C231" s="237"/>
      <c r="D231" s="155" t="s">
        <v>17</v>
      </c>
      <c r="E231" s="176">
        <v>1.9864306872540418</v>
      </c>
      <c r="F231" s="151"/>
      <c r="G231" s="152"/>
      <c r="H231" s="153" t="s">
        <v>313</v>
      </c>
      <c r="I231" s="66"/>
      <c r="J231" s="66"/>
      <c r="K231" s="66"/>
      <c r="L231" s="66"/>
      <c r="M231" s="66" t="s">
        <v>325</v>
      </c>
      <c r="N231" s="66"/>
      <c r="O231" s="66"/>
      <c r="P231" s="66"/>
      <c r="Q231" s="66"/>
      <c r="R231" s="66"/>
      <c r="S231" s="66"/>
      <c r="T231" s="66"/>
      <c r="U231" s="66"/>
      <c r="V231" s="66"/>
      <c r="W231" s="66"/>
      <c r="X231" s="66"/>
      <c r="Y231" s="66"/>
      <c r="Z231" s="193" t="s">
        <v>325</v>
      </c>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t="s">
        <v>326</v>
      </c>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c r="CY231" s="66"/>
      <c r="CZ231" s="66"/>
      <c r="DA231" s="66"/>
      <c r="DB231" s="66"/>
      <c r="DC231" s="66"/>
      <c r="DD231" s="66"/>
      <c r="DE231" s="66"/>
      <c r="DF231" s="66"/>
      <c r="DG231" s="66"/>
      <c r="DH231" s="66"/>
      <c r="DI231" s="66"/>
      <c r="DJ231" s="66"/>
      <c r="DK231" s="66"/>
      <c r="DL231" s="66"/>
      <c r="DM231" s="66"/>
      <c r="DN231" s="66"/>
      <c r="DO231" s="66"/>
      <c r="DP231" s="66"/>
      <c r="DQ231" s="66"/>
      <c r="DR231" s="66"/>
      <c r="DS231" s="66"/>
      <c r="DT231" s="66"/>
      <c r="DU231" s="66"/>
      <c r="DV231" s="66"/>
      <c r="DW231" s="66"/>
      <c r="DX231" s="66"/>
      <c r="DY231" s="66"/>
      <c r="DZ231" s="66"/>
      <c r="EA231" s="66"/>
      <c r="EB231" s="66"/>
      <c r="EC231" s="66"/>
      <c r="ED231" s="66"/>
      <c r="EE231" s="66"/>
      <c r="EF231" s="66"/>
      <c r="EG231" s="66"/>
      <c r="EH231" s="66"/>
      <c r="EI231" s="66"/>
      <c r="EJ231" s="66"/>
      <c r="EK231" s="66"/>
      <c r="EL231" s="66"/>
      <c r="EM231" s="66"/>
      <c r="EN231" s="66"/>
    </row>
    <row r="232" spans="1:144" customFormat="1" x14ac:dyDescent="0.25">
      <c r="A232" s="66"/>
      <c r="B232" s="237" t="s">
        <v>64</v>
      </c>
      <c r="C232" s="237"/>
      <c r="D232" s="155" t="s">
        <v>17</v>
      </c>
      <c r="E232" s="176">
        <v>1.6344112314362624</v>
      </c>
      <c r="F232" s="151"/>
      <c r="G232" s="152"/>
      <c r="H232" s="153" t="s">
        <v>313</v>
      </c>
      <c r="I232" s="66"/>
      <c r="J232" s="66"/>
      <c r="K232" s="66"/>
      <c r="L232" s="66"/>
      <c r="M232" s="66" t="s">
        <v>327</v>
      </c>
      <c r="N232" s="66"/>
      <c r="O232" s="66"/>
      <c r="P232" s="66"/>
      <c r="Q232" s="66"/>
      <c r="R232" s="66"/>
      <c r="S232" s="66"/>
      <c r="T232" s="66"/>
      <c r="U232" s="66"/>
      <c r="V232" s="66"/>
      <c r="W232" s="66"/>
      <c r="X232" s="66"/>
      <c r="Y232" s="66"/>
      <c r="Z232" s="193" t="s">
        <v>327</v>
      </c>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t="s">
        <v>328</v>
      </c>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c r="CY232" s="66"/>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66"/>
      <c r="EL232" s="66"/>
      <c r="EM232" s="66"/>
      <c r="EN232" s="66"/>
    </row>
    <row r="233" spans="1:144" customFormat="1" x14ac:dyDescent="0.25">
      <c r="A233" s="66"/>
      <c r="B233" s="197"/>
      <c r="C233" s="197"/>
      <c r="D233" s="155"/>
      <c r="E233" s="157"/>
      <c r="F233" s="151"/>
      <c r="G233" s="152"/>
      <c r="H233" s="153"/>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c r="CY233" s="66"/>
      <c r="CZ233" s="66"/>
      <c r="DA233" s="66"/>
      <c r="DB233" s="66"/>
      <c r="DC233" s="66"/>
      <c r="DD233" s="66"/>
      <c r="DE233" s="66"/>
      <c r="DF233" s="66"/>
      <c r="DG233" s="66"/>
      <c r="DH233" s="66"/>
      <c r="DI233" s="66"/>
      <c r="DJ233" s="66"/>
      <c r="DK233" s="66"/>
      <c r="DL233" s="66"/>
      <c r="DM233" s="66"/>
      <c r="DN233" s="66"/>
      <c r="DO233" s="66"/>
      <c r="DP233" s="66"/>
      <c r="DQ233" s="66"/>
      <c r="DR233" s="66"/>
      <c r="DS233" s="66"/>
      <c r="DT233" s="66"/>
      <c r="DU233" s="66"/>
      <c r="DV233" s="66"/>
      <c r="DW233" s="66"/>
      <c r="DX233" s="66"/>
      <c r="DY233" s="66"/>
      <c r="DZ233" s="66"/>
      <c r="EA233" s="66"/>
      <c r="EB233" s="66"/>
      <c r="EC233" s="66"/>
      <c r="ED233" s="66"/>
      <c r="EE233" s="66"/>
      <c r="EF233" s="66"/>
      <c r="EG233" s="66"/>
      <c r="EH233" s="66"/>
      <c r="EI233" s="66"/>
      <c r="EJ233" s="66"/>
      <c r="EK233" s="66"/>
      <c r="EL233" s="66"/>
      <c r="EM233" s="66"/>
      <c r="EN233" s="66"/>
    </row>
    <row r="234" spans="1:144" customFormat="1" x14ac:dyDescent="0.25">
      <c r="A234" s="66"/>
      <c r="B234" s="235" t="s">
        <v>123</v>
      </c>
      <c r="C234" s="237"/>
      <c r="D234" s="155"/>
      <c r="E234" s="158"/>
      <c r="F234" s="151"/>
      <c r="G234" s="152"/>
      <c r="H234" s="153" t="s">
        <v>329</v>
      </c>
      <c r="I234" s="66"/>
      <c r="J234" s="66"/>
      <c r="K234" s="66"/>
      <c r="L234" s="66"/>
      <c r="M234" s="66"/>
      <c r="N234" s="66"/>
      <c r="O234" s="66"/>
      <c r="P234" s="66"/>
      <c r="Q234" s="66"/>
      <c r="R234" s="66"/>
      <c r="S234" s="66"/>
      <c r="T234" s="66"/>
      <c r="U234" s="66"/>
      <c r="V234" s="66"/>
      <c r="W234" s="66"/>
      <c r="X234" s="66"/>
      <c r="Y234" s="66"/>
      <c r="Z234" s="195" t="s">
        <v>123</v>
      </c>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66"/>
      <c r="EB234" s="66"/>
      <c r="EC234" s="66"/>
      <c r="ED234" s="66"/>
      <c r="EE234" s="66"/>
      <c r="EF234" s="66"/>
      <c r="EG234" s="66"/>
      <c r="EH234" s="66"/>
      <c r="EI234" s="66"/>
      <c r="EJ234" s="66"/>
      <c r="EK234" s="66"/>
      <c r="EL234" s="66"/>
      <c r="EM234" s="66"/>
      <c r="EN234" s="66"/>
    </row>
    <row r="235" spans="1:144" customFormat="1" x14ac:dyDescent="0.25">
      <c r="A235" s="66"/>
      <c r="B235" s="191"/>
      <c r="C235" s="197"/>
      <c r="D235" s="155"/>
      <c r="E235" s="158"/>
      <c r="F235" s="151"/>
      <c r="G235" s="152"/>
      <c r="H235" s="153"/>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66"/>
      <c r="EE235" s="66"/>
      <c r="EF235" s="66"/>
      <c r="EG235" s="66"/>
      <c r="EH235" s="66"/>
      <c r="EI235" s="66"/>
      <c r="EJ235" s="66"/>
      <c r="EK235" s="66"/>
      <c r="EL235" s="66"/>
      <c r="EM235" s="66"/>
      <c r="EN235" s="66"/>
    </row>
    <row r="236" spans="1:144" customFormat="1" x14ac:dyDescent="0.25">
      <c r="A236" s="66"/>
      <c r="B236" s="237" t="s">
        <v>110</v>
      </c>
      <c r="C236" s="237"/>
      <c r="D236" s="155" t="s">
        <v>13</v>
      </c>
      <c r="E236" s="158">
        <v>4.4000000000000003E-3</v>
      </c>
      <c r="F236" s="151"/>
      <c r="G236" s="152"/>
      <c r="H236" s="153" t="s">
        <v>313</v>
      </c>
      <c r="I236" s="66"/>
      <c r="J236" s="66"/>
      <c r="K236" s="66"/>
      <c r="L236" s="66"/>
      <c r="M236" s="66" t="s">
        <v>330</v>
      </c>
      <c r="N236" s="66"/>
      <c r="O236" s="66"/>
      <c r="P236" s="66"/>
      <c r="Q236" s="66"/>
      <c r="R236" s="66"/>
      <c r="S236" s="66"/>
      <c r="T236" s="66"/>
      <c r="U236" s="66"/>
      <c r="V236" s="66"/>
      <c r="W236" s="66"/>
      <c r="X236" s="66"/>
      <c r="Y236" s="66"/>
      <c r="Z236" s="193" t="s">
        <v>110</v>
      </c>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c r="CY236" s="66"/>
      <c r="CZ236" s="66"/>
      <c r="DA236" s="66"/>
      <c r="DB236" s="66"/>
      <c r="DC236" s="66"/>
      <c r="DD236" s="66"/>
      <c r="DE236" s="66"/>
      <c r="DF236" s="66"/>
      <c r="DG236" s="66"/>
      <c r="DH236" s="66"/>
      <c r="DI236" s="66"/>
      <c r="DJ236" s="66"/>
      <c r="DK236" s="66"/>
      <c r="DL236" s="66"/>
      <c r="DM236" s="66"/>
      <c r="DN236" s="66"/>
      <c r="DO236" s="66"/>
      <c r="DP236" s="66"/>
      <c r="DQ236" s="66"/>
      <c r="DR236" s="66"/>
      <c r="DS236" s="66"/>
      <c r="DT236" s="66"/>
      <c r="DU236" s="66"/>
      <c r="DV236" s="66"/>
      <c r="DW236" s="66"/>
      <c r="DX236" s="66"/>
      <c r="DY236" s="66"/>
      <c r="DZ236" s="66"/>
      <c r="EA236" s="66"/>
      <c r="EB236" s="66"/>
      <c r="EC236" s="66"/>
      <c r="ED236" s="66"/>
      <c r="EE236" s="66"/>
      <c r="EF236" s="66"/>
      <c r="EG236" s="66"/>
      <c r="EH236" s="66"/>
      <c r="EI236" s="66"/>
      <c r="EJ236" s="66"/>
      <c r="EK236" s="66"/>
      <c r="EL236" s="66"/>
      <c r="EM236" s="66"/>
      <c r="EN236" s="66"/>
    </row>
    <row r="237" spans="1:144" customFormat="1" x14ac:dyDescent="0.25">
      <c r="A237" s="66"/>
      <c r="B237" s="237" t="s">
        <v>111</v>
      </c>
      <c r="C237" s="237"/>
      <c r="D237" s="155" t="s">
        <v>13</v>
      </c>
      <c r="E237" s="158">
        <v>1.2999999999999999E-3</v>
      </c>
      <c r="F237" s="151"/>
      <c r="G237" s="152"/>
      <c r="H237" s="153" t="s">
        <v>313</v>
      </c>
      <c r="I237" s="66"/>
      <c r="J237" s="66"/>
      <c r="K237" s="66"/>
      <c r="L237" s="66"/>
      <c r="M237" s="66" t="s">
        <v>331</v>
      </c>
      <c r="N237" s="66"/>
      <c r="O237" s="66"/>
      <c r="P237" s="66"/>
      <c r="Q237" s="66"/>
      <c r="R237" s="66"/>
      <c r="S237" s="66"/>
      <c r="T237" s="66"/>
      <c r="U237" s="66"/>
      <c r="V237" s="66"/>
      <c r="W237" s="66"/>
      <c r="X237" s="66"/>
      <c r="Y237" s="66"/>
      <c r="Z237" s="193" t="s">
        <v>111</v>
      </c>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c r="CY237" s="66"/>
      <c r="CZ237" s="66"/>
      <c r="DA237" s="66"/>
      <c r="DB237" s="66"/>
      <c r="DC237" s="66"/>
      <c r="DD237" s="66"/>
      <c r="DE237" s="66"/>
      <c r="DF237" s="66"/>
      <c r="DG237" s="66"/>
      <c r="DH237" s="66"/>
      <c r="DI237" s="66"/>
      <c r="DJ237" s="66"/>
      <c r="DK237" s="66"/>
      <c r="DL237" s="66"/>
      <c r="DM237" s="66"/>
      <c r="DN237" s="66"/>
      <c r="DO237" s="66"/>
      <c r="DP237" s="66"/>
      <c r="DQ237" s="66"/>
      <c r="DR237" s="66"/>
      <c r="DS237" s="66"/>
      <c r="DT237" s="66"/>
      <c r="DU237" s="66"/>
      <c r="DV237" s="66"/>
      <c r="DW237" s="66"/>
      <c r="DX237" s="66"/>
      <c r="DY237" s="66"/>
      <c r="DZ237" s="66"/>
      <c r="EA237" s="66"/>
      <c r="EB237" s="66"/>
      <c r="EC237" s="66"/>
      <c r="ED237" s="66"/>
      <c r="EE237" s="66"/>
      <c r="EF237" s="66"/>
      <c r="EG237" s="66"/>
      <c r="EH237" s="66"/>
      <c r="EI237" s="66"/>
      <c r="EJ237" s="66"/>
      <c r="EK237" s="66"/>
      <c r="EL237" s="66"/>
      <c r="EM237" s="66"/>
      <c r="EN237" s="66"/>
    </row>
    <row r="238" spans="1:144" customFormat="1" x14ac:dyDescent="0.25">
      <c r="A238" s="66"/>
      <c r="B238" s="237" t="s">
        <v>112</v>
      </c>
      <c r="C238" s="237"/>
      <c r="D238" s="155" t="s">
        <v>67</v>
      </c>
      <c r="E238" s="158">
        <v>0.25</v>
      </c>
      <c r="F238" s="151"/>
      <c r="G238" s="152"/>
      <c r="H238" s="153" t="s">
        <v>313</v>
      </c>
      <c r="I238" s="66"/>
      <c r="J238" s="66"/>
      <c r="K238" s="66"/>
      <c r="L238" s="66"/>
      <c r="M238" s="66" t="s">
        <v>332</v>
      </c>
      <c r="N238" s="66"/>
      <c r="O238" s="66"/>
      <c r="P238" s="66"/>
      <c r="Q238" s="66"/>
      <c r="R238" s="66"/>
      <c r="S238" s="66"/>
      <c r="T238" s="66"/>
      <c r="U238" s="66"/>
      <c r="V238" s="66"/>
      <c r="W238" s="66"/>
      <c r="X238" s="66"/>
      <c r="Y238" s="66"/>
      <c r="Z238" s="193" t="s">
        <v>112</v>
      </c>
      <c r="AA238" s="66"/>
      <c r="AB238" s="66"/>
      <c r="AC238" s="66"/>
      <c r="AD238" s="66"/>
      <c r="AE238" s="66"/>
      <c r="AF238" s="66"/>
      <c r="AG238" s="66"/>
      <c r="AH238" s="66"/>
      <c r="AI238" s="66"/>
      <c r="AJ238" s="66"/>
      <c r="AK238" s="66"/>
      <c r="AL238" s="66"/>
      <c r="AM238" s="66"/>
      <c r="AN238" s="66"/>
      <c r="AO238" s="66"/>
      <c r="AP238" s="66"/>
      <c r="AQ238" s="66"/>
      <c r="AR238" s="66"/>
      <c r="AS238" s="66" t="s">
        <v>183</v>
      </c>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66"/>
      <c r="EE238" s="66"/>
      <c r="EF238" s="66"/>
      <c r="EG238" s="66"/>
      <c r="EH238" s="66"/>
      <c r="EI238" s="66"/>
      <c r="EJ238" s="66"/>
      <c r="EK238" s="66"/>
      <c r="EL238" s="66"/>
      <c r="EM238" s="66"/>
      <c r="EN238" s="66"/>
    </row>
    <row r="239" spans="1:144" customFormat="1" ht="18" x14ac:dyDescent="0.25">
      <c r="A239" s="66"/>
      <c r="B239" s="244" t="s">
        <v>182</v>
      </c>
      <c r="C239" s="234"/>
      <c r="D239" s="234"/>
      <c r="E239" s="234"/>
      <c r="F239" s="151"/>
      <c r="G239" s="152"/>
      <c r="H239" s="153" t="s">
        <v>333</v>
      </c>
      <c r="I239" s="66"/>
      <c r="J239" s="66"/>
      <c r="K239" s="66"/>
      <c r="L239" s="66"/>
      <c r="M239" s="66"/>
      <c r="N239" s="66"/>
      <c r="O239" s="66"/>
      <c r="P239" s="66"/>
      <c r="Q239" s="66"/>
      <c r="R239" s="66"/>
      <c r="S239" s="66"/>
      <c r="T239" s="66"/>
      <c r="U239" s="66"/>
      <c r="V239" s="66"/>
      <c r="W239" s="66"/>
      <c r="X239" s="66"/>
      <c r="Y239" s="66"/>
      <c r="Z239" s="66"/>
      <c r="AA239" s="196" t="s">
        <v>182</v>
      </c>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66"/>
      <c r="EE239" s="66"/>
      <c r="EF239" s="66"/>
      <c r="EG239" s="66"/>
      <c r="EH239" s="66"/>
      <c r="EI239" s="66"/>
      <c r="EJ239" s="66"/>
      <c r="EK239" s="66"/>
      <c r="EL239" s="66"/>
      <c r="EM239" s="66"/>
      <c r="EN239" s="66"/>
    </row>
    <row r="240" spans="1:144" customFormat="1" ht="36" x14ac:dyDescent="0.25">
      <c r="A240" s="66"/>
      <c r="B240" s="233" t="s">
        <v>131</v>
      </c>
      <c r="C240" s="234"/>
      <c r="D240" s="234"/>
      <c r="E240" s="234"/>
      <c r="F240" s="151"/>
      <c r="G240" s="152"/>
      <c r="H240" s="153" t="s">
        <v>333</v>
      </c>
      <c r="I240" s="66"/>
      <c r="J240" s="66"/>
      <c r="K240" s="66"/>
      <c r="L240" s="66"/>
      <c r="M240" s="66"/>
      <c r="N240" s="66"/>
      <c r="O240" s="66"/>
      <c r="P240" s="66"/>
      <c r="Q240" s="66"/>
      <c r="R240" s="66"/>
      <c r="S240" s="66"/>
      <c r="T240" s="66"/>
      <c r="U240" s="66"/>
      <c r="V240" s="66"/>
      <c r="W240" s="66"/>
      <c r="X240" s="66"/>
      <c r="Y240" s="66"/>
      <c r="Z240" s="66"/>
      <c r="AA240" s="190" t="s">
        <v>131</v>
      </c>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c r="CY240" s="66"/>
      <c r="CZ240" s="66"/>
      <c r="DA240" s="66"/>
      <c r="DB240" s="66"/>
      <c r="DC240" s="66"/>
      <c r="DD240" s="66"/>
      <c r="DE240" s="66"/>
      <c r="DF240" s="66"/>
      <c r="DG240" s="66"/>
      <c r="DH240" s="66"/>
      <c r="DI240" s="66"/>
      <c r="DJ240" s="66"/>
      <c r="DK240" s="66"/>
      <c r="DL240" s="66"/>
      <c r="DM240" s="66"/>
      <c r="DN240" s="66"/>
      <c r="DO240" s="66"/>
      <c r="DP240" s="66"/>
      <c r="DQ240" s="66"/>
      <c r="DR240" s="66"/>
      <c r="DS240" s="66"/>
      <c r="DT240" s="66"/>
      <c r="DU240" s="66"/>
      <c r="DV240" s="66"/>
      <c r="DW240" s="66"/>
      <c r="DX240" s="66"/>
      <c r="DY240" s="66"/>
      <c r="DZ240" s="66"/>
      <c r="EA240" s="66"/>
      <c r="EB240" s="66"/>
      <c r="EC240" s="66"/>
      <c r="ED240" s="66"/>
      <c r="EE240" s="66"/>
      <c r="EF240" s="66"/>
      <c r="EG240" s="66"/>
      <c r="EH240" s="66"/>
      <c r="EI240" s="66"/>
      <c r="EJ240" s="66"/>
      <c r="EK240" s="66"/>
      <c r="EL240" s="66"/>
      <c r="EM240" s="66"/>
      <c r="EN240" s="66"/>
    </row>
    <row r="241" spans="1:144" customFormat="1" x14ac:dyDescent="0.25">
      <c r="A241" s="66"/>
      <c r="B241" s="190"/>
      <c r="C241" s="201"/>
      <c r="D241" s="201"/>
      <c r="E241" s="201"/>
      <c r="F241" s="151"/>
      <c r="G241" s="152"/>
      <c r="H241" s="153"/>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c r="CY241" s="66"/>
      <c r="CZ241" s="66"/>
      <c r="DA241" s="66"/>
      <c r="DB241" s="66"/>
      <c r="DC241" s="66"/>
      <c r="DD241" s="66"/>
      <c r="DE241" s="66"/>
      <c r="DF241" s="66"/>
      <c r="DG241" s="66"/>
      <c r="DH241" s="66"/>
      <c r="DI241" s="66"/>
      <c r="DJ241" s="66"/>
      <c r="DK241" s="66"/>
      <c r="DL241" s="66"/>
      <c r="DM241" s="66"/>
      <c r="DN241" s="66"/>
      <c r="DO241" s="66"/>
      <c r="DP241" s="66"/>
      <c r="DQ241" s="66"/>
      <c r="DR241" s="66"/>
      <c r="DS241" s="66"/>
      <c r="DT241" s="66"/>
      <c r="DU241" s="66"/>
      <c r="DV241" s="66"/>
      <c r="DW241" s="66"/>
      <c r="DX241" s="66"/>
      <c r="DY241" s="66"/>
      <c r="DZ241" s="66"/>
      <c r="EA241" s="66"/>
      <c r="EB241" s="66"/>
      <c r="EC241" s="66"/>
      <c r="ED241" s="66"/>
      <c r="EE241" s="66"/>
      <c r="EF241" s="66"/>
      <c r="EG241" s="66"/>
      <c r="EH241" s="66"/>
      <c r="EI241" s="66"/>
      <c r="EJ241" s="66"/>
      <c r="EK241" s="66"/>
      <c r="EL241" s="66"/>
      <c r="EM241" s="66"/>
      <c r="EN241" s="66"/>
    </row>
    <row r="242" spans="1:144" customFormat="1" x14ac:dyDescent="0.25">
      <c r="A242" s="66"/>
      <c r="B242" s="243" t="s">
        <v>72</v>
      </c>
      <c r="C242" s="234"/>
      <c r="D242" s="234"/>
      <c r="E242" s="234"/>
      <c r="F242" s="151"/>
      <c r="G242" s="152"/>
      <c r="H242" s="153" t="s">
        <v>334</v>
      </c>
      <c r="I242" s="66"/>
      <c r="J242" s="66"/>
      <c r="K242" s="66"/>
      <c r="L242" s="66"/>
      <c r="M242" s="66"/>
      <c r="N242" s="66"/>
      <c r="O242" s="66"/>
      <c r="P242" s="66"/>
      <c r="Q242" s="66"/>
      <c r="R242" s="66"/>
      <c r="S242" s="66"/>
      <c r="T242" s="66"/>
      <c r="U242" s="66"/>
      <c r="V242" s="66"/>
      <c r="W242" s="66"/>
      <c r="X242" s="66"/>
      <c r="Y242" s="66"/>
      <c r="Z242" s="66"/>
      <c r="AA242" s="195" t="s">
        <v>72</v>
      </c>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66"/>
      <c r="EE242" s="66"/>
      <c r="EF242" s="66"/>
      <c r="EG242" s="66"/>
      <c r="EH242" s="66"/>
      <c r="EI242" s="66"/>
      <c r="EJ242" s="66"/>
      <c r="EK242" s="66"/>
      <c r="EL242" s="66"/>
      <c r="EM242" s="66"/>
      <c r="EN242" s="66"/>
    </row>
    <row r="243" spans="1:144" customFormat="1" x14ac:dyDescent="0.25">
      <c r="A243" s="66"/>
      <c r="B243" s="195"/>
      <c r="C243" s="201"/>
      <c r="D243" s="201"/>
      <c r="E243" s="201"/>
      <c r="F243" s="151"/>
      <c r="G243" s="152"/>
      <c r="H243" s="153"/>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66"/>
      <c r="EE243" s="66"/>
      <c r="EF243" s="66"/>
      <c r="EG243" s="66"/>
      <c r="EH243" s="66"/>
      <c r="EI243" s="66"/>
      <c r="EJ243" s="66"/>
      <c r="EK243" s="66"/>
      <c r="EL243" s="66"/>
      <c r="EM243" s="66"/>
      <c r="EN243" s="66"/>
    </row>
    <row r="244" spans="1:144" customFormat="1" ht="36" x14ac:dyDescent="0.25">
      <c r="A244" s="66"/>
      <c r="B244" s="233" t="s">
        <v>73</v>
      </c>
      <c r="C244" s="234"/>
      <c r="D244" s="234"/>
      <c r="E244" s="234"/>
      <c r="F244" s="151"/>
      <c r="G244" s="152"/>
      <c r="H244" s="153" t="s">
        <v>333</v>
      </c>
      <c r="I244" s="66"/>
      <c r="J244" s="66"/>
      <c r="K244" s="66"/>
      <c r="L244" s="66"/>
      <c r="M244" s="66"/>
      <c r="N244" s="66"/>
      <c r="O244" s="66"/>
      <c r="P244" s="66"/>
      <c r="Q244" s="66"/>
      <c r="R244" s="66"/>
      <c r="S244" s="66"/>
      <c r="T244" s="66"/>
      <c r="U244" s="66"/>
      <c r="V244" s="66"/>
      <c r="W244" s="66"/>
      <c r="X244" s="66"/>
      <c r="Y244" s="66"/>
      <c r="Z244" s="66"/>
      <c r="AA244" s="190" t="s">
        <v>73</v>
      </c>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c r="CY244" s="66"/>
      <c r="CZ244" s="66"/>
      <c r="DA244" s="66"/>
      <c r="DB244" s="66"/>
      <c r="DC244" s="66"/>
      <c r="DD244" s="66"/>
      <c r="DE244" s="66"/>
      <c r="DF244" s="66"/>
      <c r="DG244" s="66"/>
      <c r="DH244" s="66"/>
      <c r="DI244" s="66"/>
      <c r="DJ244" s="66"/>
      <c r="DK244" s="66"/>
      <c r="DL244" s="66"/>
      <c r="DM244" s="66"/>
      <c r="DN244" s="66"/>
      <c r="DO244" s="66"/>
      <c r="DP244" s="66"/>
      <c r="DQ244" s="66"/>
      <c r="DR244" s="66"/>
      <c r="DS244" s="66"/>
      <c r="DT244" s="66"/>
      <c r="DU244" s="66"/>
      <c r="DV244" s="66"/>
      <c r="DW244" s="66"/>
      <c r="DX244" s="66"/>
      <c r="DY244" s="66"/>
      <c r="DZ244" s="66"/>
      <c r="EA244" s="66"/>
      <c r="EB244" s="66"/>
      <c r="EC244" s="66"/>
      <c r="ED244" s="66"/>
      <c r="EE244" s="66"/>
      <c r="EF244" s="66"/>
      <c r="EG244" s="66"/>
      <c r="EH244" s="66"/>
      <c r="EI244" s="66"/>
      <c r="EJ244" s="66"/>
      <c r="EK244" s="66"/>
      <c r="EL244" s="66"/>
      <c r="EM244" s="66"/>
      <c r="EN244" s="66"/>
    </row>
    <row r="245" spans="1:144" customFormat="1" x14ac:dyDescent="0.25">
      <c r="A245" s="66"/>
      <c r="B245" s="190"/>
      <c r="C245" s="201"/>
      <c r="D245" s="201"/>
      <c r="E245" s="201"/>
      <c r="F245" s="151"/>
      <c r="G245" s="152"/>
      <c r="H245" s="153"/>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c r="CY245" s="66"/>
      <c r="CZ245" s="66"/>
      <c r="DA245" s="66"/>
      <c r="DB245" s="66"/>
      <c r="DC245" s="66"/>
      <c r="DD245" s="66"/>
      <c r="DE245" s="66"/>
      <c r="DF245" s="66"/>
      <c r="DG245" s="66"/>
      <c r="DH245" s="66"/>
      <c r="DI245" s="66"/>
      <c r="DJ245" s="66"/>
      <c r="DK245" s="66"/>
      <c r="DL245" s="66"/>
      <c r="DM245" s="66"/>
      <c r="DN245" s="66"/>
      <c r="DO245" s="66"/>
      <c r="DP245" s="66"/>
      <c r="DQ245" s="66"/>
      <c r="DR245" s="66"/>
      <c r="DS245" s="66"/>
      <c r="DT245" s="66"/>
      <c r="DU245" s="66"/>
      <c r="DV245" s="66"/>
      <c r="DW245" s="66"/>
      <c r="DX245" s="66"/>
      <c r="DY245" s="66"/>
      <c r="DZ245" s="66"/>
      <c r="EA245" s="66"/>
      <c r="EB245" s="66"/>
      <c r="EC245" s="66"/>
      <c r="ED245" s="66"/>
      <c r="EE245" s="66"/>
      <c r="EF245" s="66"/>
      <c r="EG245" s="66"/>
      <c r="EH245" s="66"/>
      <c r="EI245" s="66"/>
      <c r="EJ245" s="66"/>
      <c r="EK245" s="66"/>
      <c r="EL245" s="66"/>
      <c r="EM245" s="66"/>
      <c r="EN245" s="66"/>
    </row>
    <row r="246" spans="1:144" customFormat="1" ht="48" x14ac:dyDescent="0.25">
      <c r="A246" s="66"/>
      <c r="B246" s="233" t="s">
        <v>117</v>
      </c>
      <c r="C246" s="234"/>
      <c r="D246" s="234"/>
      <c r="E246" s="234"/>
      <c r="F246" s="151"/>
      <c r="G246" s="152"/>
      <c r="H246" s="153" t="s">
        <v>333</v>
      </c>
      <c r="I246" s="66"/>
      <c r="J246" s="66"/>
      <c r="K246" s="66"/>
      <c r="L246" s="66"/>
      <c r="M246" s="66"/>
      <c r="N246" s="66"/>
      <c r="O246" s="66"/>
      <c r="P246" s="66"/>
      <c r="Q246" s="66"/>
      <c r="R246" s="66"/>
      <c r="S246" s="66"/>
      <c r="T246" s="66"/>
      <c r="U246" s="66"/>
      <c r="V246" s="66"/>
      <c r="W246" s="66"/>
      <c r="X246" s="66"/>
      <c r="Y246" s="66"/>
      <c r="Z246" s="66"/>
      <c r="AA246" s="190" t="s">
        <v>117</v>
      </c>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66"/>
      <c r="EE246" s="66"/>
      <c r="EF246" s="66"/>
      <c r="EG246" s="66"/>
      <c r="EH246" s="66"/>
      <c r="EI246" s="66"/>
      <c r="EJ246" s="66"/>
      <c r="EK246" s="66"/>
      <c r="EL246" s="66"/>
      <c r="EM246" s="66"/>
      <c r="EN246" s="66"/>
    </row>
    <row r="247" spans="1:144" customFormat="1" x14ac:dyDescent="0.25">
      <c r="A247" s="66"/>
      <c r="B247" s="190"/>
      <c r="C247" s="201"/>
      <c r="D247" s="201"/>
      <c r="E247" s="201"/>
      <c r="F247" s="151"/>
      <c r="G247" s="152"/>
      <c r="H247" s="153"/>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66"/>
      <c r="EE247" s="66"/>
      <c r="EF247" s="66"/>
      <c r="EG247" s="66"/>
      <c r="EH247" s="66"/>
      <c r="EI247" s="66"/>
      <c r="EJ247" s="66"/>
      <c r="EK247" s="66"/>
      <c r="EL247" s="66"/>
      <c r="EM247" s="66"/>
      <c r="EN247" s="66"/>
    </row>
    <row r="248" spans="1:144" customFormat="1" ht="24" x14ac:dyDescent="0.25">
      <c r="A248" s="66"/>
      <c r="B248" s="233" t="s">
        <v>87</v>
      </c>
      <c r="C248" s="234"/>
      <c r="D248" s="234"/>
      <c r="E248" s="234"/>
      <c r="F248" s="151"/>
      <c r="G248" s="152"/>
      <c r="H248" s="153" t="s">
        <v>333</v>
      </c>
      <c r="I248" s="66"/>
      <c r="J248" s="66"/>
      <c r="K248" s="66"/>
      <c r="L248" s="66"/>
      <c r="M248" s="66"/>
      <c r="N248" s="66"/>
      <c r="O248" s="66"/>
      <c r="P248" s="66"/>
      <c r="Q248" s="66"/>
      <c r="R248" s="66"/>
      <c r="S248" s="66"/>
      <c r="T248" s="66"/>
      <c r="U248" s="66"/>
      <c r="V248" s="66"/>
      <c r="W248" s="66"/>
      <c r="X248" s="66"/>
      <c r="Y248" s="66"/>
      <c r="Z248" s="66"/>
      <c r="AA248" s="190" t="s">
        <v>87</v>
      </c>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c r="CY248" s="66"/>
      <c r="CZ248" s="66"/>
      <c r="DA248" s="66"/>
      <c r="DB248" s="66"/>
      <c r="DC248" s="66"/>
      <c r="DD248" s="66"/>
      <c r="DE248" s="66"/>
      <c r="DF248" s="66"/>
      <c r="DG248" s="66"/>
      <c r="DH248" s="66"/>
      <c r="DI248" s="66"/>
      <c r="DJ248" s="66"/>
      <c r="DK248" s="66"/>
      <c r="DL248" s="66"/>
      <c r="DM248" s="66"/>
      <c r="DN248" s="66"/>
      <c r="DO248" s="66"/>
      <c r="DP248" s="66"/>
      <c r="DQ248" s="66"/>
      <c r="DR248" s="66"/>
      <c r="DS248" s="66"/>
      <c r="DT248" s="66"/>
      <c r="DU248" s="66"/>
      <c r="DV248" s="66"/>
      <c r="DW248" s="66"/>
      <c r="DX248" s="66"/>
      <c r="DY248" s="66"/>
      <c r="DZ248" s="66"/>
      <c r="EA248" s="66"/>
      <c r="EB248" s="66"/>
      <c r="EC248" s="66"/>
      <c r="ED248" s="66"/>
      <c r="EE248" s="66"/>
      <c r="EF248" s="66"/>
      <c r="EG248" s="66"/>
      <c r="EH248" s="66"/>
      <c r="EI248" s="66"/>
      <c r="EJ248" s="66"/>
      <c r="EK248" s="66"/>
      <c r="EL248" s="66"/>
      <c r="EM248" s="66"/>
      <c r="EN248" s="66"/>
    </row>
    <row r="249" spans="1:144" customFormat="1" x14ac:dyDescent="0.25">
      <c r="A249" s="66"/>
      <c r="B249" s="190"/>
      <c r="C249" s="201"/>
      <c r="D249" s="201"/>
      <c r="E249" s="201"/>
      <c r="F249" s="151"/>
      <c r="G249" s="152"/>
      <c r="H249" s="153"/>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c r="CY249" s="66"/>
      <c r="CZ249" s="66"/>
      <c r="DA249" s="66"/>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row>
    <row r="250" spans="1:144" customFormat="1" ht="36" x14ac:dyDescent="0.25">
      <c r="A250" s="66"/>
      <c r="B250" s="233" t="s">
        <v>134</v>
      </c>
      <c r="C250" s="234"/>
      <c r="D250" s="234"/>
      <c r="E250" s="234"/>
      <c r="F250" s="151"/>
      <c r="G250" s="152"/>
      <c r="H250" s="153" t="s">
        <v>333</v>
      </c>
      <c r="I250" s="66"/>
      <c r="J250" s="66"/>
      <c r="K250" s="66"/>
      <c r="L250" s="66"/>
      <c r="M250" s="66"/>
      <c r="N250" s="66"/>
      <c r="O250" s="66"/>
      <c r="P250" s="66"/>
      <c r="Q250" s="66"/>
      <c r="R250" s="66"/>
      <c r="S250" s="66"/>
      <c r="T250" s="66"/>
      <c r="U250" s="66"/>
      <c r="V250" s="66"/>
      <c r="W250" s="66"/>
      <c r="X250" s="66"/>
      <c r="Y250" s="66"/>
      <c r="Z250" s="66"/>
      <c r="AA250" s="190" t="s">
        <v>134</v>
      </c>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66"/>
      <c r="EE250" s="66"/>
      <c r="EF250" s="66"/>
      <c r="EG250" s="66"/>
      <c r="EH250" s="66"/>
      <c r="EI250" s="66"/>
      <c r="EJ250" s="66"/>
      <c r="EK250" s="66"/>
      <c r="EL250" s="66"/>
      <c r="EM250" s="66"/>
      <c r="EN250" s="66"/>
    </row>
    <row r="251" spans="1:144" customFormat="1" x14ac:dyDescent="0.25">
      <c r="A251" s="66"/>
      <c r="B251" s="190"/>
      <c r="C251" s="201"/>
      <c r="D251" s="201"/>
      <c r="E251" s="201"/>
      <c r="F251" s="151"/>
      <c r="G251" s="152"/>
      <c r="H251" s="153"/>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66"/>
      <c r="EE251" s="66"/>
      <c r="EF251" s="66"/>
      <c r="EG251" s="66"/>
      <c r="EH251" s="66"/>
      <c r="EI251" s="66"/>
      <c r="EJ251" s="66"/>
      <c r="EK251" s="66"/>
      <c r="EL251" s="66"/>
      <c r="EM251" s="66"/>
      <c r="EN251" s="66"/>
    </row>
    <row r="252" spans="1:144" customFormat="1" x14ac:dyDescent="0.25">
      <c r="A252" s="66"/>
      <c r="B252" s="235" t="s">
        <v>118</v>
      </c>
      <c r="C252" s="236"/>
      <c r="D252" s="236"/>
      <c r="E252" s="236"/>
      <c r="F252" s="151"/>
      <c r="G252" s="152"/>
      <c r="H252" s="153" t="s">
        <v>335</v>
      </c>
      <c r="I252" s="66"/>
      <c r="J252" s="66"/>
      <c r="K252" s="66"/>
      <c r="L252" s="66"/>
      <c r="M252" s="66"/>
      <c r="N252" s="66"/>
      <c r="O252" s="66"/>
      <c r="P252" s="66"/>
      <c r="Q252" s="66"/>
      <c r="R252" s="66"/>
      <c r="S252" s="66"/>
      <c r="T252" s="66"/>
      <c r="U252" s="66"/>
      <c r="V252" s="66"/>
      <c r="W252" s="66"/>
      <c r="X252" s="66"/>
      <c r="Y252" s="66"/>
      <c r="Z252" s="66"/>
      <c r="AA252" s="195" t="s">
        <v>118</v>
      </c>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c r="CY252" s="66"/>
      <c r="CZ252" s="66"/>
      <c r="DA252" s="66"/>
      <c r="DB252" s="66"/>
      <c r="DC252" s="66"/>
      <c r="DD252" s="66"/>
      <c r="DE252" s="66"/>
      <c r="DF252" s="66"/>
      <c r="DG252" s="66"/>
      <c r="DH252" s="66"/>
      <c r="DI252" s="66"/>
      <c r="DJ252" s="66"/>
      <c r="DK252" s="66"/>
      <c r="DL252" s="66"/>
      <c r="DM252" s="66"/>
      <c r="DN252" s="66"/>
      <c r="DO252" s="66"/>
      <c r="DP252" s="66"/>
      <c r="DQ252" s="66"/>
      <c r="DR252" s="66"/>
      <c r="DS252" s="66"/>
      <c r="DT252" s="66"/>
      <c r="DU252" s="66"/>
      <c r="DV252" s="66"/>
      <c r="DW252" s="66"/>
      <c r="DX252" s="66"/>
      <c r="DY252" s="66"/>
      <c r="DZ252" s="66"/>
      <c r="EA252" s="66"/>
      <c r="EB252" s="66"/>
      <c r="EC252" s="66"/>
      <c r="ED252" s="66"/>
      <c r="EE252" s="66"/>
      <c r="EF252" s="66"/>
      <c r="EG252" s="66"/>
      <c r="EH252" s="66"/>
      <c r="EI252" s="66"/>
      <c r="EJ252" s="66"/>
      <c r="EK252" s="66"/>
      <c r="EL252" s="66"/>
      <c r="EM252" s="66"/>
      <c r="EN252" s="66"/>
    </row>
    <row r="253" spans="1:144" customFormat="1" x14ac:dyDescent="0.25">
      <c r="A253" s="66"/>
      <c r="B253" s="191"/>
      <c r="C253" s="174"/>
      <c r="D253" s="174"/>
      <c r="E253" s="174"/>
      <c r="F253" s="151"/>
      <c r="G253" s="152"/>
      <c r="H253" s="153"/>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c r="CY253" s="66"/>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66"/>
      <c r="EA253" s="66"/>
      <c r="EB253" s="66"/>
      <c r="EC253" s="66"/>
      <c r="ED253" s="66"/>
      <c r="EE253" s="66"/>
      <c r="EF253" s="66"/>
      <c r="EG253" s="66"/>
      <c r="EH253" s="66"/>
      <c r="EI253" s="66"/>
      <c r="EJ253" s="66"/>
      <c r="EK253" s="66"/>
      <c r="EL253" s="66"/>
      <c r="EM253" s="66"/>
      <c r="EN253" s="66"/>
    </row>
    <row r="254" spans="1:144" customFormat="1" ht="51" x14ac:dyDescent="0.25">
      <c r="A254" s="66"/>
      <c r="B254" s="235" t="s">
        <v>132</v>
      </c>
      <c r="C254" s="237"/>
      <c r="D254" s="155"/>
      <c r="E254" s="158"/>
      <c r="F254" s="151"/>
      <c r="G254" s="152"/>
      <c r="H254" s="153" t="s">
        <v>333</v>
      </c>
      <c r="I254" s="66"/>
      <c r="J254" s="66"/>
      <c r="K254" s="66"/>
      <c r="L254" s="66"/>
      <c r="M254" s="66"/>
      <c r="N254" s="66"/>
      <c r="O254" s="66"/>
      <c r="P254" s="66"/>
      <c r="Q254" s="66"/>
      <c r="R254" s="66"/>
      <c r="S254" s="66"/>
      <c r="T254" s="66"/>
      <c r="U254" s="66"/>
      <c r="V254" s="66"/>
      <c r="W254" s="66"/>
      <c r="X254" s="66"/>
      <c r="Y254" s="66"/>
      <c r="Z254" s="195" t="s">
        <v>132</v>
      </c>
      <c r="AA254" s="66"/>
      <c r="AB254" s="66"/>
      <c r="AC254" s="66"/>
      <c r="AD254" s="66"/>
      <c r="AE254" s="66"/>
      <c r="AF254" s="66"/>
      <c r="AG254" s="66"/>
      <c r="AH254" s="66"/>
      <c r="AI254" s="66"/>
      <c r="AJ254" s="66"/>
      <c r="AK254" s="66"/>
      <c r="AL254" s="66"/>
      <c r="AM254" s="66"/>
      <c r="AN254" s="66"/>
      <c r="AO254" s="66"/>
      <c r="AP254" s="66"/>
      <c r="AQ254" s="66"/>
      <c r="AR254" s="66"/>
      <c r="AS254" s="66" t="s">
        <v>183</v>
      </c>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66"/>
      <c r="EE254" s="66"/>
      <c r="EF254" s="66"/>
      <c r="EG254" s="66"/>
      <c r="EH254" s="66"/>
      <c r="EI254" s="66"/>
      <c r="EJ254" s="66"/>
      <c r="EK254" s="66"/>
      <c r="EL254" s="66"/>
      <c r="EM254" s="66"/>
      <c r="EN254" s="66"/>
    </row>
    <row r="255" spans="1:144" customFormat="1" ht="18" x14ac:dyDescent="0.25">
      <c r="A255" s="66"/>
      <c r="B255" s="244" t="s">
        <v>133</v>
      </c>
      <c r="C255" s="234"/>
      <c r="D255" s="234"/>
      <c r="E255" s="234"/>
      <c r="F255" s="151"/>
      <c r="G255" s="152"/>
      <c r="H255" s="153" t="s">
        <v>336</v>
      </c>
      <c r="I255" s="66"/>
      <c r="J255" s="66"/>
      <c r="K255" s="66"/>
      <c r="L255" s="66"/>
      <c r="M255" s="66"/>
      <c r="N255" s="66"/>
      <c r="O255" s="66"/>
      <c r="P255" s="66"/>
      <c r="Q255" s="66"/>
      <c r="R255" s="66"/>
      <c r="S255" s="66"/>
      <c r="T255" s="66"/>
      <c r="U255" s="66"/>
      <c r="V255" s="66"/>
      <c r="W255" s="66"/>
      <c r="X255" s="66"/>
      <c r="Y255" s="66"/>
      <c r="Z255" s="66"/>
      <c r="AA255" s="196" t="s">
        <v>133</v>
      </c>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66"/>
      <c r="EE255" s="66"/>
      <c r="EF255" s="66"/>
      <c r="EG255" s="66"/>
      <c r="EH255" s="66"/>
      <c r="EI255" s="66"/>
      <c r="EJ255" s="66"/>
      <c r="EK255" s="66"/>
      <c r="EL255" s="66"/>
      <c r="EM255" s="66"/>
      <c r="EN255" s="66"/>
    </row>
    <row r="256" spans="1:144" customFormat="1" ht="36" x14ac:dyDescent="0.25">
      <c r="A256" s="66"/>
      <c r="B256" s="233" t="s">
        <v>337</v>
      </c>
      <c r="C256" s="234"/>
      <c r="D256" s="234"/>
      <c r="E256" s="234"/>
      <c r="F256" s="151"/>
      <c r="G256" s="152"/>
      <c r="H256" s="153" t="s">
        <v>336</v>
      </c>
      <c r="I256" s="66"/>
      <c r="J256" s="66"/>
      <c r="K256" s="66"/>
      <c r="L256" s="66"/>
      <c r="M256" s="66"/>
      <c r="N256" s="66"/>
      <c r="O256" s="66"/>
      <c r="P256" s="66"/>
      <c r="Q256" s="66"/>
      <c r="R256" s="66"/>
      <c r="S256" s="66"/>
      <c r="T256" s="66"/>
      <c r="U256" s="66"/>
      <c r="V256" s="66"/>
      <c r="W256" s="66"/>
      <c r="X256" s="66"/>
      <c r="Y256" s="66"/>
      <c r="Z256" s="66"/>
      <c r="AA256" s="190" t="s">
        <v>337</v>
      </c>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c r="CY256" s="66"/>
      <c r="CZ256" s="66"/>
      <c r="DA256" s="66"/>
      <c r="DB256" s="66"/>
      <c r="DC256" s="66"/>
      <c r="DD256" s="66"/>
      <c r="DE256" s="66"/>
      <c r="DF256" s="66"/>
      <c r="DG256" s="66"/>
      <c r="DH256" s="66"/>
      <c r="DI256" s="66"/>
      <c r="DJ256" s="66"/>
      <c r="DK256" s="66"/>
      <c r="DL256" s="66"/>
      <c r="DM256" s="66"/>
      <c r="DN256" s="66"/>
      <c r="DO256" s="66"/>
      <c r="DP256" s="66"/>
      <c r="DQ256" s="66"/>
      <c r="DR256" s="66"/>
      <c r="DS256" s="66"/>
      <c r="DT256" s="66"/>
      <c r="DU256" s="66"/>
      <c r="DV256" s="66"/>
      <c r="DW256" s="66"/>
      <c r="DX256" s="66"/>
      <c r="DY256" s="66"/>
      <c r="DZ256" s="66"/>
      <c r="EA256" s="66"/>
      <c r="EB256" s="66"/>
      <c r="EC256" s="66"/>
      <c r="ED256" s="66"/>
      <c r="EE256" s="66"/>
      <c r="EF256" s="66"/>
      <c r="EG256" s="66"/>
      <c r="EH256" s="66"/>
      <c r="EI256" s="66"/>
      <c r="EJ256" s="66"/>
      <c r="EK256" s="66"/>
      <c r="EL256" s="66"/>
      <c r="EM256" s="66"/>
      <c r="EN256" s="66"/>
    </row>
    <row r="257" spans="1:144" customFormat="1" x14ac:dyDescent="0.25">
      <c r="A257" s="66"/>
      <c r="B257" s="190"/>
      <c r="C257" s="201"/>
      <c r="D257" s="201"/>
      <c r="E257" s="201"/>
      <c r="F257" s="151"/>
      <c r="G257" s="152"/>
      <c r="H257" s="153"/>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c r="CY257" s="66"/>
      <c r="CZ257" s="66"/>
      <c r="DA257" s="66"/>
      <c r="DB257" s="66"/>
      <c r="DC257" s="66"/>
      <c r="DD257" s="66"/>
      <c r="DE257" s="66"/>
      <c r="DF257" s="66"/>
      <c r="DG257" s="66"/>
      <c r="DH257" s="66"/>
      <c r="DI257" s="66"/>
      <c r="DJ257" s="66"/>
      <c r="DK257" s="66"/>
      <c r="DL257" s="66"/>
      <c r="DM257" s="66"/>
      <c r="DN257" s="66"/>
      <c r="DO257" s="66"/>
      <c r="DP257" s="66"/>
      <c r="DQ257" s="66"/>
      <c r="DR257" s="66"/>
      <c r="DS257" s="66"/>
      <c r="DT257" s="66"/>
      <c r="DU257" s="66"/>
      <c r="DV257" s="66"/>
      <c r="DW257" s="66"/>
      <c r="DX257" s="66"/>
      <c r="DY257" s="66"/>
      <c r="DZ257" s="66"/>
      <c r="EA257" s="66"/>
      <c r="EB257" s="66"/>
      <c r="EC257" s="66"/>
      <c r="ED257" s="66"/>
      <c r="EE257" s="66"/>
      <c r="EF257" s="66"/>
      <c r="EG257" s="66"/>
      <c r="EH257" s="66"/>
      <c r="EI257" s="66"/>
      <c r="EJ257" s="66"/>
      <c r="EK257" s="66"/>
      <c r="EL257" s="66"/>
      <c r="EM257" s="66"/>
      <c r="EN257" s="66"/>
    </row>
    <row r="258" spans="1:144" customFormat="1" x14ac:dyDescent="0.25">
      <c r="A258" s="66"/>
      <c r="B258" s="243" t="s">
        <v>72</v>
      </c>
      <c r="C258" s="234"/>
      <c r="D258" s="234"/>
      <c r="E258" s="234"/>
      <c r="F258" s="151"/>
      <c r="G258" s="152"/>
      <c r="H258" s="153" t="s">
        <v>338</v>
      </c>
      <c r="I258" s="66"/>
      <c r="J258" s="66"/>
      <c r="K258" s="66"/>
      <c r="L258" s="66"/>
      <c r="M258" s="66"/>
      <c r="N258" s="66"/>
      <c r="O258" s="66"/>
      <c r="P258" s="66"/>
      <c r="Q258" s="66"/>
      <c r="R258" s="66"/>
      <c r="S258" s="66"/>
      <c r="T258" s="66"/>
      <c r="U258" s="66"/>
      <c r="V258" s="66"/>
      <c r="W258" s="66"/>
      <c r="X258" s="66"/>
      <c r="Y258" s="66"/>
      <c r="Z258" s="66"/>
      <c r="AA258" s="195" t="s">
        <v>72</v>
      </c>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66"/>
      <c r="EE258" s="66"/>
      <c r="EF258" s="66"/>
      <c r="EG258" s="66"/>
      <c r="EH258" s="66"/>
      <c r="EI258" s="66"/>
      <c r="EJ258" s="66"/>
      <c r="EK258" s="66"/>
      <c r="EL258" s="66"/>
      <c r="EM258" s="66"/>
      <c r="EN258" s="66"/>
    </row>
    <row r="259" spans="1:144" customFormat="1" x14ac:dyDescent="0.25">
      <c r="A259" s="66"/>
      <c r="B259" s="195"/>
      <c r="C259" s="201"/>
      <c r="D259" s="201"/>
      <c r="E259" s="201"/>
      <c r="F259" s="151"/>
      <c r="G259" s="152"/>
      <c r="H259" s="153"/>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66"/>
      <c r="EE259" s="66"/>
      <c r="EF259" s="66"/>
      <c r="EG259" s="66"/>
      <c r="EH259" s="66"/>
      <c r="EI259" s="66"/>
      <c r="EJ259" s="66"/>
      <c r="EK259" s="66"/>
      <c r="EL259" s="66"/>
      <c r="EM259" s="66"/>
      <c r="EN259" s="66"/>
    </row>
    <row r="260" spans="1:144" customFormat="1" ht="36" x14ac:dyDescent="0.25">
      <c r="A260" s="66"/>
      <c r="B260" s="233" t="s">
        <v>73</v>
      </c>
      <c r="C260" s="234"/>
      <c r="D260" s="234"/>
      <c r="E260" s="234"/>
      <c r="F260" s="151"/>
      <c r="G260" s="152"/>
      <c r="H260" s="153" t="s">
        <v>336</v>
      </c>
      <c r="I260" s="66"/>
      <c r="J260" s="66"/>
      <c r="K260" s="66"/>
      <c r="L260" s="66"/>
      <c r="M260" s="66"/>
      <c r="N260" s="66"/>
      <c r="O260" s="66"/>
      <c r="P260" s="66"/>
      <c r="Q260" s="66"/>
      <c r="R260" s="66"/>
      <c r="S260" s="66"/>
      <c r="T260" s="66"/>
      <c r="U260" s="66"/>
      <c r="V260" s="66"/>
      <c r="W260" s="66"/>
      <c r="X260" s="66"/>
      <c r="Y260" s="66"/>
      <c r="Z260" s="66"/>
      <c r="AA260" s="190" t="s">
        <v>73</v>
      </c>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c r="CY260" s="66"/>
      <c r="CZ260" s="66"/>
      <c r="DA260" s="66"/>
      <c r="DB260" s="66"/>
      <c r="DC260" s="66"/>
      <c r="DD260" s="66"/>
      <c r="DE260" s="66"/>
      <c r="DF260" s="66"/>
      <c r="DG260" s="66"/>
      <c r="DH260" s="66"/>
      <c r="DI260" s="66"/>
      <c r="DJ260" s="66"/>
      <c r="DK260" s="66"/>
      <c r="DL260" s="66"/>
      <c r="DM260" s="66"/>
      <c r="DN260" s="66"/>
      <c r="DO260" s="66"/>
      <c r="DP260" s="66"/>
      <c r="DQ260" s="66"/>
      <c r="DR260" s="66"/>
      <c r="DS260" s="66"/>
      <c r="DT260" s="66"/>
      <c r="DU260" s="66"/>
      <c r="DV260" s="66"/>
      <c r="DW260" s="66"/>
      <c r="DX260" s="66"/>
      <c r="DY260" s="66"/>
      <c r="DZ260" s="66"/>
      <c r="EA260" s="66"/>
      <c r="EB260" s="66"/>
      <c r="EC260" s="66"/>
      <c r="ED260" s="66"/>
      <c r="EE260" s="66"/>
      <c r="EF260" s="66"/>
      <c r="EG260" s="66"/>
      <c r="EH260" s="66"/>
      <c r="EI260" s="66"/>
      <c r="EJ260" s="66"/>
      <c r="EK260" s="66"/>
      <c r="EL260" s="66"/>
      <c r="EM260" s="66"/>
      <c r="EN260" s="66"/>
    </row>
    <row r="261" spans="1:144" customFormat="1" x14ac:dyDescent="0.25">
      <c r="A261" s="66"/>
      <c r="B261" s="190"/>
      <c r="C261" s="201"/>
      <c r="D261" s="201"/>
      <c r="E261" s="201"/>
      <c r="F261" s="151"/>
      <c r="G261" s="152"/>
      <c r="H261" s="153"/>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c r="CY261" s="66"/>
      <c r="CZ261" s="66"/>
      <c r="DA261" s="66"/>
      <c r="DB261" s="66"/>
      <c r="DC261" s="66"/>
      <c r="DD261" s="66"/>
      <c r="DE261" s="66"/>
      <c r="DF261" s="66"/>
      <c r="DG261" s="66"/>
      <c r="DH261" s="66"/>
      <c r="DI261" s="66"/>
      <c r="DJ261" s="66"/>
      <c r="DK261" s="66"/>
      <c r="DL261" s="66"/>
      <c r="DM261" s="66"/>
      <c r="DN261" s="66"/>
      <c r="DO261" s="66"/>
      <c r="DP261" s="66"/>
      <c r="DQ261" s="66"/>
      <c r="DR261" s="66"/>
      <c r="DS261" s="66"/>
      <c r="DT261" s="66"/>
      <c r="DU261" s="66"/>
      <c r="DV261" s="66"/>
      <c r="DW261" s="66"/>
      <c r="DX261" s="66"/>
      <c r="DY261" s="66"/>
      <c r="DZ261" s="66"/>
      <c r="EA261" s="66"/>
      <c r="EB261" s="66"/>
      <c r="EC261" s="66"/>
      <c r="ED261" s="66"/>
      <c r="EE261" s="66"/>
      <c r="EF261" s="66"/>
      <c r="EG261" s="66"/>
      <c r="EH261" s="66"/>
      <c r="EI261" s="66"/>
      <c r="EJ261" s="66"/>
      <c r="EK261" s="66"/>
      <c r="EL261" s="66"/>
      <c r="EM261" s="66"/>
      <c r="EN261" s="66"/>
    </row>
    <row r="262" spans="1:144" customFormat="1" ht="48" x14ac:dyDescent="0.25">
      <c r="A262" s="66"/>
      <c r="B262" s="233" t="s">
        <v>117</v>
      </c>
      <c r="C262" s="234"/>
      <c r="D262" s="234"/>
      <c r="E262" s="234"/>
      <c r="F262" s="151"/>
      <c r="G262" s="152"/>
      <c r="H262" s="153" t="s">
        <v>336</v>
      </c>
      <c r="I262" s="66"/>
      <c r="J262" s="66"/>
      <c r="K262" s="66"/>
      <c r="L262" s="66"/>
      <c r="M262" s="66"/>
      <c r="N262" s="66"/>
      <c r="O262" s="66"/>
      <c r="P262" s="66"/>
      <c r="Q262" s="66"/>
      <c r="R262" s="66"/>
      <c r="S262" s="66"/>
      <c r="T262" s="66"/>
      <c r="U262" s="66"/>
      <c r="V262" s="66"/>
      <c r="W262" s="66"/>
      <c r="X262" s="66"/>
      <c r="Y262" s="66"/>
      <c r="Z262" s="66"/>
      <c r="AA262" s="190" t="s">
        <v>117</v>
      </c>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66"/>
      <c r="EE262" s="66"/>
      <c r="EF262" s="66"/>
      <c r="EG262" s="66"/>
      <c r="EH262" s="66"/>
      <c r="EI262" s="66"/>
      <c r="EJ262" s="66"/>
      <c r="EK262" s="66"/>
      <c r="EL262" s="66"/>
      <c r="EM262" s="66"/>
      <c r="EN262" s="66"/>
    </row>
    <row r="263" spans="1:144" customFormat="1" x14ac:dyDescent="0.25">
      <c r="A263" s="66"/>
      <c r="B263" s="190"/>
      <c r="C263" s="201"/>
      <c r="D263" s="201"/>
      <c r="E263" s="201"/>
      <c r="F263" s="151"/>
      <c r="G263" s="152"/>
      <c r="H263" s="153"/>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66"/>
      <c r="EJ263" s="66"/>
      <c r="EK263" s="66"/>
      <c r="EL263" s="66"/>
      <c r="EM263" s="66"/>
      <c r="EN263" s="66"/>
    </row>
    <row r="264" spans="1:144" customFormat="1" ht="24" x14ac:dyDescent="0.25">
      <c r="A264" s="66"/>
      <c r="B264" s="233" t="s">
        <v>87</v>
      </c>
      <c r="C264" s="234"/>
      <c r="D264" s="234"/>
      <c r="E264" s="234"/>
      <c r="F264" s="151"/>
      <c r="G264" s="152"/>
      <c r="H264" s="153" t="s">
        <v>336</v>
      </c>
      <c r="I264" s="66"/>
      <c r="J264" s="66"/>
      <c r="K264" s="66"/>
      <c r="L264" s="66"/>
      <c r="M264" s="66"/>
      <c r="N264" s="66"/>
      <c r="O264" s="66"/>
      <c r="P264" s="66"/>
      <c r="Q264" s="66"/>
      <c r="R264" s="66"/>
      <c r="S264" s="66"/>
      <c r="T264" s="66"/>
      <c r="U264" s="66"/>
      <c r="V264" s="66"/>
      <c r="W264" s="66"/>
      <c r="X264" s="66"/>
      <c r="Y264" s="66"/>
      <c r="Z264" s="66"/>
      <c r="AA264" s="190" t="s">
        <v>87</v>
      </c>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c r="CY264" s="66"/>
      <c r="CZ264" s="66"/>
      <c r="DA264" s="66"/>
      <c r="DB264" s="66"/>
      <c r="DC264" s="66"/>
      <c r="DD264" s="66"/>
      <c r="DE264" s="66"/>
      <c r="DF264" s="66"/>
      <c r="DG264" s="66"/>
      <c r="DH264" s="66"/>
      <c r="DI264" s="66"/>
      <c r="DJ264" s="66"/>
      <c r="DK264" s="66"/>
      <c r="DL264" s="66"/>
      <c r="DM264" s="66"/>
      <c r="DN264" s="66"/>
      <c r="DO264" s="66"/>
      <c r="DP264" s="66"/>
      <c r="DQ264" s="66"/>
      <c r="DR264" s="66"/>
      <c r="DS264" s="66"/>
      <c r="DT264" s="66"/>
      <c r="DU264" s="66"/>
      <c r="DV264" s="66"/>
      <c r="DW264" s="66"/>
      <c r="DX264" s="66"/>
      <c r="DY264" s="66"/>
      <c r="DZ264" s="66"/>
      <c r="EA264" s="66"/>
      <c r="EB264" s="66"/>
      <c r="EC264" s="66"/>
      <c r="ED264" s="66"/>
      <c r="EE264" s="66"/>
      <c r="EF264" s="66"/>
      <c r="EG264" s="66"/>
      <c r="EH264" s="66"/>
      <c r="EI264" s="66"/>
      <c r="EJ264" s="66"/>
      <c r="EK264" s="66"/>
      <c r="EL264" s="66"/>
      <c r="EM264" s="66"/>
      <c r="EN264" s="66"/>
    </row>
    <row r="265" spans="1:144" customFormat="1" x14ac:dyDescent="0.25">
      <c r="A265" s="66"/>
      <c r="B265" s="190"/>
      <c r="C265" s="201"/>
      <c r="D265" s="201"/>
      <c r="E265" s="201"/>
      <c r="F265" s="151"/>
      <c r="G265" s="152"/>
      <c r="H265" s="153"/>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c r="CY265" s="66"/>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66"/>
      <c r="EA265" s="66"/>
      <c r="EB265" s="66"/>
      <c r="EC265" s="66"/>
      <c r="ED265" s="66"/>
      <c r="EE265" s="66"/>
      <c r="EF265" s="66"/>
      <c r="EG265" s="66"/>
      <c r="EH265" s="66"/>
      <c r="EI265" s="66"/>
      <c r="EJ265" s="66"/>
      <c r="EK265" s="66"/>
      <c r="EL265" s="66"/>
      <c r="EM265" s="66"/>
      <c r="EN265" s="66"/>
    </row>
    <row r="266" spans="1:144" customFormat="1" ht="36" x14ac:dyDescent="0.25">
      <c r="A266" s="66"/>
      <c r="B266" s="233" t="s">
        <v>134</v>
      </c>
      <c r="C266" s="234"/>
      <c r="D266" s="234"/>
      <c r="E266" s="234"/>
      <c r="F266" s="151"/>
      <c r="G266" s="152"/>
      <c r="H266" s="153" t="s">
        <v>336</v>
      </c>
      <c r="I266" s="66"/>
      <c r="J266" s="66"/>
      <c r="K266" s="66"/>
      <c r="L266" s="66"/>
      <c r="M266" s="66"/>
      <c r="N266" s="66"/>
      <c r="O266" s="66"/>
      <c r="P266" s="66"/>
      <c r="Q266" s="66"/>
      <c r="R266" s="66"/>
      <c r="S266" s="66"/>
      <c r="T266" s="66"/>
      <c r="U266" s="66"/>
      <c r="V266" s="66"/>
      <c r="W266" s="66"/>
      <c r="X266" s="66"/>
      <c r="Y266" s="66"/>
      <c r="Z266" s="66"/>
      <c r="AA266" s="190" t="s">
        <v>134</v>
      </c>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66"/>
      <c r="EE266" s="66"/>
      <c r="EF266" s="66"/>
      <c r="EG266" s="66"/>
      <c r="EH266" s="66"/>
      <c r="EI266" s="66"/>
      <c r="EJ266" s="66"/>
      <c r="EK266" s="66"/>
      <c r="EL266" s="66"/>
      <c r="EM266" s="66"/>
      <c r="EN266" s="66"/>
    </row>
    <row r="267" spans="1:144" customFormat="1" x14ac:dyDescent="0.25">
      <c r="A267" s="66"/>
      <c r="B267" s="190"/>
      <c r="C267" s="201"/>
      <c r="D267" s="201"/>
      <c r="E267" s="201"/>
      <c r="F267" s="151"/>
      <c r="G267" s="152"/>
      <c r="H267" s="153"/>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66"/>
      <c r="EE267" s="66"/>
      <c r="EF267" s="66"/>
      <c r="EG267" s="66"/>
      <c r="EH267" s="66"/>
      <c r="EI267" s="66"/>
      <c r="EJ267" s="66"/>
      <c r="EK267" s="66"/>
      <c r="EL267" s="66"/>
      <c r="EM267" s="66"/>
      <c r="EN267" s="66"/>
    </row>
    <row r="268" spans="1:144" customFormat="1" x14ac:dyDescent="0.25">
      <c r="A268" s="66"/>
      <c r="B268" s="235" t="s">
        <v>118</v>
      </c>
      <c r="C268" s="236"/>
      <c r="D268" s="236"/>
      <c r="E268" s="236"/>
      <c r="F268" s="151"/>
      <c r="G268" s="152"/>
      <c r="H268" s="153" t="s">
        <v>339</v>
      </c>
      <c r="I268" s="66"/>
      <c r="J268" s="66"/>
      <c r="K268" s="66"/>
      <c r="L268" s="66"/>
      <c r="M268" s="66"/>
      <c r="N268" s="66"/>
      <c r="O268" s="66"/>
      <c r="P268" s="66"/>
      <c r="Q268" s="66"/>
      <c r="R268" s="66"/>
      <c r="S268" s="66"/>
      <c r="T268" s="66"/>
      <c r="U268" s="66"/>
      <c r="V268" s="66"/>
      <c r="W268" s="66"/>
      <c r="X268" s="66"/>
      <c r="Y268" s="66"/>
      <c r="Z268" s="66"/>
      <c r="AA268" s="195" t="s">
        <v>118</v>
      </c>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c r="CY268" s="66"/>
      <c r="CZ268" s="66"/>
      <c r="DA268" s="66"/>
      <c r="DB268" s="66"/>
      <c r="DC268" s="66"/>
      <c r="DD268" s="66"/>
      <c r="DE268" s="66"/>
      <c r="DF268" s="66"/>
      <c r="DG268" s="66"/>
      <c r="DH268" s="66"/>
      <c r="DI268" s="66"/>
      <c r="DJ268" s="66"/>
      <c r="DK268" s="66"/>
      <c r="DL268" s="66"/>
      <c r="DM268" s="66"/>
      <c r="DN268" s="66"/>
      <c r="DO268" s="66"/>
      <c r="DP268" s="66"/>
      <c r="DQ268" s="66"/>
      <c r="DR268" s="66"/>
      <c r="DS268" s="66"/>
      <c r="DT268" s="66"/>
      <c r="DU268" s="66"/>
      <c r="DV268" s="66"/>
      <c r="DW268" s="66"/>
      <c r="DX268" s="66"/>
      <c r="DY268" s="66"/>
      <c r="DZ268" s="66"/>
      <c r="EA268" s="66"/>
      <c r="EB268" s="66"/>
      <c r="EC268" s="66"/>
      <c r="ED268" s="66"/>
      <c r="EE268" s="66"/>
      <c r="EF268" s="66"/>
      <c r="EG268" s="66"/>
      <c r="EH268" s="66"/>
      <c r="EI268" s="66"/>
      <c r="EJ268" s="66"/>
      <c r="EK268" s="66"/>
      <c r="EL268" s="66"/>
      <c r="EM268" s="66"/>
      <c r="EN268" s="66"/>
    </row>
    <row r="269" spans="1:144" customFormat="1" x14ac:dyDescent="0.25">
      <c r="A269" s="66"/>
      <c r="B269" s="191"/>
      <c r="C269" s="174"/>
      <c r="D269" s="174"/>
      <c r="E269" s="174"/>
      <c r="F269" s="151"/>
      <c r="G269" s="152"/>
      <c r="H269" s="153"/>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c r="CY269" s="66"/>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66"/>
      <c r="EA269" s="66"/>
      <c r="EB269" s="66"/>
      <c r="EC269" s="66"/>
      <c r="ED269" s="66"/>
      <c r="EE269" s="66"/>
      <c r="EF269" s="66"/>
      <c r="EG269" s="66"/>
      <c r="EH269" s="66"/>
      <c r="EI269" s="66"/>
      <c r="EJ269" s="66"/>
      <c r="EK269" s="66"/>
      <c r="EL269" s="66"/>
      <c r="EM269" s="66"/>
      <c r="EN269" s="66"/>
    </row>
    <row r="270" spans="1:144" customFormat="1" x14ac:dyDescent="0.25">
      <c r="A270" s="66"/>
      <c r="B270" s="235" t="s">
        <v>119</v>
      </c>
      <c r="C270" s="237"/>
      <c r="D270" s="155" t="s">
        <v>67</v>
      </c>
      <c r="E270" s="175">
        <v>5.4</v>
      </c>
      <c r="F270" s="151"/>
      <c r="G270" s="152"/>
      <c r="H270" s="153" t="s">
        <v>336</v>
      </c>
      <c r="I270" s="66"/>
      <c r="J270" s="66"/>
      <c r="K270" s="66"/>
      <c r="L270" s="66"/>
      <c r="M270" s="66" t="s">
        <v>340</v>
      </c>
      <c r="N270" s="66"/>
      <c r="O270" s="66"/>
      <c r="P270" s="66"/>
      <c r="Q270" s="66"/>
      <c r="R270" s="66"/>
      <c r="S270" s="66"/>
      <c r="T270" s="66"/>
      <c r="U270" s="66"/>
      <c r="V270" s="66"/>
      <c r="W270" s="66"/>
      <c r="X270" s="66"/>
      <c r="Y270" s="66"/>
      <c r="Z270" s="195" t="s">
        <v>340</v>
      </c>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66"/>
      <c r="EE270" s="66"/>
      <c r="EF270" s="66"/>
      <c r="EG270" s="66"/>
      <c r="EH270" s="66"/>
      <c r="EI270" s="66"/>
      <c r="EJ270" s="66"/>
      <c r="EK270" s="66"/>
      <c r="EL270" s="66"/>
      <c r="EM270" s="66"/>
      <c r="EN270" s="66"/>
    </row>
    <row r="271" spans="1:144" customFormat="1" x14ac:dyDescent="0.25">
      <c r="A271" s="66"/>
      <c r="B271" s="191"/>
      <c r="C271" s="197"/>
      <c r="D271" s="155"/>
      <c r="E271" s="156"/>
      <c r="F271" s="151"/>
      <c r="G271" s="152"/>
      <c r="H271" s="153"/>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row>
    <row r="272" spans="1:144" customFormat="1" ht="18" x14ac:dyDescent="0.25">
      <c r="A272" s="66"/>
      <c r="B272" s="159" t="s">
        <v>68</v>
      </c>
      <c r="C272" s="160"/>
      <c r="D272" s="160"/>
      <c r="E272" s="161"/>
      <c r="F272" s="151"/>
      <c r="G272" s="152"/>
      <c r="H272" s="153" t="s">
        <v>341</v>
      </c>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c r="CY272" s="66"/>
      <c r="CZ272" s="66"/>
      <c r="DA272" s="66"/>
      <c r="DB272" s="66"/>
      <c r="DC272" s="66"/>
      <c r="DD272" s="66"/>
      <c r="DE272" s="66"/>
      <c r="DF272" s="66"/>
      <c r="DG272" s="66"/>
      <c r="DH272" s="66"/>
      <c r="DI272" s="66"/>
      <c r="DJ272" s="66"/>
      <c r="DK272" s="66"/>
      <c r="DL272" s="66"/>
      <c r="DM272" s="66"/>
      <c r="DN272" s="66"/>
      <c r="DO272" s="66"/>
      <c r="DP272" s="66"/>
      <c r="DQ272" s="66"/>
      <c r="DR272" s="66"/>
      <c r="DS272" s="66"/>
      <c r="DT272" s="66"/>
      <c r="DU272" s="66"/>
      <c r="DV272" s="66"/>
      <c r="DW272" s="66"/>
      <c r="DX272" s="66"/>
      <c r="DY272" s="66"/>
      <c r="DZ272" s="66"/>
      <c r="EA272" s="66"/>
      <c r="EB272" s="66"/>
      <c r="EC272" s="66"/>
      <c r="ED272" s="66"/>
      <c r="EE272" s="66"/>
      <c r="EF272" s="66"/>
      <c r="EG272" s="66"/>
      <c r="EH272" s="66"/>
      <c r="EI272" s="66"/>
      <c r="EJ272" s="66"/>
      <c r="EK272" s="66"/>
      <c r="EL272" s="66"/>
      <c r="EM272" s="66"/>
      <c r="EN272" s="66"/>
    </row>
    <row r="273" spans="1:144" customFormat="1" x14ac:dyDescent="0.25">
      <c r="A273" s="66"/>
      <c r="B273" s="237" t="s">
        <v>69</v>
      </c>
      <c r="C273" s="237"/>
      <c r="D273" s="155" t="s">
        <v>17</v>
      </c>
      <c r="E273" s="162">
        <v>-0.4</v>
      </c>
      <c r="F273" s="151"/>
      <c r="G273" s="152"/>
      <c r="H273" s="153"/>
      <c r="I273" s="66"/>
      <c r="J273" s="66"/>
      <c r="K273" s="66"/>
      <c r="L273" s="66"/>
      <c r="M273" s="66"/>
      <c r="N273" s="66"/>
      <c r="O273" s="66"/>
      <c r="P273" s="66"/>
      <c r="Q273" s="66"/>
      <c r="R273" s="66"/>
      <c r="S273" s="66"/>
      <c r="T273" s="66"/>
      <c r="U273" s="66"/>
      <c r="V273" s="66"/>
      <c r="W273" s="66"/>
      <c r="X273" s="66"/>
      <c r="Y273" s="66"/>
      <c r="Z273" s="193" t="s">
        <v>69</v>
      </c>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c r="CY273" s="66"/>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6"/>
      <c r="DV273" s="66"/>
      <c r="DW273" s="66"/>
      <c r="DX273" s="66"/>
      <c r="DY273" s="66"/>
      <c r="DZ273" s="66"/>
      <c r="EA273" s="66"/>
      <c r="EB273" s="66"/>
      <c r="EC273" s="66"/>
      <c r="ED273" s="66"/>
      <c r="EE273" s="66"/>
      <c r="EF273" s="66"/>
      <c r="EG273" s="66"/>
      <c r="EH273" s="66"/>
      <c r="EI273" s="66"/>
      <c r="EJ273" s="66"/>
      <c r="EK273" s="66"/>
      <c r="EL273" s="66"/>
      <c r="EM273" s="66"/>
      <c r="EN273" s="66"/>
    </row>
    <row r="274" spans="1:144" customFormat="1" x14ac:dyDescent="0.25">
      <c r="A274" s="66"/>
      <c r="B274" s="237" t="s">
        <v>342</v>
      </c>
      <c r="C274" s="237"/>
      <c r="D274" s="155" t="s">
        <v>70</v>
      </c>
      <c r="E274" s="162">
        <v>-1</v>
      </c>
      <c r="F274" s="151"/>
      <c r="G274" s="152"/>
      <c r="H274" s="153"/>
      <c r="I274" s="66"/>
      <c r="J274" s="66"/>
      <c r="K274" s="66"/>
      <c r="L274" s="66"/>
      <c r="M274" s="66"/>
      <c r="N274" s="66"/>
      <c r="O274" s="66"/>
      <c r="P274" s="66"/>
      <c r="Q274" s="66"/>
      <c r="R274" s="66"/>
      <c r="S274" s="66"/>
      <c r="T274" s="66"/>
      <c r="U274" s="66"/>
      <c r="V274" s="66"/>
      <c r="W274" s="66"/>
      <c r="X274" s="66"/>
      <c r="Y274" s="66"/>
      <c r="Z274" s="193" t="s">
        <v>342</v>
      </c>
      <c r="AA274" s="66"/>
      <c r="AB274" s="66"/>
      <c r="AC274" s="66"/>
      <c r="AD274" s="66"/>
      <c r="AE274" s="66"/>
      <c r="AF274" s="66"/>
      <c r="AG274" s="66"/>
      <c r="AH274" s="66"/>
      <c r="AI274" s="66"/>
      <c r="AJ274" s="66"/>
      <c r="AK274" s="66"/>
      <c r="AL274" s="66"/>
      <c r="AM274" s="66"/>
      <c r="AN274" s="66"/>
      <c r="AO274" s="66"/>
      <c r="AP274" s="66"/>
      <c r="AQ274" s="66"/>
      <c r="AR274" s="66"/>
      <c r="AS274" s="66" t="s">
        <v>183</v>
      </c>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66"/>
      <c r="EE274" s="66"/>
      <c r="EF274" s="66"/>
      <c r="EG274" s="66"/>
      <c r="EH274" s="66"/>
      <c r="EI274" s="66"/>
      <c r="EJ274" s="66"/>
      <c r="EK274" s="66"/>
      <c r="EL274" s="66"/>
      <c r="EM274" s="66"/>
      <c r="EN274" s="66"/>
    </row>
    <row r="275" spans="1:144" customFormat="1" ht="18" x14ac:dyDescent="0.25">
      <c r="A275" s="66"/>
      <c r="B275" s="163" t="s">
        <v>71</v>
      </c>
      <c r="C275" s="160"/>
      <c r="D275" s="160"/>
      <c r="E275" s="161"/>
      <c r="F275" s="151"/>
      <c r="G275" s="152"/>
      <c r="H275" s="153" t="s">
        <v>343</v>
      </c>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66"/>
      <c r="EE275" s="66"/>
      <c r="EF275" s="66"/>
      <c r="EG275" s="66"/>
      <c r="EH275" s="66"/>
      <c r="EI275" s="66"/>
      <c r="EJ275" s="66"/>
      <c r="EK275" s="66"/>
      <c r="EL275" s="66"/>
      <c r="EM275" s="66"/>
      <c r="EN275" s="66"/>
    </row>
    <row r="276" spans="1:144" customFormat="1" ht="18" x14ac:dyDescent="0.25">
      <c r="A276" s="66"/>
      <c r="B276" s="163"/>
      <c r="C276" s="160"/>
      <c r="D276" s="160"/>
      <c r="E276" s="161"/>
      <c r="F276" s="151"/>
      <c r="G276" s="152"/>
      <c r="H276" s="153"/>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c r="CY276" s="66"/>
      <c r="CZ276" s="66"/>
      <c r="DA276" s="66"/>
      <c r="DB276" s="66"/>
      <c r="DC276" s="66"/>
      <c r="DD276" s="66"/>
      <c r="DE276" s="66"/>
      <c r="DF276" s="66"/>
      <c r="DG276" s="66"/>
      <c r="DH276" s="66"/>
      <c r="DI276" s="66"/>
      <c r="DJ276" s="66"/>
      <c r="DK276" s="66"/>
      <c r="DL276" s="66"/>
      <c r="DM276" s="66"/>
      <c r="DN276" s="66"/>
      <c r="DO276" s="66"/>
      <c r="DP276" s="66"/>
      <c r="DQ276" s="66"/>
      <c r="DR276" s="66"/>
      <c r="DS276" s="66"/>
      <c r="DT276" s="66"/>
      <c r="DU276" s="66"/>
      <c r="DV276" s="66"/>
      <c r="DW276" s="66"/>
      <c r="DX276" s="66"/>
      <c r="DY276" s="66"/>
      <c r="DZ276" s="66"/>
      <c r="EA276" s="66"/>
      <c r="EB276" s="66"/>
      <c r="EC276" s="66"/>
      <c r="ED276" s="66"/>
      <c r="EE276" s="66"/>
      <c r="EF276" s="66"/>
      <c r="EG276" s="66"/>
      <c r="EH276" s="66"/>
      <c r="EI276" s="66"/>
      <c r="EJ276" s="66"/>
      <c r="EK276" s="66"/>
      <c r="EL276" s="66"/>
      <c r="EM276" s="66"/>
      <c r="EN276" s="66"/>
    </row>
    <row r="277" spans="1:144" customFormat="1" x14ac:dyDescent="0.25">
      <c r="A277" s="66"/>
      <c r="B277" s="233" t="s">
        <v>72</v>
      </c>
      <c r="C277" s="233"/>
      <c r="D277" s="233"/>
      <c r="E277" s="233"/>
      <c r="F277" s="151"/>
      <c r="G277" s="152"/>
      <c r="H277" s="153" t="s">
        <v>338</v>
      </c>
      <c r="I277" s="66"/>
      <c r="J277" s="66"/>
      <c r="K277" s="66"/>
      <c r="L277" s="66"/>
      <c r="M277" s="66"/>
      <c r="N277" s="66"/>
      <c r="O277" s="66"/>
      <c r="P277" s="66"/>
      <c r="Q277" s="66"/>
      <c r="R277" s="66"/>
      <c r="S277" s="66"/>
      <c r="T277" s="66"/>
      <c r="U277" s="66"/>
      <c r="V277" s="66"/>
      <c r="W277" s="66"/>
      <c r="X277" s="66"/>
      <c r="Y277" s="66"/>
      <c r="Z277" s="66"/>
      <c r="AA277" s="190" t="s">
        <v>72</v>
      </c>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c r="CY277" s="66"/>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DX277" s="66"/>
      <c r="DY277" s="66"/>
      <c r="DZ277" s="66"/>
      <c r="EA277" s="66"/>
      <c r="EB277" s="66"/>
      <c r="EC277" s="66"/>
      <c r="ED277" s="66"/>
      <c r="EE277" s="66"/>
      <c r="EF277" s="66"/>
      <c r="EG277" s="66"/>
      <c r="EH277" s="66"/>
      <c r="EI277" s="66"/>
      <c r="EJ277" s="66"/>
      <c r="EK277" s="66"/>
      <c r="EL277" s="66"/>
      <c r="EM277" s="66"/>
      <c r="EN277" s="66"/>
    </row>
    <row r="278" spans="1:144" customFormat="1" x14ac:dyDescent="0.25">
      <c r="A278" s="66"/>
      <c r="B278" s="190"/>
      <c r="C278" s="190"/>
      <c r="D278" s="190"/>
      <c r="E278" s="190"/>
      <c r="F278" s="151"/>
      <c r="G278" s="152"/>
      <c r="H278" s="153"/>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66"/>
      <c r="EE278" s="66"/>
      <c r="EF278" s="66"/>
      <c r="EG278" s="66"/>
      <c r="EH278" s="66"/>
      <c r="EI278" s="66"/>
      <c r="EJ278" s="66"/>
      <c r="EK278" s="66"/>
      <c r="EL278" s="66"/>
      <c r="EM278" s="66"/>
      <c r="EN278" s="66"/>
    </row>
    <row r="279" spans="1:144" customFormat="1" ht="36" x14ac:dyDescent="0.25">
      <c r="A279" s="66"/>
      <c r="B279" s="233" t="s">
        <v>73</v>
      </c>
      <c r="C279" s="233"/>
      <c r="D279" s="233"/>
      <c r="E279" s="233"/>
      <c r="F279" s="151"/>
      <c r="G279" s="152"/>
      <c r="H279" s="153"/>
      <c r="I279" s="66"/>
      <c r="J279" s="66"/>
      <c r="K279" s="66"/>
      <c r="L279" s="66"/>
      <c r="M279" s="66"/>
      <c r="N279" s="66"/>
      <c r="O279" s="66"/>
      <c r="P279" s="66"/>
      <c r="Q279" s="66"/>
      <c r="R279" s="66"/>
      <c r="S279" s="66"/>
      <c r="T279" s="66"/>
      <c r="U279" s="66"/>
      <c r="V279" s="66"/>
      <c r="W279" s="66"/>
      <c r="X279" s="66"/>
      <c r="Y279" s="66"/>
      <c r="Z279" s="66"/>
      <c r="AA279" s="190" t="s">
        <v>73</v>
      </c>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66"/>
      <c r="EE279" s="66"/>
      <c r="EF279" s="66"/>
      <c r="EG279" s="66"/>
      <c r="EH279" s="66"/>
      <c r="EI279" s="66"/>
      <c r="EJ279" s="66"/>
      <c r="EK279" s="66"/>
      <c r="EL279" s="66"/>
      <c r="EM279" s="66"/>
      <c r="EN279" s="66"/>
    </row>
    <row r="280" spans="1:144" customFormat="1" x14ac:dyDescent="0.25">
      <c r="A280" s="66"/>
      <c r="B280" s="190"/>
      <c r="C280" s="190"/>
      <c r="D280" s="190"/>
      <c r="E280" s="190"/>
      <c r="F280" s="151"/>
      <c r="G280" s="152"/>
      <c r="H280" s="153"/>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c r="CY280" s="66"/>
      <c r="CZ280" s="66"/>
      <c r="DA280" s="66"/>
      <c r="DB280" s="66"/>
      <c r="DC280" s="66"/>
      <c r="DD280" s="66"/>
      <c r="DE280" s="66"/>
      <c r="DF280" s="66"/>
      <c r="DG280" s="66"/>
      <c r="DH280" s="66"/>
      <c r="DI280" s="66"/>
      <c r="DJ280" s="66"/>
      <c r="DK280" s="66"/>
      <c r="DL280" s="66"/>
      <c r="DM280" s="66"/>
      <c r="DN280" s="66"/>
      <c r="DO280" s="66"/>
      <c r="DP280" s="66"/>
      <c r="DQ280" s="66"/>
      <c r="DR280" s="66"/>
      <c r="DS280" s="66"/>
      <c r="DT280" s="66"/>
      <c r="DU280" s="66"/>
      <c r="DV280" s="66"/>
      <c r="DW280" s="66"/>
      <c r="DX280" s="66"/>
      <c r="DY280" s="66"/>
      <c r="DZ280" s="66"/>
      <c r="EA280" s="66"/>
      <c r="EB280" s="66"/>
      <c r="EC280" s="66"/>
      <c r="ED280" s="66"/>
      <c r="EE280" s="66"/>
      <c r="EF280" s="66"/>
      <c r="EG280" s="66"/>
      <c r="EH280" s="66"/>
      <c r="EI280" s="66"/>
      <c r="EJ280" s="66"/>
      <c r="EK280" s="66"/>
      <c r="EL280" s="66"/>
      <c r="EM280" s="66"/>
      <c r="EN280" s="66"/>
    </row>
    <row r="281" spans="1:144" customFormat="1" ht="36" x14ac:dyDescent="0.25">
      <c r="A281" s="66"/>
      <c r="B281" s="233" t="s">
        <v>74</v>
      </c>
      <c r="C281" s="233"/>
      <c r="D281" s="233"/>
      <c r="E281" s="233"/>
      <c r="F281" s="151"/>
      <c r="G281" s="152"/>
      <c r="H281" s="153"/>
      <c r="I281" s="66"/>
      <c r="J281" s="66"/>
      <c r="K281" s="66"/>
      <c r="L281" s="66"/>
      <c r="M281" s="66"/>
      <c r="N281" s="66"/>
      <c r="O281" s="66"/>
      <c r="P281" s="66"/>
      <c r="Q281" s="66"/>
      <c r="R281" s="66"/>
      <c r="S281" s="66"/>
      <c r="T281" s="66"/>
      <c r="U281" s="66"/>
      <c r="V281" s="66"/>
      <c r="W281" s="66"/>
      <c r="X281" s="66"/>
      <c r="Y281" s="66"/>
      <c r="Z281" s="66"/>
      <c r="AA281" s="190" t="s">
        <v>74</v>
      </c>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c r="CY281" s="66"/>
      <c r="CZ281" s="66"/>
      <c r="DA281" s="66"/>
      <c r="DB281" s="66"/>
      <c r="DC281" s="66"/>
      <c r="DD281" s="66"/>
      <c r="DE281" s="66"/>
      <c r="DF281" s="66"/>
      <c r="DG281" s="66"/>
      <c r="DH281" s="66"/>
      <c r="DI281" s="66"/>
      <c r="DJ281" s="66"/>
      <c r="DK281" s="66"/>
      <c r="DL281" s="66"/>
      <c r="DM281" s="66"/>
      <c r="DN281" s="66"/>
      <c r="DO281" s="66"/>
      <c r="DP281" s="66"/>
      <c r="DQ281" s="66"/>
      <c r="DR281" s="66"/>
      <c r="DS281" s="66"/>
      <c r="DT281" s="66"/>
      <c r="DU281" s="66"/>
      <c r="DV281" s="66"/>
      <c r="DW281" s="66"/>
      <c r="DX281" s="66"/>
      <c r="DY281" s="66"/>
      <c r="DZ281" s="66"/>
      <c r="EA281" s="66"/>
      <c r="EB281" s="66"/>
      <c r="EC281" s="66"/>
      <c r="ED281" s="66"/>
      <c r="EE281" s="66"/>
      <c r="EF281" s="66"/>
      <c r="EG281" s="66"/>
      <c r="EH281" s="66"/>
      <c r="EI281" s="66"/>
      <c r="EJ281" s="66"/>
      <c r="EK281" s="66"/>
      <c r="EL281" s="66"/>
      <c r="EM281" s="66"/>
      <c r="EN281" s="66"/>
    </row>
    <row r="282" spans="1:144" customFormat="1" x14ac:dyDescent="0.25">
      <c r="A282" s="66"/>
      <c r="B282" s="190"/>
      <c r="C282" s="190"/>
      <c r="D282" s="190"/>
      <c r="E282" s="190"/>
      <c r="F282" s="151"/>
      <c r="G282" s="152"/>
      <c r="H282" s="153"/>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c r="CY282" s="66"/>
      <c r="CZ282" s="66"/>
      <c r="DA282" s="66"/>
      <c r="DB282" s="66"/>
      <c r="DC282" s="66"/>
      <c r="DD282" s="66"/>
      <c r="DE282" s="66"/>
      <c r="DF282" s="66"/>
      <c r="DG282" s="66"/>
      <c r="DH282" s="66"/>
      <c r="DI282" s="66"/>
      <c r="DJ282" s="66"/>
      <c r="DK282" s="66"/>
      <c r="DL282" s="66"/>
      <c r="DM282" s="66"/>
      <c r="DN282" s="66"/>
      <c r="DO282" s="66"/>
      <c r="DP282" s="66"/>
      <c r="DQ282" s="66"/>
      <c r="DR282" s="66"/>
      <c r="DS282" s="66"/>
      <c r="DT282" s="66"/>
      <c r="DU282" s="66"/>
      <c r="DV282" s="66"/>
      <c r="DW282" s="66"/>
      <c r="DX282" s="66"/>
      <c r="DY282" s="66"/>
      <c r="DZ282" s="66"/>
      <c r="EA282" s="66"/>
      <c r="EB282" s="66"/>
      <c r="EC282" s="66"/>
      <c r="ED282" s="66"/>
      <c r="EE282" s="66"/>
      <c r="EF282" s="66"/>
      <c r="EG282" s="66"/>
      <c r="EH282" s="66"/>
      <c r="EI282" s="66"/>
      <c r="EJ282" s="66"/>
      <c r="EK282" s="66"/>
      <c r="EL282" s="66"/>
      <c r="EM282" s="66"/>
      <c r="EN282" s="66"/>
    </row>
    <row r="283" spans="1:144" customFormat="1" ht="63.75" x14ac:dyDescent="0.25">
      <c r="A283" s="66"/>
      <c r="B283" s="164" t="s">
        <v>134</v>
      </c>
      <c r="C283" s="165"/>
      <c r="D283" s="165"/>
      <c r="E283" s="161"/>
      <c r="F283" s="151"/>
      <c r="G283" s="152"/>
      <c r="H283" s="153"/>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c r="CY283" s="66"/>
      <c r="CZ283" s="66"/>
      <c r="DA283" s="66"/>
      <c r="DB283" s="66"/>
      <c r="DC283" s="66"/>
      <c r="DD283" s="66"/>
      <c r="DE283" s="66"/>
      <c r="DF283" s="66"/>
      <c r="DG283" s="66"/>
      <c r="DH283" s="66"/>
      <c r="DI283" s="66"/>
      <c r="DJ283" s="66"/>
      <c r="DK283" s="66"/>
      <c r="DL283" s="66"/>
      <c r="DM283" s="66"/>
      <c r="DN283" s="66"/>
      <c r="DO283" s="66"/>
      <c r="DP283" s="66"/>
      <c r="DQ283" s="66"/>
      <c r="DR283" s="66"/>
      <c r="DS283" s="66"/>
      <c r="DT283" s="66"/>
      <c r="DU283" s="66"/>
      <c r="DV283" s="66"/>
      <c r="DW283" s="66"/>
      <c r="DX283" s="66"/>
      <c r="DY283" s="66"/>
      <c r="DZ283" s="66"/>
      <c r="EA283" s="66"/>
      <c r="EB283" s="66"/>
      <c r="EC283" s="66"/>
      <c r="ED283" s="66"/>
      <c r="EE283" s="66"/>
      <c r="EF283" s="66"/>
      <c r="EG283" s="66"/>
      <c r="EH283" s="66"/>
      <c r="EI283" s="66"/>
      <c r="EJ283" s="66"/>
      <c r="EK283" s="66"/>
      <c r="EL283" s="66"/>
      <c r="EM283" s="66"/>
      <c r="EN283" s="66"/>
    </row>
    <row r="284" spans="1:144" customFormat="1" x14ac:dyDescent="0.25">
      <c r="A284" s="66"/>
      <c r="B284" s="164"/>
      <c r="C284" s="165"/>
      <c r="D284" s="165"/>
      <c r="E284" s="161"/>
      <c r="F284" s="151"/>
      <c r="G284" s="152"/>
      <c r="H284" s="153"/>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c r="CY284" s="66"/>
      <c r="CZ284" s="66"/>
      <c r="DA284" s="66"/>
      <c r="DB284" s="66"/>
      <c r="DC284" s="66"/>
      <c r="DD284" s="66"/>
      <c r="DE284" s="66"/>
      <c r="DF284" s="66"/>
      <c r="DG284" s="66"/>
      <c r="DH284" s="66"/>
      <c r="DI284" s="66"/>
      <c r="DJ284" s="66"/>
      <c r="DK284" s="66"/>
      <c r="DL284" s="66"/>
      <c r="DM284" s="66"/>
      <c r="DN284" s="66"/>
      <c r="DO284" s="66"/>
      <c r="DP284" s="66"/>
      <c r="DQ284" s="66"/>
      <c r="DR284" s="66"/>
      <c r="DS284" s="66"/>
      <c r="DT284" s="66"/>
      <c r="DU284" s="66"/>
      <c r="DV284" s="66"/>
      <c r="DW284" s="66"/>
      <c r="DX284" s="66"/>
      <c r="DY284" s="66"/>
      <c r="DZ284" s="66"/>
      <c r="EA284" s="66"/>
      <c r="EB284" s="66"/>
      <c r="EC284" s="66"/>
      <c r="ED284" s="66"/>
      <c r="EE284" s="66"/>
      <c r="EF284" s="66"/>
      <c r="EG284" s="66"/>
      <c r="EH284" s="66"/>
      <c r="EI284" s="66"/>
      <c r="EJ284" s="66"/>
      <c r="EK284" s="66"/>
      <c r="EL284" s="66"/>
      <c r="EM284" s="66"/>
      <c r="EN284" s="66"/>
    </row>
    <row r="285" spans="1:144" customFormat="1" x14ac:dyDescent="0.25">
      <c r="A285" s="66"/>
      <c r="B285" s="191" t="s">
        <v>75</v>
      </c>
      <c r="C285" s="160"/>
      <c r="D285" s="160"/>
      <c r="E285" s="161"/>
      <c r="F285" s="151"/>
      <c r="G285" s="152"/>
      <c r="H285" s="153" t="s">
        <v>344</v>
      </c>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c r="CY285" s="66"/>
      <c r="CZ285" s="66"/>
      <c r="DA285" s="66"/>
      <c r="DB285" s="66"/>
      <c r="DC285" s="66"/>
      <c r="DD285" s="66"/>
      <c r="DE285" s="66"/>
      <c r="DF285" s="66"/>
      <c r="DG285" s="66"/>
      <c r="DH285" s="66"/>
      <c r="DI285" s="66"/>
      <c r="DJ285" s="66"/>
      <c r="DK285" s="66"/>
      <c r="DL285" s="66"/>
      <c r="DM285" s="66"/>
      <c r="DN285" s="66"/>
      <c r="DO285" s="66"/>
      <c r="DP285" s="66"/>
      <c r="DQ285" s="66"/>
      <c r="DR285" s="66"/>
      <c r="DS285" s="66"/>
      <c r="DT285" s="66"/>
      <c r="DU285" s="66"/>
      <c r="DV285" s="66"/>
      <c r="DW285" s="66"/>
      <c r="DX285" s="66"/>
      <c r="DY285" s="66"/>
      <c r="DZ285" s="66"/>
      <c r="EA285" s="66"/>
      <c r="EB285" s="66"/>
      <c r="EC285" s="66"/>
      <c r="ED285" s="66"/>
      <c r="EE285" s="66"/>
      <c r="EF285" s="66"/>
      <c r="EG285" s="66"/>
      <c r="EH285" s="66"/>
      <c r="EI285" s="66"/>
      <c r="EJ285" s="66"/>
      <c r="EK285" s="66"/>
      <c r="EL285" s="66"/>
      <c r="EM285" s="66"/>
      <c r="EN285" s="66"/>
    </row>
    <row r="286" spans="1:144" customFormat="1" x14ac:dyDescent="0.25">
      <c r="A286" s="66"/>
      <c r="B286" s="242" t="s">
        <v>76</v>
      </c>
      <c r="C286" s="242"/>
      <c r="D286" s="155" t="s">
        <v>67</v>
      </c>
      <c r="E286" s="156">
        <v>15</v>
      </c>
      <c r="F286" s="151"/>
      <c r="G286" s="152"/>
      <c r="H286" s="153"/>
      <c r="I286" s="66"/>
      <c r="J286" s="66"/>
      <c r="K286" s="66"/>
      <c r="L286" s="66"/>
      <c r="M286" s="66"/>
      <c r="N286" s="66"/>
      <c r="O286" s="66"/>
      <c r="P286" s="66"/>
      <c r="Q286" s="66"/>
      <c r="R286" s="66"/>
      <c r="S286" s="66"/>
      <c r="T286" s="66"/>
      <c r="U286" s="66"/>
      <c r="V286" s="66"/>
      <c r="W286" s="66"/>
      <c r="X286" s="66"/>
      <c r="Y286" s="66"/>
      <c r="Z286" s="193" t="s">
        <v>76</v>
      </c>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c r="CY286" s="66"/>
      <c r="CZ286" s="66"/>
      <c r="DA286" s="66"/>
      <c r="DB286" s="66"/>
      <c r="DC286" s="66"/>
      <c r="DD286" s="66"/>
      <c r="DE286" s="66"/>
      <c r="DF286" s="66"/>
      <c r="DG286" s="66"/>
      <c r="DH286" s="66"/>
      <c r="DI286" s="66"/>
      <c r="DJ286" s="66"/>
      <c r="DK286" s="66"/>
      <c r="DL286" s="66"/>
      <c r="DM286" s="66"/>
      <c r="DN286" s="66"/>
      <c r="DO286" s="66"/>
      <c r="DP286" s="66"/>
      <c r="DQ286" s="66"/>
      <c r="DR286" s="66"/>
      <c r="DS286" s="66"/>
      <c r="DT286" s="66"/>
      <c r="DU286" s="66"/>
      <c r="DV286" s="66"/>
      <c r="DW286" s="66"/>
      <c r="DX286" s="66"/>
      <c r="DY286" s="66"/>
      <c r="DZ286" s="66"/>
      <c r="EA286" s="66"/>
      <c r="EB286" s="66"/>
      <c r="EC286" s="66"/>
      <c r="ED286" s="66"/>
      <c r="EE286" s="66"/>
      <c r="EF286" s="66"/>
      <c r="EG286" s="66"/>
      <c r="EH286" s="66"/>
      <c r="EI286" s="66"/>
      <c r="EJ286" s="66"/>
      <c r="EK286" s="66"/>
      <c r="EL286" s="66"/>
      <c r="EM286" s="66"/>
      <c r="EN286" s="66"/>
    </row>
    <row r="287" spans="1:144" customFormat="1" x14ac:dyDescent="0.25">
      <c r="A287" s="66"/>
      <c r="B287" s="242" t="s">
        <v>77</v>
      </c>
      <c r="C287" s="242"/>
      <c r="D287" s="155" t="s">
        <v>67</v>
      </c>
      <c r="E287" s="156">
        <v>15</v>
      </c>
      <c r="F287" s="151"/>
      <c r="G287" s="152"/>
      <c r="H287" s="153"/>
      <c r="I287" s="66"/>
      <c r="J287" s="66"/>
      <c r="K287" s="66"/>
      <c r="L287" s="66"/>
      <c r="M287" s="66"/>
      <c r="N287" s="66"/>
      <c r="O287" s="66"/>
      <c r="P287" s="66"/>
      <c r="Q287" s="66"/>
      <c r="R287" s="66"/>
      <c r="S287" s="66"/>
      <c r="T287" s="66"/>
      <c r="U287" s="66"/>
      <c r="V287" s="66"/>
      <c r="W287" s="66"/>
      <c r="X287" s="66"/>
      <c r="Y287" s="66"/>
      <c r="Z287" s="193" t="s">
        <v>77</v>
      </c>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c r="CY287" s="66"/>
      <c r="CZ287" s="66"/>
      <c r="DA287" s="66"/>
      <c r="DB287" s="66"/>
      <c r="DC287" s="66"/>
      <c r="DD287" s="66"/>
      <c r="DE287" s="66"/>
      <c r="DF287" s="66"/>
      <c r="DG287" s="66"/>
      <c r="DH287" s="66"/>
      <c r="DI287" s="66"/>
      <c r="DJ287" s="66"/>
      <c r="DK287" s="66"/>
      <c r="DL287" s="66"/>
      <c r="DM287" s="66"/>
      <c r="DN287" s="66"/>
      <c r="DO287" s="66"/>
      <c r="DP287" s="66"/>
      <c r="DQ287" s="66"/>
      <c r="DR287" s="66"/>
      <c r="DS287" s="66"/>
      <c r="DT287" s="66"/>
      <c r="DU287" s="66"/>
      <c r="DV287" s="66"/>
      <c r="DW287" s="66"/>
      <c r="DX287" s="66"/>
      <c r="DY287" s="66"/>
      <c r="DZ287" s="66"/>
      <c r="EA287" s="66"/>
      <c r="EB287" s="66"/>
      <c r="EC287" s="66"/>
      <c r="ED287" s="66"/>
      <c r="EE287" s="66"/>
      <c r="EF287" s="66"/>
      <c r="EG287" s="66"/>
      <c r="EH287" s="66"/>
      <c r="EI287" s="66"/>
      <c r="EJ287" s="66"/>
      <c r="EK287" s="66"/>
      <c r="EL287" s="66"/>
      <c r="EM287" s="66"/>
      <c r="EN287" s="66"/>
    </row>
    <row r="288" spans="1:144" customFormat="1" x14ac:dyDescent="0.25">
      <c r="A288" s="66"/>
      <c r="B288" s="242" t="s">
        <v>78</v>
      </c>
      <c r="C288" s="242"/>
      <c r="D288" s="155" t="s">
        <v>67</v>
      </c>
      <c r="E288" s="156">
        <v>15</v>
      </c>
      <c r="F288" s="151"/>
      <c r="G288" s="152"/>
      <c r="H288" s="153"/>
      <c r="I288" s="66"/>
      <c r="J288" s="66"/>
      <c r="K288" s="66"/>
      <c r="L288" s="66"/>
      <c r="M288" s="66"/>
      <c r="N288" s="66"/>
      <c r="O288" s="66"/>
      <c r="P288" s="66"/>
      <c r="Q288" s="66"/>
      <c r="R288" s="66"/>
      <c r="S288" s="66"/>
      <c r="T288" s="66"/>
      <c r="U288" s="66"/>
      <c r="V288" s="66"/>
      <c r="W288" s="66"/>
      <c r="X288" s="66"/>
      <c r="Y288" s="66"/>
      <c r="Z288" s="193" t="s">
        <v>78</v>
      </c>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c r="CY288" s="66"/>
      <c r="CZ288" s="66"/>
      <c r="DA288" s="66"/>
      <c r="DB288" s="66"/>
      <c r="DC288" s="66"/>
      <c r="DD288" s="66"/>
      <c r="DE288" s="66"/>
      <c r="DF288" s="66"/>
      <c r="DG288" s="66"/>
      <c r="DH288" s="66"/>
      <c r="DI288" s="66"/>
      <c r="DJ288" s="66"/>
      <c r="DK288" s="66"/>
      <c r="DL288" s="66"/>
      <c r="DM288" s="66"/>
      <c r="DN288" s="66"/>
      <c r="DO288" s="66"/>
      <c r="DP288" s="66"/>
      <c r="DQ288" s="66"/>
      <c r="DR288" s="66"/>
      <c r="DS288" s="66"/>
      <c r="DT288" s="66"/>
      <c r="DU288" s="66"/>
      <c r="DV288" s="66"/>
      <c r="DW288" s="66"/>
      <c r="DX288" s="66"/>
      <c r="DY288" s="66"/>
      <c r="DZ288" s="66"/>
      <c r="EA288" s="66"/>
      <c r="EB288" s="66"/>
      <c r="EC288" s="66"/>
      <c r="ED288" s="66"/>
      <c r="EE288" s="66"/>
      <c r="EF288" s="66"/>
      <c r="EG288" s="66"/>
      <c r="EH288" s="66"/>
      <c r="EI288" s="66"/>
      <c r="EJ288" s="66"/>
      <c r="EK288" s="66"/>
      <c r="EL288" s="66"/>
      <c r="EM288" s="66"/>
      <c r="EN288" s="66"/>
    </row>
    <row r="289" spans="1:144" customFormat="1" x14ac:dyDescent="0.25">
      <c r="A289" s="66"/>
      <c r="B289" s="242" t="s">
        <v>345</v>
      </c>
      <c r="C289" s="242"/>
      <c r="D289" s="155" t="s">
        <v>67</v>
      </c>
      <c r="E289" s="156">
        <v>25</v>
      </c>
      <c r="F289" s="151"/>
      <c r="G289" s="152"/>
      <c r="H289" s="153"/>
      <c r="I289" s="66"/>
      <c r="J289" s="66"/>
      <c r="K289" s="66"/>
      <c r="L289" s="66"/>
      <c r="M289" s="66"/>
      <c r="N289" s="66"/>
      <c r="O289" s="66"/>
      <c r="P289" s="66"/>
      <c r="Q289" s="66"/>
      <c r="R289" s="66"/>
      <c r="S289" s="66"/>
      <c r="T289" s="66"/>
      <c r="U289" s="66"/>
      <c r="V289" s="66"/>
      <c r="W289" s="66"/>
      <c r="X289" s="66"/>
      <c r="Y289" s="66"/>
      <c r="Z289" s="193" t="s">
        <v>345</v>
      </c>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c r="CY289" s="66"/>
      <c r="CZ289" s="66"/>
      <c r="DA289" s="66"/>
      <c r="DB289" s="66"/>
      <c r="DC289" s="66"/>
      <c r="DD289" s="66"/>
      <c r="DE289" s="66"/>
      <c r="DF289" s="66"/>
      <c r="DG289" s="66"/>
      <c r="DH289" s="66"/>
      <c r="DI289" s="66"/>
      <c r="DJ289" s="66"/>
      <c r="DK289" s="66"/>
      <c r="DL289" s="66"/>
      <c r="DM289" s="66"/>
      <c r="DN289" s="66"/>
      <c r="DO289" s="66"/>
      <c r="DP289" s="66"/>
      <c r="DQ289" s="66"/>
      <c r="DR289" s="66"/>
      <c r="DS289" s="66"/>
      <c r="DT289" s="66"/>
      <c r="DU289" s="66"/>
      <c r="DV289" s="66"/>
      <c r="DW289" s="66"/>
      <c r="DX289" s="66"/>
      <c r="DY289" s="66"/>
      <c r="DZ289" s="66"/>
      <c r="EA289" s="66"/>
      <c r="EB289" s="66"/>
      <c r="EC289" s="66"/>
      <c r="ED289" s="66"/>
      <c r="EE289" s="66"/>
      <c r="EF289" s="66"/>
      <c r="EG289" s="66"/>
      <c r="EH289" s="66"/>
      <c r="EI289" s="66"/>
      <c r="EJ289" s="66"/>
      <c r="EK289" s="66"/>
      <c r="EL289" s="66"/>
      <c r="EM289" s="66"/>
      <c r="EN289" s="66"/>
    </row>
    <row r="290" spans="1:144" customFormat="1" x14ac:dyDescent="0.25">
      <c r="A290" s="66"/>
      <c r="B290" s="242" t="s">
        <v>79</v>
      </c>
      <c r="C290" s="242"/>
      <c r="D290" s="155" t="s">
        <v>67</v>
      </c>
      <c r="E290" s="156">
        <v>15</v>
      </c>
      <c r="F290" s="151"/>
      <c r="G290" s="152"/>
      <c r="H290" s="153"/>
      <c r="I290" s="66"/>
      <c r="J290" s="66"/>
      <c r="K290" s="66"/>
      <c r="L290" s="66"/>
      <c r="M290" s="66"/>
      <c r="N290" s="66"/>
      <c r="O290" s="66"/>
      <c r="P290" s="66"/>
      <c r="Q290" s="66"/>
      <c r="R290" s="66"/>
      <c r="S290" s="66"/>
      <c r="T290" s="66"/>
      <c r="U290" s="66"/>
      <c r="V290" s="66"/>
      <c r="W290" s="66"/>
      <c r="X290" s="66"/>
      <c r="Y290" s="66"/>
      <c r="Z290" s="193" t="s">
        <v>79</v>
      </c>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c r="CY290" s="66"/>
      <c r="CZ290" s="66"/>
      <c r="DA290" s="66"/>
      <c r="DB290" s="66"/>
      <c r="DC290" s="66"/>
      <c r="DD290" s="66"/>
      <c r="DE290" s="66"/>
      <c r="DF290" s="66"/>
      <c r="DG290" s="66"/>
      <c r="DH290" s="66"/>
      <c r="DI290" s="66"/>
      <c r="DJ290" s="66"/>
      <c r="DK290" s="66"/>
      <c r="DL290" s="66"/>
      <c r="DM290" s="66"/>
      <c r="DN290" s="66"/>
      <c r="DO290" s="66"/>
      <c r="DP290" s="66"/>
      <c r="DQ290" s="66"/>
      <c r="DR290" s="66"/>
      <c r="DS290" s="66"/>
      <c r="DT290" s="66"/>
      <c r="DU290" s="66"/>
      <c r="DV290" s="66"/>
      <c r="DW290" s="66"/>
      <c r="DX290" s="66"/>
      <c r="DY290" s="66"/>
      <c r="DZ290" s="66"/>
      <c r="EA290" s="66"/>
      <c r="EB290" s="66"/>
      <c r="EC290" s="66"/>
      <c r="ED290" s="66"/>
      <c r="EE290" s="66"/>
      <c r="EF290" s="66"/>
      <c r="EG290" s="66"/>
      <c r="EH290" s="66"/>
      <c r="EI290" s="66"/>
      <c r="EJ290" s="66"/>
      <c r="EK290" s="66"/>
      <c r="EL290" s="66"/>
      <c r="EM290" s="66"/>
      <c r="EN290" s="66"/>
    </row>
    <row r="291" spans="1:144" customFormat="1" x14ac:dyDescent="0.25">
      <c r="A291" s="66"/>
      <c r="B291" s="242" t="s">
        <v>80</v>
      </c>
      <c r="C291" s="242"/>
      <c r="D291" s="155" t="s">
        <v>67</v>
      </c>
      <c r="E291" s="156">
        <v>12.5</v>
      </c>
      <c r="F291" s="151"/>
      <c r="G291" s="152"/>
      <c r="H291" s="153"/>
      <c r="I291" s="66"/>
      <c r="J291" s="66"/>
      <c r="K291" s="66"/>
      <c r="L291" s="66"/>
      <c r="M291" s="66"/>
      <c r="N291" s="66"/>
      <c r="O291" s="66"/>
      <c r="P291" s="66"/>
      <c r="Q291" s="66"/>
      <c r="R291" s="66"/>
      <c r="S291" s="66"/>
      <c r="T291" s="66"/>
      <c r="U291" s="66"/>
      <c r="V291" s="66"/>
      <c r="W291" s="66"/>
      <c r="X291" s="66"/>
      <c r="Y291" s="66"/>
      <c r="Z291" s="193" t="s">
        <v>80</v>
      </c>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c r="CY291" s="66"/>
      <c r="CZ291" s="66"/>
      <c r="DA291" s="66"/>
      <c r="DB291" s="66"/>
      <c r="DC291" s="66"/>
      <c r="DD291" s="66"/>
      <c r="DE291" s="66"/>
      <c r="DF291" s="66"/>
      <c r="DG291" s="66"/>
      <c r="DH291" s="66"/>
      <c r="DI291" s="66"/>
      <c r="DJ291" s="66"/>
      <c r="DK291" s="66"/>
      <c r="DL291" s="66"/>
      <c r="DM291" s="66"/>
      <c r="DN291" s="66"/>
      <c r="DO291" s="66"/>
      <c r="DP291" s="66"/>
      <c r="DQ291" s="66"/>
      <c r="DR291" s="66"/>
      <c r="DS291" s="66"/>
      <c r="DT291" s="66"/>
      <c r="DU291" s="66"/>
      <c r="DV291" s="66"/>
      <c r="DW291" s="66"/>
      <c r="DX291" s="66"/>
      <c r="DY291" s="66"/>
      <c r="DZ291" s="66"/>
      <c r="EA291" s="66"/>
      <c r="EB291" s="66"/>
      <c r="EC291" s="66"/>
      <c r="ED291" s="66"/>
      <c r="EE291" s="66"/>
      <c r="EF291" s="66"/>
      <c r="EG291" s="66"/>
      <c r="EH291" s="66"/>
      <c r="EI291" s="66"/>
      <c r="EJ291" s="66"/>
      <c r="EK291" s="66"/>
      <c r="EL291" s="66"/>
      <c r="EM291" s="66"/>
      <c r="EN291" s="66"/>
    </row>
    <row r="292" spans="1:144" customFormat="1" x14ac:dyDescent="0.25">
      <c r="A292" s="66"/>
      <c r="B292" s="242" t="s">
        <v>81</v>
      </c>
      <c r="C292" s="242"/>
      <c r="D292" s="155" t="s">
        <v>67</v>
      </c>
      <c r="E292" s="156">
        <v>30</v>
      </c>
      <c r="F292" s="151"/>
      <c r="G292" s="152"/>
      <c r="H292" s="153"/>
      <c r="I292" s="66"/>
      <c r="J292" s="66"/>
      <c r="K292" s="66"/>
      <c r="L292" s="66"/>
      <c r="M292" s="66"/>
      <c r="N292" s="66"/>
      <c r="O292" s="66"/>
      <c r="P292" s="66"/>
      <c r="Q292" s="66"/>
      <c r="R292" s="66"/>
      <c r="S292" s="66"/>
      <c r="T292" s="66"/>
      <c r="U292" s="66"/>
      <c r="V292" s="66"/>
      <c r="W292" s="66"/>
      <c r="X292" s="66"/>
      <c r="Y292" s="66"/>
      <c r="Z292" s="193" t="s">
        <v>81</v>
      </c>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c r="CY292" s="66"/>
      <c r="CZ292" s="66"/>
      <c r="DA292" s="66"/>
      <c r="DB292" s="66"/>
      <c r="DC292" s="66"/>
      <c r="DD292" s="66"/>
      <c r="DE292" s="66"/>
      <c r="DF292" s="66"/>
      <c r="DG292" s="66"/>
      <c r="DH292" s="66"/>
      <c r="DI292" s="66"/>
      <c r="DJ292" s="66"/>
      <c r="DK292" s="66"/>
      <c r="DL292" s="66"/>
      <c r="DM292" s="66"/>
      <c r="DN292" s="66"/>
      <c r="DO292" s="66"/>
      <c r="DP292" s="66"/>
      <c r="DQ292" s="66"/>
      <c r="DR292" s="66"/>
      <c r="DS292" s="66"/>
      <c r="DT292" s="66"/>
      <c r="DU292" s="66"/>
      <c r="DV292" s="66"/>
      <c r="DW292" s="66"/>
      <c r="DX292" s="66"/>
      <c r="DY292" s="66"/>
      <c r="DZ292" s="66"/>
      <c r="EA292" s="66"/>
      <c r="EB292" s="66"/>
      <c r="EC292" s="66"/>
      <c r="ED292" s="66"/>
      <c r="EE292" s="66"/>
      <c r="EF292" s="66"/>
      <c r="EG292" s="66"/>
      <c r="EH292" s="66"/>
      <c r="EI292" s="66"/>
      <c r="EJ292" s="66"/>
      <c r="EK292" s="66"/>
      <c r="EL292" s="66"/>
      <c r="EM292" s="66"/>
      <c r="EN292" s="66"/>
    </row>
    <row r="293" spans="1:144" customFormat="1" x14ac:dyDescent="0.25">
      <c r="A293" s="66"/>
      <c r="B293" s="242" t="s">
        <v>346</v>
      </c>
      <c r="C293" s="242"/>
      <c r="D293" s="155" t="s">
        <v>67</v>
      </c>
      <c r="E293" s="156">
        <v>20</v>
      </c>
      <c r="F293" s="151"/>
      <c r="G293" s="152"/>
      <c r="H293" s="153"/>
      <c r="I293" s="66"/>
      <c r="J293" s="66"/>
      <c r="K293" s="66"/>
      <c r="L293" s="66"/>
      <c r="M293" s="66"/>
      <c r="N293" s="66"/>
      <c r="O293" s="66"/>
      <c r="P293" s="66"/>
      <c r="Q293" s="66"/>
      <c r="R293" s="66"/>
      <c r="S293" s="66"/>
      <c r="T293" s="66"/>
      <c r="U293" s="66"/>
      <c r="V293" s="66"/>
      <c r="W293" s="66"/>
      <c r="X293" s="66"/>
      <c r="Y293" s="66"/>
      <c r="Z293" s="193" t="s">
        <v>346</v>
      </c>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c r="CY293" s="66"/>
      <c r="CZ293" s="66"/>
      <c r="DA293" s="66"/>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row>
    <row r="294" spans="1:144" customFormat="1" x14ac:dyDescent="0.25">
      <c r="A294" s="66"/>
      <c r="B294" s="242" t="s">
        <v>82</v>
      </c>
      <c r="C294" s="242"/>
      <c r="D294" s="155" t="s">
        <v>67</v>
      </c>
      <c r="E294" s="156">
        <v>10</v>
      </c>
      <c r="F294" s="151"/>
      <c r="G294" s="152"/>
      <c r="H294" s="153"/>
      <c r="I294" s="66"/>
      <c r="J294" s="66"/>
      <c r="K294" s="66"/>
      <c r="L294" s="66"/>
      <c r="M294" s="66"/>
      <c r="N294" s="66"/>
      <c r="O294" s="66"/>
      <c r="P294" s="66"/>
      <c r="Q294" s="66"/>
      <c r="R294" s="66"/>
      <c r="S294" s="66"/>
      <c r="T294" s="66"/>
      <c r="U294" s="66"/>
      <c r="V294" s="66"/>
      <c r="W294" s="66"/>
      <c r="X294" s="66"/>
      <c r="Y294" s="66"/>
      <c r="Z294" s="193" t="s">
        <v>82</v>
      </c>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c r="CY294" s="66"/>
      <c r="CZ294" s="66"/>
      <c r="DA294" s="66"/>
      <c r="DB294" s="66"/>
      <c r="DC294" s="66"/>
      <c r="DD294" s="66"/>
      <c r="DE294" s="66"/>
      <c r="DF294" s="66"/>
      <c r="DG294" s="66"/>
      <c r="DH294" s="66"/>
      <c r="DI294" s="66"/>
      <c r="DJ294" s="66"/>
      <c r="DK294" s="66"/>
      <c r="DL294" s="66"/>
      <c r="DM294" s="66"/>
      <c r="DN294" s="66"/>
      <c r="DO294" s="66"/>
      <c r="DP294" s="66"/>
      <c r="DQ294" s="66"/>
      <c r="DR294" s="66"/>
      <c r="DS294" s="66"/>
      <c r="DT294" s="66"/>
      <c r="DU294" s="66"/>
      <c r="DV294" s="66"/>
      <c r="DW294" s="66"/>
      <c r="DX294" s="66"/>
      <c r="DY294" s="66"/>
      <c r="DZ294" s="66"/>
      <c r="EA294" s="66"/>
      <c r="EB294" s="66"/>
      <c r="EC294" s="66"/>
      <c r="ED294" s="66"/>
      <c r="EE294" s="66"/>
      <c r="EF294" s="66"/>
      <c r="EG294" s="66"/>
      <c r="EH294" s="66"/>
      <c r="EI294" s="66"/>
      <c r="EJ294" s="66"/>
      <c r="EK294" s="66"/>
      <c r="EL294" s="66"/>
      <c r="EM294" s="66"/>
      <c r="EN294" s="66"/>
    </row>
    <row r="295" spans="1:144" customFormat="1" x14ac:dyDescent="0.25">
      <c r="A295" s="66"/>
      <c r="B295" s="191" t="s">
        <v>85</v>
      </c>
      <c r="C295" s="160"/>
      <c r="D295" s="160"/>
      <c r="E295" s="161"/>
      <c r="F295" s="151"/>
      <c r="G295" s="152"/>
      <c r="H295" s="153" t="s">
        <v>347</v>
      </c>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6"/>
      <c r="CZ295" s="66"/>
      <c r="DA295" s="66"/>
      <c r="DB295" s="66"/>
      <c r="DC295" s="66"/>
      <c r="DD295" s="66"/>
      <c r="DE295" s="66"/>
      <c r="DF295" s="66"/>
      <c r="DG295" s="66"/>
      <c r="DH295" s="66"/>
      <c r="DI295" s="66"/>
      <c r="DJ295" s="66"/>
      <c r="DK295" s="66"/>
      <c r="DL295" s="66"/>
      <c r="DM295" s="66"/>
      <c r="DN295" s="66"/>
      <c r="DO295" s="66"/>
      <c r="DP295" s="66"/>
      <c r="DQ295" s="66"/>
      <c r="DR295" s="66"/>
      <c r="DS295" s="66"/>
      <c r="DT295" s="66"/>
      <c r="DU295" s="66"/>
      <c r="DV295" s="66"/>
      <c r="DW295" s="66"/>
      <c r="DX295" s="66"/>
      <c r="DY295" s="66"/>
      <c r="DZ295" s="66"/>
      <c r="EA295" s="66"/>
      <c r="EB295" s="66"/>
      <c r="EC295" s="66"/>
      <c r="ED295" s="66"/>
      <c r="EE295" s="66"/>
      <c r="EF295" s="66"/>
      <c r="EG295" s="66"/>
      <c r="EH295" s="66"/>
      <c r="EI295" s="66"/>
      <c r="EJ295" s="66"/>
      <c r="EK295" s="66"/>
      <c r="EL295" s="66"/>
      <c r="EM295" s="66"/>
      <c r="EN295" s="66"/>
    </row>
    <row r="296" spans="1:144" customFormat="1" x14ac:dyDescent="0.25">
      <c r="A296" s="66"/>
      <c r="B296" s="242" t="s">
        <v>348</v>
      </c>
      <c r="C296" s="242"/>
      <c r="D296" s="155" t="s">
        <v>70</v>
      </c>
      <c r="E296" s="156">
        <v>1.5</v>
      </c>
      <c r="F296" s="151"/>
      <c r="G296" s="152"/>
      <c r="H296" s="153"/>
      <c r="I296" s="66"/>
      <c r="J296" s="66"/>
      <c r="K296" s="66"/>
      <c r="L296" s="66"/>
      <c r="M296" s="66"/>
      <c r="N296" s="66"/>
      <c r="O296" s="66"/>
      <c r="P296" s="66"/>
      <c r="Q296" s="66"/>
      <c r="R296" s="66"/>
      <c r="S296" s="66"/>
      <c r="T296" s="66"/>
      <c r="U296" s="66"/>
      <c r="V296" s="66"/>
      <c r="W296" s="66"/>
      <c r="X296" s="66"/>
      <c r="Y296" s="66"/>
      <c r="Z296" s="193" t="s">
        <v>348</v>
      </c>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6"/>
      <c r="CZ296" s="66"/>
      <c r="DA296" s="66"/>
      <c r="DB296" s="66"/>
      <c r="DC296" s="66"/>
      <c r="DD296" s="66"/>
      <c r="DE296" s="66"/>
      <c r="DF296" s="66"/>
      <c r="DG296" s="66"/>
      <c r="DH296" s="66"/>
      <c r="DI296" s="66"/>
      <c r="DJ296" s="66"/>
      <c r="DK296" s="66"/>
      <c r="DL296" s="66"/>
      <c r="DM296" s="66"/>
      <c r="DN296" s="66"/>
      <c r="DO296" s="66"/>
      <c r="DP296" s="66"/>
      <c r="DQ296" s="66"/>
      <c r="DR296" s="66"/>
      <c r="DS296" s="66"/>
      <c r="DT296" s="66"/>
      <c r="DU296" s="66"/>
      <c r="DV296" s="66"/>
      <c r="DW296" s="66"/>
      <c r="DX296" s="66"/>
      <c r="DY296" s="66"/>
      <c r="DZ296" s="66"/>
      <c r="EA296" s="66"/>
      <c r="EB296" s="66"/>
      <c r="EC296" s="66"/>
      <c r="ED296" s="66"/>
      <c r="EE296" s="66"/>
      <c r="EF296" s="66"/>
      <c r="EG296" s="66"/>
      <c r="EH296" s="66"/>
      <c r="EI296" s="66"/>
      <c r="EJ296" s="66"/>
      <c r="EK296" s="66"/>
      <c r="EL296" s="66"/>
      <c r="EM296" s="66"/>
      <c r="EN296" s="66"/>
    </row>
    <row r="297" spans="1:144" customFormat="1" x14ac:dyDescent="0.25">
      <c r="A297" s="66"/>
      <c r="B297" s="242" t="s">
        <v>349</v>
      </c>
      <c r="C297" s="242"/>
      <c r="D297" s="155" t="s">
        <v>70</v>
      </c>
      <c r="E297" s="156">
        <v>19.559999999999999</v>
      </c>
      <c r="F297" s="151"/>
      <c r="G297" s="152"/>
      <c r="H297" s="153"/>
      <c r="I297" s="66"/>
      <c r="J297" s="66"/>
      <c r="K297" s="66"/>
      <c r="L297" s="66"/>
      <c r="M297" s="66"/>
      <c r="N297" s="66"/>
      <c r="O297" s="66"/>
      <c r="P297" s="66"/>
      <c r="Q297" s="66"/>
      <c r="R297" s="66"/>
      <c r="S297" s="66"/>
      <c r="T297" s="66"/>
      <c r="U297" s="66"/>
      <c r="V297" s="66"/>
      <c r="W297" s="66"/>
      <c r="X297" s="66"/>
      <c r="Y297" s="66"/>
      <c r="Z297" s="193" t="s">
        <v>349</v>
      </c>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6"/>
      <c r="CZ297" s="66"/>
      <c r="DA297" s="66"/>
      <c r="DB297" s="66"/>
      <c r="DC297" s="66"/>
      <c r="DD297" s="66"/>
      <c r="DE297" s="66"/>
      <c r="DF297" s="66"/>
      <c r="DG297" s="66"/>
      <c r="DH297" s="66"/>
      <c r="DI297" s="66"/>
      <c r="DJ297" s="66"/>
      <c r="DK297" s="66"/>
      <c r="DL297" s="66"/>
      <c r="DM297" s="66"/>
      <c r="DN297" s="66"/>
      <c r="DO297" s="66"/>
      <c r="DP297" s="66"/>
      <c r="DQ297" s="66"/>
      <c r="DR297" s="66"/>
      <c r="DS297" s="66"/>
      <c r="DT297" s="66"/>
      <c r="DU297" s="66"/>
      <c r="DV297" s="66"/>
      <c r="DW297" s="66"/>
      <c r="DX297" s="66"/>
      <c r="DY297" s="66"/>
      <c r="DZ297" s="66"/>
      <c r="EA297" s="66"/>
      <c r="EB297" s="66"/>
      <c r="EC297" s="66"/>
      <c r="ED297" s="66"/>
      <c r="EE297" s="66"/>
      <c r="EF297" s="66"/>
      <c r="EG297" s="66"/>
      <c r="EH297" s="66"/>
      <c r="EI297" s="66"/>
      <c r="EJ297" s="66"/>
      <c r="EK297" s="66"/>
      <c r="EL297" s="66"/>
      <c r="EM297" s="66"/>
      <c r="EN297" s="66"/>
    </row>
    <row r="298" spans="1:144" customFormat="1" x14ac:dyDescent="0.25">
      <c r="A298" s="66"/>
      <c r="B298" s="242" t="s">
        <v>350</v>
      </c>
      <c r="C298" s="242"/>
      <c r="D298" s="155" t="s">
        <v>67</v>
      </c>
      <c r="E298" s="156">
        <v>9</v>
      </c>
      <c r="F298" s="151"/>
      <c r="G298" s="152"/>
      <c r="H298" s="153"/>
      <c r="I298" s="66"/>
      <c r="J298" s="66"/>
      <c r="K298" s="66"/>
      <c r="L298" s="66"/>
      <c r="M298" s="66"/>
      <c r="N298" s="66"/>
      <c r="O298" s="66"/>
      <c r="P298" s="66"/>
      <c r="Q298" s="66"/>
      <c r="R298" s="66"/>
      <c r="S298" s="66"/>
      <c r="T298" s="66"/>
      <c r="U298" s="66"/>
      <c r="V298" s="66"/>
      <c r="W298" s="66"/>
      <c r="X298" s="66"/>
      <c r="Y298" s="66"/>
      <c r="Z298" s="193" t="s">
        <v>350</v>
      </c>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c r="CY298" s="66"/>
      <c r="CZ298" s="66"/>
      <c r="DA298" s="66"/>
      <c r="DB298" s="66"/>
      <c r="DC298" s="66"/>
      <c r="DD298" s="66"/>
      <c r="DE298" s="66"/>
      <c r="DF298" s="66"/>
      <c r="DG298" s="66"/>
      <c r="DH298" s="66"/>
      <c r="DI298" s="66"/>
      <c r="DJ298" s="66"/>
      <c r="DK298" s="66"/>
      <c r="DL298" s="66"/>
      <c r="DM298" s="66"/>
      <c r="DN298" s="66"/>
      <c r="DO298" s="66"/>
      <c r="DP298" s="66"/>
      <c r="DQ298" s="66"/>
      <c r="DR298" s="66"/>
      <c r="DS298" s="66"/>
      <c r="DT298" s="66"/>
      <c r="DU298" s="66"/>
      <c r="DV298" s="66"/>
      <c r="DW298" s="66"/>
      <c r="DX298" s="66"/>
      <c r="DY298" s="66"/>
      <c r="DZ298" s="66"/>
      <c r="EA298" s="66"/>
      <c r="EB298" s="66"/>
      <c r="EC298" s="66"/>
      <c r="ED298" s="66"/>
      <c r="EE298" s="66"/>
      <c r="EF298" s="66"/>
      <c r="EG298" s="66"/>
      <c r="EH298" s="66"/>
      <c r="EI298" s="66"/>
      <c r="EJ298" s="66"/>
      <c r="EK298" s="66"/>
      <c r="EL298" s="66"/>
      <c r="EM298" s="66"/>
      <c r="EN298" s="66"/>
    </row>
    <row r="299" spans="1:144" customFormat="1" x14ac:dyDescent="0.25">
      <c r="A299" s="66"/>
      <c r="B299" s="242" t="s">
        <v>351</v>
      </c>
      <c r="C299" s="242"/>
      <c r="D299" s="155" t="s">
        <v>67</v>
      </c>
      <c r="E299" s="156">
        <v>20</v>
      </c>
      <c r="F299" s="151"/>
      <c r="G299" s="152"/>
      <c r="H299" s="153"/>
      <c r="I299" s="66"/>
      <c r="J299" s="66"/>
      <c r="K299" s="66"/>
      <c r="L299" s="66"/>
      <c r="M299" s="66"/>
      <c r="N299" s="66"/>
      <c r="O299" s="66"/>
      <c r="P299" s="66"/>
      <c r="Q299" s="66"/>
      <c r="R299" s="66"/>
      <c r="S299" s="66"/>
      <c r="T299" s="66"/>
      <c r="U299" s="66"/>
      <c r="V299" s="66"/>
      <c r="W299" s="66"/>
      <c r="X299" s="66"/>
      <c r="Y299" s="66"/>
      <c r="Z299" s="193" t="s">
        <v>351</v>
      </c>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c r="CY299" s="66"/>
      <c r="CZ299" s="66"/>
      <c r="DA299" s="66"/>
      <c r="DB299" s="66"/>
      <c r="DC299" s="66"/>
      <c r="DD299" s="66"/>
      <c r="DE299" s="66"/>
      <c r="DF299" s="66"/>
      <c r="DG299" s="66"/>
      <c r="DH299" s="66"/>
      <c r="DI299" s="66"/>
      <c r="DJ299" s="66"/>
      <c r="DK299" s="66"/>
      <c r="DL299" s="66"/>
      <c r="DM299" s="66"/>
      <c r="DN299" s="66"/>
      <c r="DO299" s="66"/>
      <c r="DP299" s="66"/>
      <c r="DQ299" s="66"/>
      <c r="DR299" s="66"/>
      <c r="DS299" s="66"/>
      <c r="DT299" s="66"/>
      <c r="DU299" s="66"/>
      <c r="DV299" s="66"/>
      <c r="DW299" s="66"/>
      <c r="DX299" s="66"/>
      <c r="DY299" s="66"/>
      <c r="DZ299" s="66"/>
      <c r="EA299" s="66"/>
      <c r="EB299" s="66"/>
      <c r="EC299" s="66"/>
      <c r="ED299" s="66"/>
      <c r="EE299" s="66"/>
      <c r="EF299" s="66"/>
      <c r="EG299" s="66"/>
      <c r="EH299" s="66"/>
      <c r="EI299" s="66"/>
      <c r="EJ299" s="66"/>
      <c r="EK299" s="66"/>
      <c r="EL299" s="66"/>
      <c r="EM299" s="66"/>
      <c r="EN299" s="66"/>
    </row>
    <row r="300" spans="1:144" customFormat="1" x14ac:dyDescent="0.25">
      <c r="A300" s="66"/>
      <c r="B300" s="242" t="s">
        <v>352</v>
      </c>
      <c r="C300" s="242"/>
      <c r="D300" s="155" t="s">
        <v>67</v>
      </c>
      <c r="E300" s="156">
        <v>185</v>
      </c>
      <c r="F300" s="151"/>
      <c r="G300" s="152"/>
      <c r="H300" s="153"/>
      <c r="I300" s="66"/>
      <c r="J300" s="66"/>
      <c r="K300" s="66"/>
      <c r="L300" s="66"/>
      <c r="M300" s="66"/>
      <c r="N300" s="66"/>
      <c r="O300" s="66"/>
      <c r="P300" s="66"/>
      <c r="Q300" s="66"/>
      <c r="R300" s="66"/>
      <c r="S300" s="66"/>
      <c r="T300" s="66"/>
      <c r="U300" s="66"/>
      <c r="V300" s="66"/>
      <c r="W300" s="66"/>
      <c r="X300" s="66"/>
      <c r="Y300" s="66"/>
      <c r="Z300" s="193" t="s">
        <v>352</v>
      </c>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c r="CY300" s="66"/>
      <c r="CZ300" s="66"/>
      <c r="DA300" s="66"/>
      <c r="DB300" s="66"/>
      <c r="DC300" s="66"/>
      <c r="DD300" s="66"/>
      <c r="DE300" s="66"/>
      <c r="DF300" s="66"/>
      <c r="DG300" s="66"/>
      <c r="DH300" s="66"/>
      <c r="DI300" s="66"/>
      <c r="DJ300" s="66"/>
      <c r="DK300" s="66"/>
      <c r="DL300" s="66"/>
      <c r="DM300" s="66"/>
      <c r="DN300" s="66"/>
      <c r="DO300" s="66"/>
      <c r="DP300" s="66"/>
      <c r="DQ300" s="66"/>
      <c r="DR300" s="66"/>
      <c r="DS300" s="66"/>
      <c r="DT300" s="66"/>
      <c r="DU300" s="66"/>
      <c r="DV300" s="66"/>
      <c r="DW300" s="66"/>
      <c r="DX300" s="66"/>
      <c r="DY300" s="66"/>
      <c r="DZ300" s="66"/>
      <c r="EA300" s="66"/>
      <c r="EB300" s="66"/>
      <c r="EC300" s="66"/>
      <c r="ED300" s="66"/>
      <c r="EE300" s="66"/>
      <c r="EF300" s="66"/>
      <c r="EG300" s="66"/>
      <c r="EH300" s="66"/>
      <c r="EI300" s="66"/>
      <c r="EJ300" s="66"/>
      <c r="EK300" s="66"/>
      <c r="EL300" s="66"/>
      <c r="EM300" s="66"/>
      <c r="EN300" s="66"/>
    </row>
    <row r="301" spans="1:144" customFormat="1" x14ac:dyDescent="0.25">
      <c r="A301" s="66"/>
      <c r="B301" s="242" t="s">
        <v>353</v>
      </c>
      <c r="C301" s="242"/>
      <c r="D301" s="155" t="s">
        <v>67</v>
      </c>
      <c r="E301" s="156">
        <v>415</v>
      </c>
      <c r="F301" s="151"/>
      <c r="G301" s="152"/>
      <c r="H301" s="153"/>
      <c r="I301" s="66"/>
      <c r="J301" s="66"/>
      <c r="K301" s="66"/>
      <c r="L301" s="66"/>
      <c r="M301" s="66"/>
      <c r="N301" s="66"/>
      <c r="O301" s="66"/>
      <c r="P301" s="66"/>
      <c r="Q301" s="66"/>
      <c r="R301" s="66"/>
      <c r="S301" s="66"/>
      <c r="T301" s="66"/>
      <c r="U301" s="66"/>
      <c r="V301" s="66"/>
      <c r="W301" s="66"/>
      <c r="X301" s="66"/>
      <c r="Y301" s="66"/>
      <c r="Z301" s="193" t="s">
        <v>353</v>
      </c>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66"/>
      <c r="EB301" s="66"/>
      <c r="EC301" s="66"/>
      <c r="ED301" s="66"/>
      <c r="EE301" s="66"/>
      <c r="EF301" s="66"/>
      <c r="EG301" s="66"/>
      <c r="EH301" s="66"/>
      <c r="EI301" s="66"/>
      <c r="EJ301" s="66"/>
      <c r="EK301" s="66"/>
      <c r="EL301" s="66"/>
      <c r="EM301" s="66"/>
      <c r="EN301" s="66"/>
    </row>
    <row r="302" spans="1:144" customFormat="1" x14ac:dyDescent="0.25">
      <c r="A302" s="66"/>
      <c r="B302" s="194"/>
      <c r="C302" s="194"/>
      <c r="D302" s="155"/>
      <c r="E302" s="156"/>
      <c r="F302" s="151"/>
      <c r="G302" s="152"/>
      <c r="H302" s="153"/>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66"/>
      <c r="EE302" s="66"/>
      <c r="EF302" s="66"/>
      <c r="EG302" s="66"/>
      <c r="EH302" s="66"/>
      <c r="EI302" s="66"/>
      <c r="EJ302" s="66"/>
      <c r="EK302" s="66"/>
      <c r="EL302" s="66"/>
      <c r="EM302" s="66"/>
      <c r="EN302" s="66"/>
    </row>
    <row r="303" spans="1:144" customFormat="1" x14ac:dyDescent="0.25">
      <c r="A303" s="66"/>
      <c r="B303" s="191" t="s">
        <v>354</v>
      </c>
      <c r="C303" s="166"/>
      <c r="D303" s="166"/>
      <c r="E303" s="167"/>
      <c r="F303" s="151"/>
      <c r="G303" s="152"/>
      <c r="H303" s="153"/>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c r="CY303" s="66"/>
      <c r="CZ303" s="66"/>
      <c r="DA303" s="66"/>
      <c r="DB303" s="66"/>
      <c r="DC303" s="66"/>
      <c r="DD303" s="66"/>
      <c r="DE303" s="66"/>
      <c r="DF303" s="66"/>
      <c r="DG303" s="66"/>
      <c r="DH303" s="66"/>
      <c r="DI303" s="66"/>
      <c r="DJ303" s="66"/>
      <c r="DK303" s="66"/>
      <c r="DL303" s="66"/>
      <c r="DM303" s="66"/>
      <c r="DN303" s="66"/>
      <c r="DO303" s="66"/>
      <c r="DP303" s="66"/>
      <c r="DQ303" s="66"/>
      <c r="DR303" s="66"/>
      <c r="DS303" s="66"/>
      <c r="DT303" s="66"/>
      <c r="DU303" s="66"/>
      <c r="DV303" s="66"/>
      <c r="DW303" s="66"/>
      <c r="DX303" s="66"/>
      <c r="DY303" s="66"/>
      <c r="DZ303" s="66"/>
      <c r="EA303" s="66"/>
      <c r="EB303" s="66"/>
      <c r="EC303" s="66"/>
      <c r="ED303" s="66"/>
      <c r="EE303" s="66"/>
      <c r="EF303" s="66"/>
      <c r="EG303" s="66"/>
      <c r="EH303" s="66"/>
      <c r="EI303" s="66"/>
      <c r="EJ303" s="66"/>
      <c r="EK303" s="66"/>
      <c r="EL303" s="66"/>
      <c r="EM303" s="66"/>
      <c r="EN303" s="66"/>
    </row>
    <row r="304" spans="1:144" customFormat="1" x14ac:dyDescent="0.25">
      <c r="A304" s="66"/>
      <c r="B304" s="242" t="s">
        <v>83</v>
      </c>
      <c r="C304" s="242"/>
      <c r="D304" s="155" t="s">
        <v>67</v>
      </c>
      <c r="E304" s="156">
        <v>30</v>
      </c>
      <c r="F304" s="151"/>
      <c r="G304" s="152"/>
      <c r="H304" s="153"/>
      <c r="I304" s="66"/>
      <c r="J304" s="66"/>
      <c r="K304" s="66"/>
      <c r="L304" s="66"/>
      <c r="M304" s="66"/>
      <c r="N304" s="66"/>
      <c r="O304" s="66"/>
      <c r="P304" s="66"/>
      <c r="Q304" s="66"/>
      <c r="R304" s="66"/>
      <c r="S304" s="66"/>
      <c r="T304" s="66"/>
      <c r="U304" s="66"/>
      <c r="V304" s="66"/>
      <c r="W304" s="66"/>
      <c r="X304" s="66"/>
      <c r="Y304" s="66"/>
      <c r="Z304" s="193" t="s">
        <v>83</v>
      </c>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c r="CY304" s="66"/>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6"/>
      <c r="DZ304" s="66"/>
      <c r="EA304" s="66"/>
      <c r="EB304" s="66"/>
      <c r="EC304" s="66"/>
      <c r="ED304" s="66"/>
      <c r="EE304" s="66"/>
      <c r="EF304" s="66"/>
      <c r="EG304" s="66"/>
      <c r="EH304" s="66"/>
      <c r="EI304" s="66"/>
      <c r="EJ304" s="66"/>
      <c r="EK304" s="66"/>
      <c r="EL304" s="66"/>
      <c r="EM304" s="66"/>
      <c r="EN304" s="66"/>
    </row>
    <row r="305" spans="1:144" customFormat="1" x14ac:dyDescent="0.25">
      <c r="A305" s="66"/>
      <c r="B305" s="242" t="s">
        <v>84</v>
      </c>
      <c r="C305" s="242"/>
      <c r="D305" s="155" t="s">
        <v>67</v>
      </c>
      <c r="E305" s="156">
        <v>40</v>
      </c>
      <c r="F305" s="151"/>
      <c r="G305" s="152"/>
      <c r="H305" s="153"/>
      <c r="I305" s="66"/>
      <c r="J305" s="66"/>
      <c r="K305" s="66"/>
      <c r="L305" s="66"/>
      <c r="M305" s="66"/>
      <c r="N305" s="66"/>
      <c r="O305" s="66"/>
      <c r="P305" s="66"/>
      <c r="Q305" s="66"/>
      <c r="R305" s="66"/>
      <c r="S305" s="66"/>
      <c r="T305" s="66"/>
      <c r="U305" s="66"/>
      <c r="V305" s="66"/>
      <c r="W305" s="66"/>
      <c r="X305" s="66"/>
      <c r="Y305" s="66"/>
      <c r="Z305" s="193" t="s">
        <v>84</v>
      </c>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66"/>
      <c r="EE305" s="66"/>
      <c r="EF305" s="66"/>
      <c r="EG305" s="66"/>
      <c r="EH305" s="66"/>
      <c r="EI305" s="66"/>
      <c r="EJ305" s="66"/>
      <c r="EK305" s="66"/>
      <c r="EL305" s="66"/>
      <c r="EM305" s="66"/>
      <c r="EN305" s="66"/>
    </row>
    <row r="306" spans="1:144" customFormat="1" x14ac:dyDescent="0.25">
      <c r="A306" s="66"/>
      <c r="B306" s="242" t="s">
        <v>355</v>
      </c>
      <c r="C306" s="242"/>
      <c r="D306" s="155" t="s">
        <v>67</v>
      </c>
      <c r="E306" s="156">
        <v>400</v>
      </c>
      <c r="F306" s="151"/>
      <c r="G306" s="152"/>
      <c r="H306" s="153"/>
      <c r="I306" s="66"/>
      <c r="J306" s="66"/>
      <c r="K306" s="66"/>
      <c r="L306" s="66"/>
      <c r="M306" s="66"/>
      <c r="N306" s="66"/>
      <c r="O306" s="66"/>
      <c r="P306" s="66"/>
      <c r="Q306" s="66"/>
      <c r="R306" s="66"/>
      <c r="S306" s="66"/>
      <c r="T306" s="66"/>
      <c r="U306" s="66"/>
      <c r="V306" s="66"/>
      <c r="W306" s="66"/>
      <c r="X306" s="66"/>
      <c r="Y306" s="66"/>
      <c r="Z306" s="193" t="s">
        <v>355</v>
      </c>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66"/>
      <c r="EE306" s="66"/>
      <c r="EF306" s="66"/>
      <c r="EG306" s="66"/>
      <c r="EH306" s="66"/>
      <c r="EI306" s="66"/>
      <c r="EJ306" s="66"/>
      <c r="EK306" s="66"/>
      <c r="EL306" s="66"/>
      <c r="EM306" s="66"/>
      <c r="EN306" s="66"/>
    </row>
    <row r="307" spans="1:144" customFormat="1" x14ac:dyDescent="0.25">
      <c r="A307" s="66"/>
      <c r="B307" s="242" t="s">
        <v>356</v>
      </c>
      <c r="C307" s="242"/>
      <c r="D307" s="155" t="s">
        <v>67</v>
      </c>
      <c r="E307" s="156">
        <v>22.35</v>
      </c>
      <c r="F307" s="151"/>
      <c r="G307" s="152"/>
      <c r="H307" s="153"/>
      <c r="I307" s="66"/>
      <c r="J307" s="66"/>
      <c r="K307" s="66"/>
      <c r="L307" s="66"/>
      <c r="M307" s="66"/>
      <c r="N307" s="66"/>
      <c r="O307" s="66"/>
      <c r="P307" s="66"/>
      <c r="Q307" s="66"/>
      <c r="R307" s="66"/>
      <c r="S307" s="66"/>
      <c r="T307" s="66"/>
      <c r="U307" s="66"/>
      <c r="V307" s="66"/>
      <c r="W307" s="66"/>
      <c r="X307" s="66"/>
      <c r="Y307" s="66"/>
      <c r="Z307" s="193" t="s">
        <v>356</v>
      </c>
      <c r="AA307" s="66"/>
      <c r="AB307" s="66"/>
      <c r="AC307" s="66"/>
      <c r="AD307" s="66"/>
      <c r="AE307" s="66"/>
      <c r="AF307" s="66"/>
      <c r="AG307" s="66"/>
      <c r="AH307" s="66"/>
      <c r="AI307" s="66"/>
      <c r="AJ307" s="66"/>
      <c r="AK307" s="66"/>
      <c r="AL307" s="66"/>
      <c r="AM307" s="66"/>
      <c r="AN307" s="66"/>
      <c r="AO307" s="66"/>
      <c r="AP307" s="66"/>
      <c r="AQ307" s="66"/>
      <c r="AR307" s="66"/>
      <c r="AS307" s="66" t="s">
        <v>183</v>
      </c>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c r="CY307" s="66"/>
      <c r="CZ307" s="66"/>
      <c r="DA307" s="66"/>
      <c r="DB307" s="66"/>
      <c r="DC307" s="66"/>
      <c r="DD307" s="66"/>
      <c r="DE307" s="66"/>
      <c r="DF307" s="66"/>
      <c r="DG307" s="66"/>
      <c r="DH307" s="66"/>
      <c r="DI307" s="66"/>
      <c r="DJ307" s="66"/>
      <c r="DK307" s="66"/>
      <c r="DL307" s="66"/>
      <c r="DM307" s="66"/>
      <c r="DN307" s="66"/>
      <c r="DO307" s="66"/>
      <c r="DP307" s="66"/>
      <c r="DQ307" s="66"/>
      <c r="DR307" s="66"/>
      <c r="DS307" s="66"/>
      <c r="DT307" s="66"/>
      <c r="DU307" s="66"/>
      <c r="DV307" s="66"/>
      <c r="DW307" s="66"/>
      <c r="DX307" s="66"/>
      <c r="DY307" s="66"/>
      <c r="DZ307" s="66"/>
      <c r="EA307" s="66"/>
      <c r="EB307" s="66"/>
      <c r="EC307" s="66"/>
      <c r="ED307" s="66"/>
      <c r="EE307" s="66"/>
      <c r="EF307" s="66"/>
      <c r="EG307" s="66"/>
      <c r="EH307" s="66"/>
      <c r="EI307" s="66"/>
      <c r="EJ307" s="66"/>
      <c r="EK307" s="66"/>
      <c r="EL307" s="66"/>
      <c r="EM307" s="66"/>
      <c r="EN307" s="66"/>
    </row>
    <row r="308" spans="1:144" customFormat="1" ht="18" x14ac:dyDescent="0.25">
      <c r="A308" s="66"/>
      <c r="B308" s="163" t="s">
        <v>86</v>
      </c>
      <c r="C308" s="160"/>
      <c r="D308" s="160"/>
      <c r="E308" s="161"/>
      <c r="F308" s="151"/>
      <c r="G308" s="152"/>
      <c r="H308" s="153" t="s">
        <v>357</v>
      </c>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c r="CY308" s="66"/>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66"/>
      <c r="EA308" s="66"/>
      <c r="EB308" s="66"/>
      <c r="EC308" s="66"/>
      <c r="ED308" s="66"/>
      <c r="EE308" s="66"/>
      <c r="EF308" s="66"/>
      <c r="EG308" s="66"/>
      <c r="EH308" s="66"/>
      <c r="EI308" s="66"/>
      <c r="EJ308" s="66"/>
      <c r="EK308" s="66"/>
      <c r="EL308" s="66"/>
      <c r="EM308" s="66"/>
      <c r="EN308" s="66"/>
    </row>
    <row r="309" spans="1:144" customFormat="1" ht="18" x14ac:dyDescent="0.25">
      <c r="A309" s="66"/>
      <c r="B309" s="163"/>
      <c r="C309" s="160"/>
      <c r="D309" s="160"/>
      <c r="E309" s="161"/>
      <c r="F309" s="151"/>
      <c r="G309" s="152"/>
      <c r="H309" s="153"/>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66"/>
      <c r="EE309" s="66"/>
      <c r="EF309" s="66"/>
      <c r="EG309" s="66"/>
      <c r="EH309" s="66"/>
      <c r="EI309" s="66"/>
      <c r="EJ309" s="66"/>
      <c r="EK309" s="66"/>
      <c r="EL309" s="66"/>
      <c r="EM309" s="66"/>
      <c r="EN309" s="66"/>
    </row>
    <row r="310" spans="1:144" customFormat="1" ht="36" x14ac:dyDescent="0.25">
      <c r="A310" s="66"/>
      <c r="B310" s="233" t="s">
        <v>73</v>
      </c>
      <c r="C310" s="233"/>
      <c r="D310" s="233"/>
      <c r="E310" s="233"/>
      <c r="F310" s="151"/>
      <c r="G310" s="152"/>
      <c r="H310" s="153"/>
      <c r="I310" s="66"/>
      <c r="J310" s="66"/>
      <c r="K310" s="66"/>
      <c r="L310" s="66"/>
      <c r="M310" s="66"/>
      <c r="N310" s="66"/>
      <c r="O310" s="66"/>
      <c r="P310" s="66"/>
      <c r="Q310" s="66"/>
      <c r="R310" s="66"/>
      <c r="S310" s="66"/>
      <c r="T310" s="66"/>
      <c r="U310" s="66"/>
      <c r="V310" s="66"/>
      <c r="W310" s="66"/>
      <c r="X310" s="66"/>
      <c r="Y310" s="66"/>
      <c r="Z310" s="66"/>
      <c r="AA310" s="190" t="s">
        <v>73</v>
      </c>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66"/>
      <c r="EE310" s="66"/>
      <c r="EF310" s="66"/>
      <c r="EG310" s="66"/>
      <c r="EH310" s="66"/>
      <c r="EI310" s="66"/>
      <c r="EJ310" s="66"/>
      <c r="EK310" s="66"/>
      <c r="EL310" s="66"/>
      <c r="EM310" s="66"/>
      <c r="EN310" s="66"/>
    </row>
    <row r="311" spans="1:144" customFormat="1" x14ac:dyDescent="0.25">
      <c r="A311" s="66"/>
      <c r="B311" s="190"/>
      <c r="C311" s="190"/>
      <c r="D311" s="190"/>
      <c r="E311" s="190"/>
      <c r="F311" s="151"/>
      <c r="G311" s="152"/>
      <c r="H311" s="153"/>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c r="CY311" s="66"/>
      <c r="CZ311" s="66"/>
      <c r="DA311" s="66"/>
      <c r="DB311" s="66"/>
      <c r="DC311" s="66"/>
      <c r="DD311" s="66"/>
      <c r="DE311" s="66"/>
      <c r="DF311" s="66"/>
      <c r="DG311" s="66"/>
      <c r="DH311" s="66"/>
      <c r="DI311" s="66"/>
      <c r="DJ311" s="66"/>
      <c r="DK311" s="66"/>
      <c r="DL311" s="66"/>
      <c r="DM311" s="66"/>
      <c r="DN311" s="66"/>
      <c r="DO311" s="66"/>
      <c r="DP311" s="66"/>
      <c r="DQ311" s="66"/>
      <c r="DR311" s="66"/>
      <c r="DS311" s="66"/>
      <c r="DT311" s="66"/>
      <c r="DU311" s="66"/>
      <c r="DV311" s="66"/>
      <c r="DW311" s="66"/>
      <c r="DX311" s="66"/>
      <c r="DY311" s="66"/>
      <c r="DZ311" s="66"/>
      <c r="EA311" s="66"/>
      <c r="EB311" s="66"/>
      <c r="EC311" s="66"/>
      <c r="ED311" s="66"/>
      <c r="EE311" s="66"/>
      <c r="EF311" s="66"/>
      <c r="EG311" s="66"/>
      <c r="EH311" s="66"/>
      <c r="EI311" s="66"/>
      <c r="EJ311" s="66"/>
      <c r="EK311" s="66"/>
      <c r="EL311" s="66"/>
      <c r="EM311" s="66"/>
      <c r="EN311" s="66"/>
    </row>
    <row r="312" spans="1:144" customFormat="1" ht="48" x14ac:dyDescent="0.25">
      <c r="A312" s="66"/>
      <c r="B312" s="233" t="s">
        <v>117</v>
      </c>
      <c r="C312" s="233"/>
      <c r="D312" s="233"/>
      <c r="E312" s="233"/>
      <c r="F312" s="151"/>
      <c r="G312" s="152"/>
      <c r="H312" s="153"/>
      <c r="I312" s="66"/>
      <c r="J312" s="66"/>
      <c r="K312" s="66"/>
      <c r="L312" s="66"/>
      <c r="M312" s="66"/>
      <c r="N312" s="66"/>
      <c r="O312" s="66"/>
      <c r="P312" s="66"/>
      <c r="Q312" s="66"/>
      <c r="R312" s="66"/>
      <c r="S312" s="66"/>
      <c r="T312" s="66"/>
      <c r="U312" s="66"/>
      <c r="V312" s="66"/>
      <c r="W312" s="66"/>
      <c r="X312" s="66"/>
      <c r="Y312" s="66"/>
      <c r="Z312" s="66"/>
      <c r="AA312" s="190" t="s">
        <v>117</v>
      </c>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c r="CY312" s="66"/>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66"/>
      <c r="EJ312" s="66"/>
      <c r="EK312" s="66"/>
      <c r="EL312" s="66"/>
      <c r="EM312" s="66"/>
      <c r="EN312" s="66"/>
    </row>
    <row r="313" spans="1:144" customFormat="1" x14ac:dyDescent="0.25">
      <c r="A313" s="66"/>
      <c r="B313" s="190"/>
      <c r="C313" s="190"/>
      <c r="D313" s="190"/>
      <c r="E313" s="190"/>
      <c r="F313" s="151"/>
      <c r="G313" s="152"/>
      <c r="H313" s="153"/>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66"/>
      <c r="EE313" s="66"/>
      <c r="EF313" s="66"/>
      <c r="EG313" s="66"/>
      <c r="EH313" s="66"/>
      <c r="EI313" s="66"/>
      <c r="EJ313" s="66"/>
      <c r="EK313" s="66"/>
      <c r="EL313" s="66"/>
      <c r="EM313" s="66"/>
      <c r="EN313" s="66"/>
    </row>
    <row r="314" spans="1:144" customFormat="1" ht="24" x14ac:dyDescent="0.25">
      <c r="A314" s="66"/>
      <c r="B314" s="233" t="s">
        <v>87</v>
      </c>
      <c r="C314" s="233"/>
      <c r="D314" s="233"/>
      <c r="E314" s="233"/>
      <c r="F314" s="151"/>
      <c r="G314" s="152"/>
      <c r="H314" s="153"/>
      <c r="I314" s="66"/>
      <c r="J314" s="66"/>
      <c r="K314" s="66"/>
      <c r="L314" s="66"/>
      <c r="M314" s="66"/>
      <c r="N314" s="66"/>
      <c r="O314" s="66"/>
      <c r="P314" s="66"/>
      <c r="Q314" s="66"/>
      <c r="R314" s="66"/>
      <c r="S314" s="66"/>
      <c r="T314" s="66"/>
      <c r="U314" s="66"/>
      <c r="V314" s="66"/>
      <c r="W314" s="66"/>
      <c r="X314" s="66"/>
      <c r="Y314" s="66"/>
      <c r="Z314" s="66"/>
      <c r="AA314" s="190" t="s">
        <v>87</v>
      </c>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66"/>
      <c r="EJ314" s="66"/>
      <c r="EK314" s="66"/>
      <c r="EL314" s="66"/>
      <c r="EM314" s="66"/>
      <c r="EN314" s="66"/>
    </row>
    <row r="315" spans="1:144" customFormat="1" x14ac:dyDescent="0.25">
      <c r="A315" s="66"/>
      <c r="B315" s="190"/>
      <c r="C315" s="190"/>
      <c r="D315" s="190"/>
      <c r="E315" s="190"/>
      <c r="F315" s="151"/>
      <c r="G315" s="152"/>
      <c r="H315" s="153"/>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c r="CY315" s="66"/>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row>
    <row r="316" spans="1:144" customFormat="1" ht="36" x14ac:dyDescent="0.25">
      <c r="A316" s="66"/>
      <c r="B316" s="233" t="s">
        <v>134</v>
      </c>
      <c r="C316" s="233"/>
      <c r="D316" s="233"/>
      <c r="E316" s="233"/>
      <c r="F316" s="151"/>
      <c r="G316" s="152"/>
      <c r="H316" s="153"/>
      <c r="I316" s="66"/>
      <c r="J316" s="66"/>
      <c r="K316" s="66"/>
      <c r="L316" s="66"/>
      <c r="M316" s="66"/>
      <c r="N316" s="66"/>
      <c r="O316" s="66"/>
      <c r="P316" s="66"/>
      <c r="Q316" s="66"/>
      <c r="R316" s="66"/>
      <c r="S316" s="66"/>
      <c r="T316" s="66"/>
      <c r="U316" s="66"/>
      <c r="V316" s="66"/>
      <c r="W316" s="66"/>
      <c r="X316" s="66"/>
      <c r="Y316" s="66"/>
      <c r="Z316" s="66"/>
      <c r="AA316" s="190" t="s">
        <v>134</v>
      </c>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66"/>
      <c r="EJ316" s="66"/>
      <c r="EK316" s="66"/>
      <c r="EL316" s="66"/>
      <c r="EM316" s="66"/>
      <c r="EN316" s="66"/>
    </row>
    <row r="317" spans="1:144" customFormat="1" x14ac:dyDescent="0.25">
      <c r="A317" s="66"/>
      <c r="B317" s="190"/>
      <c r="C317" s="190"/>
      <c r="D317" s="190"/>
      <c r="E317" s="190"/>
      <c r="F317" s="151"/>
      <c r="G317" s="152"/>
      <c r="H317" s="153"/>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66"/>
      <c r="EJ317" s="66"/>
      <c r="EK317" s="66"/>
      <c r="EL317" s="66"/>
      <c r="EM317" s="66"/>
      <c r="EN317" s="66"/>
    </row>
    <row r="318" spans="1:144" customFormat="1" ht="24" x14ac:dyDescent="0.25">
      <c r="A318" s="66"/>
      <c r="B318" s="233" t="s">
        <v>88</v>
      </c>
      <c r="C318" s="233"/>
      <c r="D318" s="233"/>
      <c r="E318" s="233"/>
      <c r="F318" s="151"/>
      <c r="G318" s="152"/>
      <c r="H318" s="153"/>
      <c r="I318" s="66"/>
      <c r="J318" s="66"/>
      <c r="K318" s="66"/>
      <c r="L318" s="66"/>
      <c r="M318" s="66"/>
      <c r="N318" s="66"/>
      <c r="O318" s="66"/>
      <c r="P318" s="66"/>
      <c r="Q318" s="66"/>
      <c r="R318" s="66"/>
      <c r="S318" s="66"/>
      <c r="T318" s="66"/>
      <c r="U318" s="66"/>
      <c r="V318" s="66"/>
      <c r="W318" s="66"/>
      <c r="X318" s="66"/>
      <c r="Y318" s="66"/>
      <c r="Z318" s="66"/>
      <c r="AA318" s="190" t="s">
        <v>88</v>
      </c>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row>
    <row r="319" spans="1:144" customFormat="1" x14ac:dyDescent="0.25">
      <c r="A319" s="66"/>
      <c r="B319" s="237" t="s">
        <v>89</v>
      </c>
      <c r="C319" s="237"/>
      <c r="D319" s="166" t="s">
        <v>67</v>
      </c>
      <c r="E319" s="168">
        <v>100</v>
      </c>
      <c r="F319" s="151"/>
      <c r="G319" s="152"/>
      <c r="H319" s="153"/>
      <c r="I319" s="66"/>
      <c r="J319" s="66"/>
      <c r="K319" s="66"/>
      <c r="L319" s="66"/>
      <c r="M319" s="66"/>
      <c r="N319" s="66"/>
      <c r="O319" s="66"/>
      <c r="P319" s="66"/>
      <c r="Q319" s="66"/>
      <c r="R319" s="66"/>
      <c r="S319" s="66"/>
      <c r="T319" s="66"/>
      <c r="U319" s="66"/>
      <c r="V319" s="66"/>
      <c r="W319" s="66"/>
      <c r="X319" s="66"/>
      <c r="Y319" s="66"/>
      <c r="Z319" s="193" t="s">
        <v>89</v>
      </c>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row>
    <row r="320" spans="1:144" customFormat="1" x14ac:dyDescent="0.25">
      <c r="A320" s="66"/>
      <c r="B320" s="237" t="s">
        <v>90</v>
      </c>
      <c r="C320" s="237"/>
      <c r="D320" s="166" t="s">
        <v>67</v>
      </c>
      <c r="E320" s="168">
        <v>20</v>
      </c>
      <c r="F320" s="151"/>
      <c r="G320" s="152"/>
      <c r="H320" s="153"/>
      <c r="I320" s="66"/>
      <c r="J320" s="66"/>
      <c r="K320" s="66"/>
      <c r="L320" s="66"/>
      <c r="M320" s="66"/>
      <c r="N320" s="66"/>
      <c r="O320" s="66"/>
      <c r="P320" s="66"/>
      <c r="Q320" s="66"/>
      <c r="R320" s="66"/>
      <c r="S320" s="66"/>
      <c r="T320" s="66"/>
      <c r="U320" s="66"/>
      <c r="V320" s="66"/>
      <c r="W320" s="66"/>
      <c r="X320" s="66"/>
      <c r="Y320" s="66"/>
      <c r="Z320" s="193" t="s">
        <v>90</v>
      </c>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row>
    <row r="321" spans="1:144" customFormat="1" x14ac:dyDescent="0.25">
      <c r="A321" s="66"/>
      <c r="B321" s="237" t="s">
        <v>91</v>
      </c>
      <c r="C321" s="237"/>
      <c r="D321" s="166" t="s">
        <v>92</v>
      </c>
      <c r="E321" s="168">
        <v>0.5</v>
      </c>
      <c r="F321" s="151"/>
      <c r="G321" s="152"/>
      <c r="H321" s="153"/>
      <c r="I321" s="66"/>
      <c r="J321" s="66"/>
      <c r="K321" s="66"/>
      <c r="L321" s="66"/>
      <c r="M321" s="66"/>
      <c r="N321" s="66"/>
      <c r="O321" s="66"/>
      <c r="P321" s="66"/>
      <c r="Q321" s="66"/>
      <c r="R321" s="66"/>
      <c r="S321" s="66"/>
      <c r="T321" s="66"/>
      <c r="U321" s="66"/>
      <c r="V321" s="66"/>
      <c r="W321" s="66"/>
      <c r="X321" s="66"/>
      <c r="Y321" s="66"/>
      <c r="Z321" s="193" t="s">
        <v>91</v>
      </c>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row>
    <row r="322" spans="1:144" customFormat="1" x14ac:dyDescent="0.25">
      <c r="A322" s="66"/>
      <c r="B322" s="237" t="s">
        <v>93</v>
      </c>
      <c r="C322" s="237"/>
      <c r="D322" s="166" t="s">
        <v>92</v>
      </c>
      <c r="E322" s="168">
        <v>0.3</v>
      </c>
      <c r="F322" s="151"/>
      <c r="G322" s="152"/>
      <c r="H322" s="153"/>
      <c r="I322" s="66"/>
      <c r="J322" s="66"/>
      <c r="K322" s="66"/>
      <c r="L322" s="66"/>
      <c r="M322" s="66"/>
      <c r="N322" s="66"/>
      <c r="O322" s="66"/>
      <c r="P322" s="66"/>
      <c r="Q322" s="66"/>
      <c r="R322" s="66"/>
      <c r="S322" s="66"/>
      <c r="T322" s="66"/>
      <c r="U322" s="66"/>
      <c r="V322" s="66"/>
      <c r="W322" s="66"/>
      <c r="X322" s="66"/>
      <c r="Y322" s="66"/>
      <c r="Z322" s="193" t="s">
        <v>93</v>
      </c>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row>
    <row r="323" spans="1:144" customFormat="1" x14ac:dyDescent="0.25">
      <c r="A323" s="66"/>
      <c r="B323" s="237" t="s">
        <v>94</v>
      </c>
      <c r="C323" s="237"/>
      <c r="D323" s="166" t="s">
        <v>92</v>
      </c>
      <c r="E323" s="168">
        <v>-0.3</v>
      </c>
      <c r="F323" s="151"/>
      <c r="G323" s="152"/>
      <c r="H323" s="153"/>
      <c r="I323" s="66"/>
      <c r="J323" s="66"/>
      <c r="K323" s="66"/>
      <c r="L323" s="66"/>
      <c r="M323" s="66"/>
      <c r="N323" s="66"/>
      <c r="O323" s="66"/>
      <c r="P323" s="66"/>
      <c r="Q323" s="66"/>
      <c r="R323" s="66"/>
      <c r="S323" s="66"/>
      <c r="T323" s="66"/>
      <c r="U323" s="66"/>
      <c r="V323" s="66"/>
      <c r="W323" s="66"/>
      <c r="X323" s="66"/>
      <c r="Y323" s="66"/>
      <c r="Z323" s="193" t="s">
        <v>94</v>
      </c>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row>
    <row r="324" spans="1:144" customFormat="1" x14ac:dyDescent="0.25">
      <c r="A324" s="66"/>
      <c r="B324" s="237" t="s">
        <v>358</v>
      </c>
      <c r="C324" s="237"/>
      <c r="D324" s="166"/>
      <c r="E324" s="168"/>
      <c r="F324" s="151"/>
      <c r="G324" s="152"/>
      <c r="H324" s="153"/>
      <c r="I324" s="66"/>
      <c r="J324" s="66"/>
      <c r="K324" s="66"/>
      <c r="L324" s="66"/>
      <c r="M324" s="66"/>
      <c r="N324" s="66"/>
      <c r="O324" s="66"/>
      <c r="P324" s="66"/>
      <c r="Q324" s="66"/>
      <c r="R324" s="66"/>
      <c r="S324" s="66"/>
      <c r="T324" s="66"/>
      <c r="U324" s="66"/>
      <c r="V324" s="66"/>
      <c r="W324" s="66"/>
      <c r="X324" s="66"/>
      <c r="Y324" s="66"/>
      <c r="Z324" s="193" t="s">
        <v>358</v>
      </c>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row>
    <row r="325" spans="1:144" customFormat="1" x14ac:dyDescent="0.25">
      <c r="A325" s="66"/>
      <c r="B325" s="239" t="s">
        <v>95</v>
      </c>
      <c r="C325" s="239"/>
      <c r="D325" s="166" t="s">
        <v>67</v>
      </c>
      <c r="E325" s="168">
        <v>0.25</v>
      </c>
      <c r="F325" s="151"/>
      <c r="G325" s="152"/>
      <c r="H325" s="153"/>
      <c r="I325" s="66"/>
      <c r="J325" s="66"/>
      <c r="K325" s="66"/>
      <c r="L325" s="66"/>
      <c r="M325" s="66"/>
      <c r="N325" s="66"/>
      <c r="O325" s="66"/>
      <c r="P325" s="66"/>
      <c r="Q325" s="66"/>
      <c r="R325" s="66"/>
      <c r="S325" s="66"/>
      <c r="T325" s="66"/>
      <c r="U325" s="66"/>
      <c r="V325" s="66"/>
      <c r="W325" s="66"/>
      <c r="X325" s="66"/>
      <c r="Y325" s="66"/>
      <c r="Z325" s="193" t="s">
        <v>95</v>
      </c>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row>
    <row r="326" spans="1:144" customFormat="1" x14ac:dyDescent="0.25">
      <c r="A326" s="66"/>
      <c r="B326" s="239" t="s">
        <v>96</v>
      </c>
      <c r="C326" s="239"/>
      <c r="D326" s="166" t="s">
        <v>67</v>
      </c>
      <c r="E326" s="168">
        <v>0.5</v>
      </c>
      <c r="F326" s="151"/>
      <c r="G326" s="152"/>
      <c r="H326" s="153"/>
      <c r="I326" s="66"/>
      <c r="J326" s="66"/>
      <c r="K326" s="66"/>
      <c r="L326" s="66"/>
      <c r="M326" s="66"/>
      <c r="N326" s="66"/>
      <c r="O326" s="66"/>
      <c r="P326" s="66"/>
      <c r="Q326" s="66"/>
      <c r="R326" s="66"/>
      <c r="S326" s="66"/>
      <c r="T326" s="66"/>
      <c r="U326" s="66"/>
      <c r="V326" s="66"/>
      <c r="W326" s="66"/>
      <c r="X326" s="66"/>
      <c r="Y326" s="66"/>
      <c r="Z326" s="193" t="s">
        <v>96</v>
      </c>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row>
    <row r="327" spans="1:144" customFormat="1" x14ac:dyDescent="0.25">
      <c r="A327" s="66"/>
      <c r="B327" s="237" t="s">
        <v>97</v>
      </c>
      <c r="C327" s="237"/>
      <c r="D327" s="166"/>
      <c r="E327" s="168"/>
      <c r="F327" s="151"/>
      <c r="G327" s="152"/>
      <c r="H327" s="153"/>
      <c r="I327" s="66"/>
      <c r="J327" s="66"/>
      <c r="K327" s="66"/>
      <c r="L327" s="66"/>
      <c r="M327" s="66"/>
      <c r="N327" s="66"/>
      <c r="O327" s="66"/>
      <c r="P327" s="66"/>
      <c r="Q327" s="66"/>
      <c r="R327" s="66"/>
      <c r="S327" s="66"/>
      <c r="T327" s="66"/>
      <c r="U327" s="66"/>
      <c r="V327" s="66"/>
      <c r="W327" s="66"/>
      <c r="X327" s="66"/>
      <c r="Y327" s="66"/>
      <c r="Z327" s="193" t="s">
        <v>97</v>
      </c>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row>
    <row r="328" spans="1:144" customFormat="1" x14ac:dyDescent="0.25">
      <c r="A328" s="66"/>
      <c r="B328" s="237" t="s">
        <v>98</v>
      </c>
      <c r="C328" s="237"/>
      <c r="D328" s="166"/>
      <c r="E328" s="168"/>
      <c r="F328" s="151"/>
      <c r="G328" s="152"/>
      <c r="H328" s="153"/>
      <c r="I328" s="66"/>
      <c r="J328" s="66"/>
      <c r="K328" s="66"/>
      <c r="L328" s="66"/>
      <c r="M328" s="66"/>
      <c r="N328" s="66"/>
      <c r="O328" s="66"/>
      <c r="P328" s="66"/>
      <c r="Q328" s="66"/>
      <c r="R328" s="66"/>
      <c r="S328" s="66"/>
      <c r="T328" s="66"/>
      <c r="U328" s="66"/>
      <c r="V328" s="66"/>
      <c r="W328" s="66"/>
      <c r="X328" s="66"/>
      <c r="Y328" s="66"/>
      <c r="Z328" s="193" t="s">
        <v>98</v>
      </c>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row>
    <row r="329" spans="1:144" customFormat="1" x14ac:dyDescent="0.25">
      <c r="A329" s="66"/>
      <c r="B329" s="237" t="s">
        <v>359</v>
      </c>
      <c r="C329" s="237"/>
      <c r="D329" s="166"/>
      <c r="E329" s="168"/>
      <c r="F329" s="151"/>
      <c r="G329" s="152"/>
      <c r="H329" s="153"/>
      <c r="I329" s="66"/>
      <c r="J329" s="66"/>
      <c r="K329" s="66"/>
      <c r="L329" s="66"/>
      <c r="M329" s="66"/>
      <c r="N329" s="66"/>
      <c r="O329" s="66"/>
      <c r="P329" s="66"/>
      <c r="Q329" s="66"/>
      <c r="R329" s="66"/>
      <c r="S329" s="66"/>
      <c r="T329" s="66"/>
      <c r="U329" s="66"/>
      <c r="V329" s="66"/>
      <c r="W329" s="66"/>
      <c r="X329" s="66"/>
      <c r="Y329" s="66"/>
      <c r="Z329" s="193" t="s">
        <v>359</v>
      </c>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row>
    <row r="330" spans="1:144" customFormat="1" x14ac:dyDescent="0.25">
      <c r="A330" s="66"/>
      <c r="B330" s="239" t="s">
        <v>99</v>
      </c>
      <c r="C330" s="239"/>
      <c r="D330" s="166" t="s">
        <v>67</v>
      </c>
      <c r="E330" s="168" t="s">
        <v>100</v>
      </c>
      <c r="F330" s="151"/>
      <c r="G330" s="152"/>
      <c r="H330" s="153"/>
      <c r="I330" s="66"/>
      <c r="J330" s="66"/>
      <c r="K330" s="66"/>
      <c r="L330" s="66"/>
      <c r="M330" s="66"/>
      <c r="N330" s="66"/>
      <c r="O330" s="66"/>
      <c r="P330" s="66"/>
      <c r="Q330" s="66"/>
      <c r="R330" s="66"/>
      <c r="S330" s="66"/>
      <c r="T330" s="66"/>
      <c r="U330" s="66"/>
      <c r="V330" s="66"/>
      <c r="W330" s="66"/>
      <c r="X330" s="66"/>
      <c r="Y330" s="66"/>
      <c r="Z330" s="193" t="s">
        <v>99</v>
      </c>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row>
    <row r="331" spans="1:144" customFormat="1" x14ac:dyDescent="0.25">
      <c r="A331" s="66"/>
      <c r="B331" s="239" t="s">
        <v>101</v>
      </c>
      <c r="C331" s="239"/>
      <c r="D331" s="166" t="s">
        <v>67</v>
      </c>
      <c r="E331" s="168">
        <v>2</v>
      </c>
      <c r="F331" s="151"/>
      <c r="G331" s="152"/>
      <c r="H331" s="153"/>
      <c r="I331" s="66"/>
      <c r="J331" s="66"/>
      <c r="K331" s="66"/>
      <c r="L331" s="66"/>
      <c r="M331" s="66"/>
      <c r="N331" s="66"/>
      <c r="O331" s="66"/>
      <c r="P331" s="66"/>
      <c r="Q331" s="66"/>
      <c r="R331" s="66"/>
      <c r="S331" s="66"/>
      <c r="T331" s="66"/>
      <c r="U331" s="66"/>
      <c r="V331" s="66"/>
      <c r="W331" s="66"/>
      <c r="X331" s="66"/>
      <c r="Y331" s="66"/>
      <c r="Z331" s="193" t="s">
        <v>101</v>
      </c>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row>
    <row r="332" spans="1:144" customFormat="1" x14ac:dyDescent="0.25">
      <c r="A332" s="66"/>
      <c r="B332" s="192"/>
      <c r="C332" s="192"/>
      <c r="D332" s="166"/>
      <c r="E332" s="168"/>
      <c r="F332" s="151"/>
      <c r="G332" s="152"/>
      <c r="H332" s="153"/>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row>
    <row r="333" spans="1:144" customFormat="1" ht="18" x14ac:dyDescent="0.25">
      <c r="A333" s="66"/>
      <c r="B333" s="163" t="s">
        <v>102</v>
      </c>
      <c r="C333" s="160"/>
      <c r="D333" s="160"/>
      <c r="E333" s="161"/>
      <c r="F333" s="151"/>
      <c r="G333" s="152"/>
      <c r="H333" s="153" t="s">
        <v>360</v>
      </c>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row>
    <row r="334" spans="1:144" customFormat="1" ht="18" x14ac:dyDescent="0.25">
      <c r="A334" s="66"/>
      <c r="B334" s="163"/>
      <c r="C334" s="160"/>
      <c r="D334" s="160"/>
      <c r="E334" s="161"/>
      <c r="F334" s="151"/>
      <c r="G334" s="152"/>
      <c r="H334" s="153"/>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row>
    <row r="335" spans="1:144" customFormat="1" ht="22.5" x14ac:dyDescent="0.25">
      <c r="A335" s="66"/>
      <c r="B335" s="240" t="s">
        <v>103</v>
      </c>
      <c r="C335" s="241"/>
      <c r="D335" s="241"/>
      <c r="E335" s="241"/>
      <c r="F335" s="151"/>
      <c r="G335" s="152"/>
      <c r="H335" s="153"/>
      <c r="I335" s="66"/>
      <c r="J335" s="66"/>
      <c r="K335" s="66"/>
      <c r="L335" s="66"/>
      <c r="M335" s="66"/>
      <c r="N335" s="66"/>
      <c r="O335" s="66"/>
      <c r="P335" s="66"/>
      <c r="Q335" s="66"/>
      <c r="R335" s="66"/>
      <c r="S335" s="66"/>
      <c r="T335" s="66"/>
      <c r="U335" s="66"/>
      <c r="V335" s="66"/>
      <c r="W335" s="66"/>
      <c r="X335" s="66"/>
      <c r="Y335" s="66"/>
      <c r="Z335" s="66"/>
      <c r="AA335" s="193" t="s">
        <v>103</v>
      </c>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row>
    <row r="336" spans="1:144" customFormat="1" x14ac:dyDescent="0.25">
      <c r="A336" s="66"/>
      <c r="B336" s="237" t="s">
        <v>361</v>
      </c>
      <c r="C336" s="237"/>
      <c r="D336" s="155"/>
      <c r="E336" s="157">
        <v>1.036</v>
      </c>
      <c r="F336" s="151"/>
      <c r="G336" s="152"/>
      <c r="H336" s="153"/>
      <c r="I336" s="66"/>
      <c r="J336" s="66"/>
      <c r="K336" s="66"/>
      <c r="L336" s="66"/>
      <c r="M336" s="66"/>
      <c r="N336" s="66"/>
      <c r="O336" s="66"/>
      <c r="P336" s="66"/>
      <c r="Q336" s="66"/>
      <c r="R336" s="66"/>
      <c r="S336" s="66"/>
      <c r="T336" s="66"/>
      <c r="U336" s="66"/>
      <c r="V336" s="66"/>
      <c r="W336" s="66"/>
      <c r="X336" s="66"/>
      <c r="Y336" s="66"/>
      <c r="Z336" s="193" t="s">
        <v>361</v>
      </c>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row>
    <row r="337" spans="1:144" customFormat="1" x14ac:dyDescent="0.25">
      <c r="A337" s="66"/>
      <c r="B337" s="237" t="s">
        <v>362</v>
      </c>
      <c r="C337" s="237"/>
      <c r="D337" s="155"/>
      <c r="E337" s="157">
        <v>1.0145</v>
      </c>
      <c r="F337" s="151"/>
      <c r="G337" s="152"/>
      <c r="H337" s="153"/>
      <c r="I337" s="66"/>
      <c r="J337" s="66"/>
      <c r="K337" s="66"/>
      <c r="L337" s="66"/>
      <c r="M337" s="66"/>
      <c r="N337" s="66"/>
      <c r="O337" s="66"/>
      <c r="P337" s="66"/>
      <c r="Q337" s="66"/>
      <c r="R337" s="66"/>
      <c r="S337" s="66"/>
      <c r="T337" s="66"/>
      <c r="U337" s="66"/>
      <c r="V337" s="66"/>
      <c r="W337" s="66"/>
      <c r="X337" s="66"/>
      <c r="Y337" s="66"/>
      <c r="Z337" s="193" t="s">
        <v>362</v>
      </c>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row>
    <row r="338" spans="1:144" customFormat="1" x14ac:dyDescent="0.25">
      <c r="A338" s="66"/>
      <c r="B338" s="237" t="s">
        <v>363</v>
      </c>
      <c r="C338" s="237"/>
      <c r="D338" s="155"/>
      <c r="E338" s="157">
        <v>1.0256000000000001</v>
      </c>
      <c r="F338" s="151"/>
      <c r="G338" s="152"/>
      <c r="H338" s="153"/>
      <c r="I338" s="66"/>
      <c r="J338" s="66"/>
      <c r="K338" s="66"/>
      <c r="L338" s="66"/>
      <c r="M338" s="66"/>
      <c r="N338" s="66"/>
      <c r="O338" s="66"/>
      <c r="P338" s="66"/>
      <c r="Q338" s="66"/>
      <c r="R338" s="66"/>
      <c r="S338" s="66"/>
      <c r="T338" s="66"/>
      <c r="U338" s="66"/>
      <c r="V338" s="66"/>
      <c r="W338" s="66"/>
      <c r="X338" s="66"/>
      <c r="Y338" s="66"/>
      <c r="Z338" s="193" t="s">
        <v>363</v>
      </c>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row>
    <row r="339" spans="1:144" customFormat="1" x14ac:dyDescent="0.25">
      <c r="A339" s="66"/>
      <c r="B339" s="237" t="s">
        <v>364</v>
      </c>
      <c r="C339" s="237"/>
      <c r="D339" s="155"/>
      <c r="E339" s="157">
        <v>1.0044999999999999</v>
      </c>
      <c r="F339" s="151"/>
      <c r="G339" s="152" t="s">
        <v>365</v>
      </c>
      <c r="H339" s="153"/>
      <c r="I339" s="66"/>
      <c r="J339" s="66"/>
      <c r="K339" s="66"/>
      <c r="L339" s="66"/>
      <c r="M339" s="66"/>
      <c r="N339" s="66"/>
      <c r="O339" s="66"/>
      <c r="P339" s="66"/>
      <c r="Q339" s="66"/>
      <c r="R339" s="66"/>
      <c r="S339" s="66"/>
      <c r="T339" s="66"/>
      <c r="U339" s="66"/>
      <c r="V339" s="66"/>
      <c r="W339" s="66"/>
      <c r="X339" s="66"/>
      <c r="Y339" s="66"/>
      <c r="Z339" s="193" t="s">
        <v>364</v>
      </c>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row>
    <row r="350" spans="1:144" ht="11.25" customHeight="1" x14ac:dyDescent="0.25"/>
    <row r="351" spans="1:144" ht="11.25" customHeight="1" x14ac:dyDescent="0.25"/>
    <row r="352" spans="1:144" ht="11.25" customHeight="1" x14ac:dyDescent="0.25"/>
    <row r="353" ht="6.95" customHeight="1" x14ac:dyDescent="0.25"/>
  </sheetData>
  <mergeCells count="242">
    <mergeCell ref="B26:C26"/>
    <mergeCell ref="B29:C29"/>
    <mergeCell ref="B58:C58"/>
    <mergeCell ref="B62:C62"/>
    <mergeCell ref="B92:C92"/>
    <mergeCell ref="B96:C96"/>
    <mergeCell ref="B128:C128"/>
    <mergeCell ref="B132:C132"/>
    <mergeCell ref="B162:C162"/>
    <mergeCell ref="B143:E143"/>
    <mergeCell ref="B144:E144"/>
    <mergeCell ref="B146:E146"/>
    <mergeCell ref="B148:E148"/>
    <mergeCell ref="B150:E150"/>
    <mergeCell ref="B130:C130"/>
    <mergeCell ref="B155:E155"/>
    <mergeCell ref="B159:C159"/>
    <mergeCell ref="B131:C131"/>
    <mergeCell ref="B133:C133"/>
    <mergeCell ref="B135:C135"/>
    <mergeCell ref="B140:C140"/>
    <mergeCell ref="B152:E152"/>
    <mergeCell ref="B154:E154"/>
    <mergeCell ref="B157:E157"/>
    <mergeCell ref="B339:C339"/>
    <mergeCell ref="B301:C301"/>
    <mergeCell ref="B304:C304"/>
    <mergeCell ref="B305:C305"/>
    <mergeCell ref="B336:C336"/>
    <mergeCell ref="B337:C337"/>
    <mergeCell ref="B338:C33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266:E266"/>
    <mergeCell ref="B268:E268"/>
    <mergeCell ref="B270:C270"/>
    <mergeCell ref="B296:C296"/>
    <mergeCell ref="B297:C297"/>
    <mergeCell ref="B298:C298"/>
    <mergeCell ref="B299:C299"/>
    <mergeCell ref="B300:C300"/>
    <mergeCell ref="B273:C273"/>
    <mergeCell ref="B274:C274"/>
    <mergeCell ref="B277:E277"/>
    <mergeCell ref="B279:E279"/>
    <mergeCell ref="B281:E281"/>
    <mergeCell ref="B286:C286"/>
    <mergeCell ref="B287:C287"/>
    <mergeCell ref="B288:C288"/>
    <mergeCell ref="B289:C289"/>
    <mergeCell ref="B290:C290"/>
    <mergeCell ref="B291:C291"/>
    <mergeCell ref="B292:C292"/>
    <mergeCell ref="B237:C237"/>
    <mergeCell ref="B223:C223"/>
    <mergeCell ref="B224:C224"/>
    <mergeCell ref="B226:C226"/>
    <mergeCell ref="B256:E256"/>
    <mergeCell ref="B258:E258"/>
    <mergeCell ref="B260:E260"/>
    <mergeCell ref="B262:E262"/>
    <mergeCell ref="B264:E264"/>
    <mergeCell ref="B225:C225"/>
    <mergeCell ref="B228:C228"/>
    <mergeCell ref="B206:C206"/>
    <mergeCell ref="B207:E207"/>
    <mergeCell ref="B208:E208"/>
    <mergeCell ref="B210:E210"/>
    <mergeCell ref="B212:E212"/>
    <mergeCell ref="B227:C227"/>
    <mergeCell ref="B229:C229"/>
    <mergeCell ref="B231:C231"/>
    <mergeCell ref="B236:C236"/>
    <mergeCell ref="B216:E216"/>
    <mergeCell ref="B218:E218"/>
    <mergeCell ref="B230:C230"/>
    <mergeCell ref="B200:C200"/>
    <mergeCell ref="B204:C204"/>
    <mergeCell ref="B205:C205"/>
    <mergeCell ref="B187:E187"/>
    <mergeCell ref="B191:C191"/>
    <mergeCell ref="B192:C192"/>
    <mergeCell ref="B193:C193"/>
    <mergeCell ref="B195:C195"/>
    <mergeCell ref="B196:C196"/>
    <mergeCell ref="B189:E189"/>
    <mergeCell ref="B201:C201"/>
    <mergeCell ref="B202:C202"/>
    <mergeCell ref="B194:C194"/>
    <mergeCell ref="B197:C197"/>
    <mergeCell ref="B198:C198"/>
    <mergeCell ref="B199:C199"/>
    <mergeCell ref="B183:E183"/>
    <mergeCell ref="B185:E185"/>
    <mergeCell ref="B160:C160"/>
    <mergeCell ref="B161:C161"/>
    <mergeCell ref="B164:C164"/>
    <mergeCell ref="B165:C165"/>
    <mergeCell ref="B167:C167"/>
    <mergeCell ref="B171:C171"/>
    <mergeCell ref="B169:C169"/>
    <mergeCell ref="B170:C170"/>
    <mergeCell ref="B174:C174"/>
    <mergeCell ref="B175:C175"/>
    <mergeCell ref="B176:E176"/>
    <mergeCell ref="B179:E179"/>
    <mergeCell ref="B166:C166"/>
    <mergeCell ref="B173:C173"/>
    <mergeCell ref="B177:E177"/>
    <mergeCell ref="B181:E181"/>
    <mergeCell ref="B168:C168"/>
    <mergeCell ref="B163:C163"/>
    <mergeCell ref="B141:C141"/>
    <mergeCell ref="B136:C136"/>
    <mergeCell ref="B138:C138"/>
    <mergeCell ref="B142:C142"/>
    <mergeCell ref="B91:C91"/>
    <mergeCell ref="B120:E120"/>
    <mergeCell ref="B125:C125"/>
    <mergeCell ref="B126:C126"/>
    <mergeCell ref="B127:C127"/>
    <mergeCell ref="B129:C129"/>
    <mergeCell ref="B106:C106"/>
    <mergeCell ref="B110:E110"/>
    <mergeCell ref="B114:E114"/>
    <mergeCell ref="B116:E116"/>
    <mergeCell ref="B118:E118"/>
    <mergeCell ref="B107:C107"/>
    <mergeCell ref="B108:C108"/>
    <mergeCell ref="B109:E109"/>
    <mergeCell ref="B112:E112"/>
    <mergeCell ref="B121:E121"/>
    <mergeCell ref="B123:E123"/>
    <mergeCell ref="B98:C98"/>
    <mergeCell ref="B134:C134"/>
    <mergeCell ref="B40:E40"/>
    <mergeCell ref="B42:E42"/>
    <mergeCell ref="B44:E44"/>
    <mergeCell ref="B46:E46"/>
    <mergeCell ref="B48:E48"/>
    <mergeCell ref="B65:C65"/>
    <mergeCell ref="B66:C66"/>
    <mergeCell ref="B71:C71"/>
    <mergeCell ref="B72:C72"/>
    <mergeCell ref="B57:C57"/>
    <mergeCell ref="B59:C59"/>
    <mergeCell ref="B60:C60"/>
    <mergeCell ref="B61:C61"/>
    <mergeCell ref="B50:E50"/>
    <mergeCell ref="B52:E52"/>
    <mergeCell ref="B54:C54"/>
    <mergeCell ref="B55:C55"/>
    <mergeCell ref="B56:C56"/>
    <mergeCell ref="B68:C68"/>
    <mergeCell ref="B70:C70"/>
    <mergeCell ref="B63:C63"/>
    <mergeCell ref="B64:C64"/>
    <mergeCell ref="B37:C37"/>
    <mergeCell ref="B38:C38"/>
    <mergeCell ref="B27:C27"/>
    <mergeCell ref="B28:C28"/>
    <mergeCell ref="B31:C31"/>
    <mergeCell ref="B32:C32"/>
    <mergeCell ref="B34:C34"/>
    <mergeCell ref="B36:C36"/>
    <mergeCell ref="B39:E39"/>
    <mergeCell ref="B25:C25"/>
    <mergeCell ref="B1:E1"/>
    <mergeCell ref="B2:E2"/>
    <mergeCell ref="B3:E3"/>
    <mergeCell ref="B5:E5"/>
    <mergeCell ref="B6:E6"/>
    <mergeCell ref="B7:E7"/>
    <mergeCell ref="B4:E4"/>
    <mergeCell ref="B8:E8"/>
    <mergeCell ref="B10:E10"/>
    <mergeCell ref="B12:E12"/>
    <mergeCell ref="B14:E14"/>
    <mergeCell ref="B16:E16"/>
    <mergeCell ref="B18:E18"/>
    <mergeCell ref="B20:E20"/>
    <mergeCell ref="B22:C22"/>
    <mergeCell ref="B23:C23"/>
    <mergeCell ref="B24:C24"/>
    <mergeCell ref="B73:E73"/>
    <mergeCell ref="B74:E74"/>
    <mergeCell ref="B220:E220"/>
    <mergeCell ref="B222:C222"/>
    <mergeCell ref="B232:C232"/>
    <mergeCell ref="B234:C234"/>
    <mergeCell ref="B238:C238"/>
    <mergeCell ref="B239:E239"/>
    <mergeCell ref="B76:E76"/>
    <mergeCell ref="B78:E78"/>
    <mergeCell ref="B80:E80"/>
    <mergeCell ref="B82:E82"/>
    <mergeCell ref="B84:E84"/>
    <mergeCell ref="B89:C89"/>
    <mergeCell ref="B90:C90"/>
    <mergeCell ref="B101:C101"/>
    <mergeCell ref="B102:C102"/>
    <mergeCell ref="B94:C94"/>
    <mergeCell ref="B93:C93"/>
    <mergeCell ref="B95:C95"/>
    <mergeCell ref="B97:C97"/>
    <mergeCell ref="B99:C99"/>
    <mergeCell ref="B100:C100"/>
    <mergeCell ref="B104:C104"/>
    <mergeCell ref="B85:E85"/>
    <mergeCell ref="B87:E87"/>
    <mergeCell ref="B30:C30"/>
    <mergeCell ref="B331:C331"/>
    <mergeCell ref="B335:E335"/>
    <mergeCell ref="B293:C293"/>
    <mergeCell ref="B294:C294"/>
    <mergeCell ref="B306:C306"/>
    <mergeCell ref="B307:C307"/>
    <mergeCell ref="B310:E310"/>
    <mergeCell ref="B312:E312"/>
    <mergeCell ref="B314:E314"/>
    <mergeCell ref="B316:E316"/>
    <mergeCell ref="B318:E318"/>
    <mergeCell ref="B240:E240"/>
    <mergeCell ref="B242:E242"/>
    <mergeCell ref="B244:E244"/>
    <mergeCell ref="B246:E246"/>
    <mergeCell ref="B248:E248"/>
    <mergeCell ref="B250:E250"/>
    <mergeCell ref="B252:E252"/>
    <mergeCell ref="B254:C254"/>
    <mergeCell ref="B255:E255"/>
    <mergeCell ref="B214:E214"/>
  </mergeCells>
  <dataValidations disablePrompts="1" count="1">
    <dataValidation allowBlank="1" showInputMessage="1" showErrorMessage="1" sqref="AA1:AA8"/>
  </dataValidations>
  <pageMargins left="0.70866141732283472" right="0.70866141732283472" top="0.74803149606299213" bottom="0.74803149606299213" header="0.11811023622047245" footer="0.31496062992125984"/>
  <pageSetup scale="95" fitToHeight="0" orientation="portrait" r:id="rId1"/>
  <headerFooter differentOddEven="1">
    <oddHeader>&amp;REnersource Hydro Mississauga Inc.
Filed: August 17, 2015
2016 Price Cap IR Application
EB-2015-0065
Attachment G
Page &amp;P of &amp;N</oddHeader>
    <evenHeader>&amp;LEnersource Hydro Mississauga Inc.
Filed: August 17, 2015
2016 Price Cap IR Application
EB-2015-0065
Attachment G
Page &amp;P of &amp;N</evenHeader>
  </headerFooter>
  <rowBreaks count="7" manualBreakCount="7">
    <brk id="103" max="16383" man="1"/>
    <brk id="108" max="16383" man="1"/>
    <brk id="206" max="16383" man="1"/>
    <brk id="238" max="16383" man="1"/>
    <brk id="254" max="16383" man="1"/>
    <brk id="271"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1]!copysheettonew">
                <anchor moveWithCells="1" sizeWithCells="1">
                  <from>
                    <xdr:col>143</xdr:col>
                    <xdr:colOff>0</xdr:colOff>
                    <xdr:row>0</xdr:row>
                    <xdr:rowOff>104775</xdr:rowOff>
                  </from>
                  <to>
                    <xdr:col>143</xdr:col>
                    <xdr:colOff>0</xdr:colOff>
                    <xdr:row>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3827822f73c73d9cc1399aa38756262a">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EB7CFF-AA7A-4EC7-A7EE-AD2F47B43415}">
  <ds:schemaRefs>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543CB294-7804-4DF3-9C17-95A6A14AA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A99F097-6E0D-494D-B91C-5F39CD3232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Billing Det. for Def-Var</vt:lpstr>
      <vt:lpstr>2. Allocating Def-Var Balances</vt:lpstr>
      <vt:lpstr>3. Calculation of Def-Var RR</vt:lpstr>
      <vt:lpstr>4. Calculation of GA RR</vt:lpstr>
      <vt:lpstr>5. Summary of Def-Var RR</vt:lpstr>
      <vt:lpstr>6. Final Tariff Schedule</vt:lpstr>
      <vt:lpstr>'4. Calculation of GA RR'!Print_Titles</vt:lpstr>
      <vt:lpstr>'6. Final Tariff Schedule'!Print_Titles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Belinda Dhaliwal</dc:creator>
  <cp:lastModifiedBy>Sharon du Quesnay</cp:lastModifiedBy>
  <cp:lastPrinted>2015-08-17T14:25:06Z</cp:lastPrinted>
  <dcterms:created xsi:type="dcterms:W3CDTF">2015-06-17T17:28:16Z</dcterms:created>
  <dcterms:modified xsi:type="dcterms:W3CDTF">2015-08-17T15:26:31Z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