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45" windowWidth="15570" windowHeight="9735" tabRatio="732" activeTab="3"/>
  </bookViews>
  <sheets>
    <sheet name="Appendix 2-JA" sheetId="1" r:id="rId1"/>
    <sheet name="Appendix 2-JB" sheetId="2" r:id="rId2"/>
    <sheet name="Appendix 2-JC" sheetId="3" r:id="rId3"/>
    <sheet name="Appendix 2-L" sheetId="4" r:id="rId4"/>
    <sheet name="Appendix 2-M" sheetId="5" state="hidden" r:id="rId5"/>
    <sheet name="Appendix 2-N" sheetId="6"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EBNUMBER">'[1]LDC Info'!$E$16</definedName>
    <definedName name="RebaseYear">'[1]LDC Info'!$E$28</definedName>
    <definedName name="TestYear">'[1]LDC Info'!$E$24</definedName>
  </definedNames>
  <calcPr calcId="145621"/>
</workbook>
</file>

<file path=xl/calcChain.xml><?xml version="1.0" encoding="utf-8"?>
<calcChain xmlns="http://schemas.openxmlformats.org/spreadsheetml/2006/main">
  <c r="I15" i="4" l="1"/>
  <c r="J15" i="4"/>
  <c r="K15" i="4"/>
  <c r="H15" i="4"/>
  <c r="G15" i="4"/>
  <c r="F15" i="4"/>
  <c r="E15" i="4"/>
  <c r="D15" i="4"/>
  <c r="C15" i="4"/>
  <c r="I23" i="2" l="1"/>
  <c r="H23" i="2"/>
  <c r="G23" i="2"/>
  <c r="I23" i="1"/>
  <c r="F23" i="2"/>
  <c r="K20" i="1"/>
  <c r="J20" i="1"/>
  <c r="I20" i="1"/>
  <c r="H20" i="1"/>
  <c r="K22" i="1" l="1"/>
  <c r="K23" i="1" s="1"/>
  <c r="C22" i="1"/>
  <c r="D22" i="1"/>
  <c r="E22" i="1"/>
  <c r="F22" i="1"/>
  <c r="G22" i="1"/>
  <c r="H22" i="1"/>
  <c r="I22" i="1"/>
  <c r="J22" i="1"/>
  <c r="J23" i="1" s="1"/>
  <c r="B22" i="1"/>
  <c r="B23" i="1" s="1"/>
  <c r="C16" i="1"/>
  <c r="D16" i="1"/>
  <c r="E16" i="1"/>
  <c r="F16" i="1"/>
  <c r="G16" i="1"/>
  <c r="H16" i="1"/>
  <c r="I16" i="1"/>
  <c r="J16" i="1"/>
  <c r="K16" i="1"/>
  <c r="B16" i="1"/>
  <c r="B17" i="1" s="1"/>
  <c r="J44" i="3"/>
  <c r="I44" i="3"/>
  <c r="H44" i="3"/>
  <c r="G44" i="3"/>
  <c r="F44" i="3"/>
  <c r="E44" i="3"/>
  <c r="J29" i="3"/>
  <c r="I29" i="3"/>
  <c r="H29" i="3"/>
  <c r="G29" i="3"/>
  <c r="F29" i="3"/>
  <c r="E29" i="3"/>
  <c r="J20" i="3"/>
  <c r="I20" i="3"/>
  <c r="H20" i="3"/>
  <c r="G20" i="3"/>
  <c r="F20" i="3"/>
  <c r="E20" i="3"/>
  <c r="G19" i="3"/>
  <c r="F19" i="3"/>
  <c r="E19" i="3"/>
  <c r="C143" i="6" l="1"/>
  <c r="C142" i="6"/>
  <c r="C141" i="6"/>
  <c r="C140" i="6"/>
  <c r="E129" i="6"/>
  <c r="E115" i="6"/>
  <c r="C96" i="6"/>
  <c r="C95" i="6"/>
  <c r="C94" i="6"/>
  <c r="C93" i="6"/>
  <c r="E82" i="6"/>
  <c r="E42" i="6"/>
  <c r="I24" i="2" l="1"/>
  <c r="H24" i="2"/>
  <c r="G24" i="2"/>
  <c r="F24" i="2"/>
  <c r="E24" i="2"/>
  <c r="D24" i="2"/>
  <c r="C24" i="2"/>
  <c r="B24" i="2"/>
  <c r="E23" i="2"/>
  <c r="D23" i="2"/>
  <c r="C23" i="2"/>
  <c r="B23" i="2"/>
  <c r="I22" i="2"/>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J20" i="2" l="1"/>
  <c r="J16" i="2"/>
  <c r="K17" i="2" l="1"/>
  <c r="J17" i="2"/>
  <c r="K20" i="2"/>
  <c r="K16" i="2"/>
  <c r="J27" i="5"/>
  <c r="H27" i="5"/>
  <c r="K27" i="5" s="1"/>
  <c r="G27" i="5"/>
  <c r="I27" i="5" s="1"/>
  <c r="F27" i="5"/>
  <c r="D27" i="5"/>
  <c r="K26" i="5"/>
  <c r="J26" i="5"/>
  <c r="J28" i="5" s="1"/>
  <c r="H26" i="5"/>
  <c r="H28" i="5" s="1"/>
  <c r="K28" i="5" s="1"/>
  <c r="G26" i="5"/>
  <c r="G28" i="5" s="1"/>
  <c r="I28" i="5" s="1"/>
  <c r="F26" i="5"/>
  <c r="F28" i="5" s="1"/>
  <c r="D26" i="5"/>
  <c r="D28" i="5" s="1"/>
  <c r="K25" i="5"/>
  <c r="I25" i="5"/>
  <c r="K24" i="5"/>
  <c r="I24" i="5"/>
  <c r="K23" i="5"/>
  <c r="I23" i="5"/>
  <c r="K22" i="5"/>
  <c r="I22" i="5"/>
  <c r="K21" i="5"/>
  <c r="I21" i="5"/>
  <c r="K20" i="5"/>
  <c r="I20" i="5"/>
  <c r="K19" i="5"/>
  <c r="I19" i="5"/>
  <c r="K18" i="5"/>
  <c r="I18" i="5"/>
  <c r="K17" i="5"/>
  <c r="I17" i="5"/>
  <c r="K16" i="5"/>
  <c r="I16" i="5"/>
  <c r="K15" i="5"/>
  <c r="I15" i="5"/>
  <c r="J13" i="5"/>
  <c r="E33" i="5" s="1"/>
  <c r="H13" i="5"/>
  <c r="D33" i="5" s="1"/>
  <c r="G13" i="5"/>
  <c r="F13" i="5"/>
  <c r="K1" i="5"/>
  <c r="I26" i="5" l="1"/>
  <c r="K17" i="4"/>
  <c r="J17" i="4"/>
  <c r="I17" i="4"/>
  <c r="H17" i="4"/>
  <c r="G17" i="4"/>
  <c r="F17" i="4"/>
  <c r="E17" i="4"/>
  <c r="D17" i="4"/>
  <c r="C17" i="4"/>
  <c r="K18" i="4"/>
  <c r="J18" i="4"/>
  <c r="I18" i="4"/>
  <c r="H18" i="4"/>
  <c r="G14" i="4"/>
  <c r="G18" i="4" s="1"/>
  <c r="F14" i="4"/>
  <c r="F18" i="4" s="1"/>
  <c r="E14" i="4"/>
  <c r="D14" i="4"/>
  <c r="D18" i="4" s="1"/>
  <c r="C14" i="4"/>
  <c r="C18" i="4" s="1"/>
  <c r="E18" i="4" l="1"/>
  <c r="J45" i="3" l="1"/>
  <c r="I45" i="3"/>
  <c r="H45" i="3"/>
  <c r="G45" i="3"/>
  <c r="F45" i="3"/>
  <c r="E45" i="3"/>
  <c r="D45" i="3"/>
  <c r="C45" i="3"/>
  <c r="B45" i="3"/>
  <c r="D44" i="3"/>
  <c r="C44" i="3"/>
  <c r="B44" i="3"/>
  <c r="O43" i="3"/>
  <c r="N43" i="3"/>
  <c r="M43" i="3"/>
  <c r="L43" i="3"/>
  <c r="K43" i="3"/>
  <c r="O42" i="3"/>
  <c r="N42" i="3"/>
  <c r="M42" i="3"/>
  <c r="L42" i="3"/>
  <c r="K42" i="3"/>
  <c r="O41" i="3"/>
  <c r="N41" i="3"/>
  <c r="M41" i="3"/>
  <c r="L41" i="3"/>
  <c r="K41" i="3"/>
  <c r="O40" i="3"/>
  <c r="N40" i="3"/>
  <c r="M40" i="3"/>
  <c r="L40" i="3"/>
  <c r="K40" i="3"/>
  <c r="O39" i="3"/>
  <c r="N39" i="3"/>
  <c r="M39" i="3"/>
  <c r="L39" i="3"/>
  <c r="K39" i="3"/>
  <c r="O38" i="3"/>
  <c r="N38" i="3"/>
  <c r="M38" i="3"/>
  <c r="L38" i="3"/>
  <c r="K38" i="3"/>
  <c r="J37" i="3"/>
  <c r="I37" i="3"/>
  <c r="H37" i="3"/>
  <c r="G37" i="3"/>
  <c r="F37" i="3"/>
  <c r="E37" i="3"/>
  <c r="D37" i="3"/>
  <c r="C37" i="3"/>
  <c r="B37" i="3"/>
  <c r="J36" i="3"/>
  <c r="I36" i="3"/>
  <c r="H36" i="3"/>
  <c r="G36" i="3"/>
  <c r="F36" i="3"/>
  <c r="E36" i="3"/>
  <c r="D36" i="3"/>
  <c r="C36" i="3"/>
  <c r="B36" i="3"/>
  <c r="K36" i="3" s="1"/>
  <c r="J35" i="3"/>
  <c r="I35" i="3"/>
  <c r="H35" i="3"/>
  <c r="G35" i="3"/>
  <c r="F35" i="3"/>
  <c r="E35" i="3"/>
  <c r="D35" i="3"/>
  <c r="C35" i="3"/>
  <c r="B35" i="3"/>
  <c r="J34" i="3"/>
  <c r="I34" i="3"/>
  <c r="H34" i="3"/>
  <c r="G34" i="3"/>
  <c r="F34" i="3"/>
  <c r="E34" i="3"/>
  <c r="D34" i="3"/>
  <c r="C34" i="3"/>
  <c r="B34" i="3"/>
  <c r="J33" i="3"/>
  <c r="I33" i="3"/>
  <c r="H33" i="3"/>
  <c r="G33" i="3"/>
  <c r="F33" i="3"/>
  <c r="E33" i="3"/>
  <c r="D33" i="3"/>
  <c r="C33" i="3"/>
  <c r="B33" i="3"/>
  <c r="D29" i="3"/>
  <c r="C29" i="3"/>
  <c r="B29" i="3"/>
  <c r="F28" i="3"/>
  <c r="E28" i="3"/>
  <c r="D28" i="3"/>
  <c r="C28" i="3"/>
  <c r="B28" i="3"/>
  <c r="J27" i="3"/>
  <c r="I27" i="3"/>
  <c r="H27" i="3"/>
  <c r="G27" i="3"/>
  <c r="F27" i="3"/>
  <c r="E27" i="3"/>
  <c r="D27" i="3"/>
  <c r="C27" i="3"/>
  <c r="B27" i="3"/>
  <c r="J23" i="3"/>
  <c r="I23" i="3"/>
  <c r="H23" i="3"/>
  <c r="G23" i="3"/>
  <c r="F23" i="3"/>
  <c r="E23" i="3"/>
  <c r="D23" i="3"/>
  <c r="C23" i="3"/>
  <c r="B23" i="3"/>
  <c r="J22" i="3"/>
  <c r="I22" i="3"/>
  <c r="H22" i="3"/>
  <c r="G22" i="3"/>
  <c r="F22" i="3"/>
  <c r="E22" i="3"/>
  <c r="D22" i="3"/>
  <c r="C22" i="3"/>
  <c r="B22" i="3"/>
  <c r="J21" i="3"/>
  <c r="I21" i="3"/>
  <c r="H21" i="3"/>
  <c r="G21" i="3"/>
  <c r="F21" i="3"/>
  <c r="E21" i="3"/>
  <c r="D21" i="3"/>
  <c r="C21" i="3"/>
  <c r="B21" i="3"/>
  <c r="D20" i="3"/>
  <c r="C20" i="3"/>
  <c r="B20" i="3"/>
  <c r="J19" i="3"/>
  <c r="I19" i="3"/>
  <c r="H19" i="3"/>
  <c r="D19" i="3"/>
  <c r="C19" i="3"/>
  <c r="B19" i="3"/>
  <c r="J18" i="3"/>
  <c r="I18" i="3"/>
  <c r="H18" i="3"/>
  <c r="G18" i="3"/>
  <c r="F18" i="3"/>
  <c r="E18" i="3"/>
  <c r="D18" i="3"/>
  <c r="C18" i="3"/>
  <c r="B18" i="3"/>
  <c r="J17" i="3"/>
  <c r="I17" i="3"/>
  <c r="H17" i="3"/>
  <c r="G17" i="3"/>
  <c r="F17" i="3"/>
  <c r="E17" i="3"/>
  <c r="D17" i="3"/>
  <c r="C17" i="3"/>
  <c r="B17" i="3"/>
  <c r="J16" i="3"/>
  <c r="I16" i="3"/>
  <c r="H16" i="3"/>
  <c r="G16" i="3"/>
  <c r="F16" i="3"/>
  <c r="E16" i="3"/>
  <c r="D16" i="3"/>
  <c r="C16" i="3"/>
  <c r="B16" i="3"/>
  <c r="J15" i="3"/>
  <c r="I15" i="3"/>
  <c r="H15" i="3"/>
  <c r="G15" i="3"/>
  <c r="F15" i="3"/>
  <c r="E15" i="3"/>
  <c r="D15" i="3"/>
  <c r="C15" i="3"/>
  <c r="B15" i="3"/>
  <c r="K27" i="3" l="1"/>
  <c r="M23" i="3"/>
  <c r="O23" i="3"/>
  <c r="C30" i="3"/>
  <c r="E30" i="3"/>
  <c r="G30" i="3"/>
  <c r="I30" i="3"/>
  <c r="C46" i="3"/>
  <c r="E46" i="3"/>
  <c r="G46" i="3"/>
  <c r="I46" i="3"/>
  <c r="M34" i="3"/>
  <c r="O34" i="3"/>
  <c r="M35" i="3"/>
  <c r="O35" i="3"/>
  <c r="C24" i="3"/>
  <c r="C48" i="3" s="1"/>
  <c r="G24" i="3"/>
  <c r="I24" i="3"/>
  <c r="B30" i="3"/>
  <c r="D30" i="3"/>
  <c r="F30" i="3"/>
  <c r="H30" i="3"/>
  <c r="J30" i="3"/>
  <c r="K28" i="3"/>
  <c r="M36" i="3"/>
  <c r="O36" i="3"/>
  <c r="K37" i="3"/>
  <c r="M28" i="3"/>
  <c r="O28" i="3"/>
  <c r="L29" i="3"/>
  <c r="M37" i="3"/>
  <c r="O37" i="3"/>
  <c r="M45" i="3"/>
  <c r="O45" i="3"/>
  <c r="E24" i="3"/>
  <c r="K16" i="3"/>
  <c r="K18" i="3"/>
  <c r="M20" i="3"/>
  <c r="O20" i="3"/>
  <c r="B24" i="3"/>
  <c r="D24" i="3"/>
  <c r="M15" i="3"/>
  <c r="J24" i="3"/>
  <c r="K17" i="3"/>
  <c r="K19" i="3"/>
  <c r="O19" i="3"/>
  <c r="N29" i="3"/>
  <c r="B46" i="3"/>
  <c r="D46" i="3"/>
  <c r="K15" i="3"/>
  <c r="K20" i="3"/>
  <c r="K22" i="3"/>
  <c r="M22" i="3"/>
  <c r="O22" i="3"/>
  <c r="L23" i="3"/>
  <c r="N23" i="3"/>
  <c r="K29" i="3"/>
  <c r="M29" i="3"/>
  <c r="O29" i="3"/>
  <c r="K34" i="3"/>
  <c r="K44" i="3"/>
  <c r="M44" i="3"/>
  <c r="O44" i="3"/>
  <c r="L45" i="3"/>
  <c r="N45" i="3"/>
  <c r="M16" i="3"/>
  <c r="O16" i="3"/>
  <c r="M17" i="3"/>
  <c r="O17" i="3"/>
  <c r="M18" i="3"/>
  <c r="O18" i="3"/>
  <c r="M19" i="3"/>
  <c r="N19" i="3"/>
  <c r="K21" i="3"/>
  <c r="M21" i="3"/>
  <c r="O21" i="3"/>
  <c r="K23" i="3"/>
  <c r="K33" i="3"/>
  <c r="M33" i="3"/>
  <c r="O33" i="3"/>
  <c r="K35" i="3"/>
  <c r="K45" i="3"/>
  <c r="L15" i="3"/>
  <c r="N15" i="3"/>
  <c r="L16" i="3"/>
  <c r="N16" i="3"/>
  <c r="L17" i="3"/>
  <c r="N17" i="3"/>
  <c r="L18" i="3"/>
  <c r="N18" i="3"/>
  <c r="L19" i="3"/>
  <c r="L20" i="3"/>
  <c r="N20" i="3"/>
  <c r="L21" i="3"/>
  <c r="N21" i="3"/>
  <c r="L22" i="3"/>
  <c r="N22" i="3"/>
  <c r="F24" i="3"/>
  <c r="H24" i="3"/>
  <c r="L27" i="3"/>
  <c r="N27" i="3"/>
  <c r="L28" i="3"/>
  <c r="N28" i="3"/>
  <c r="L33" i="3"/>
  <c r="N33" i="3"/>
  <c r="L34" i="3"/>
  <c r="N34" i="3"/>
  <c r="L35" i="3"/>
  <c r="N35" i="3"/>
  <c r="L36" i="3"/>
  <c r="N36" i="3"/>
  <c r="L37" i="3"/>
  <c r="N37" i="3"/>
  <c r="L44" i="3"/>
  <c r="N44" i="3"/>
  <c r="F46" i="3"/>
  <c r="H46" i="3"/>
  <c r="J46" i="3"/>
  <c r="O15" i="3"/>
  <c r="M27" i="3"/>
  <c r="O27" i="3"/>
  <c r="O30" i="3" l="1"/>
  <c r="E48" i="3"/>
  <c r="K30" i="3"/>
  <c r="I48" i="3"/>
  <c r="O24" i="3"/>
  <c r="G48" i="3"/>
  <c r="M30" i="3"/>
  <c r="K46" i="3"/>
  <c r="M46" i="3"/>
  <c r="O46" i="3"/>
  <c r="D48" i="3"/>
  <c r="J48" i="3"/>
  <c r="M24" i="3"/>
  <c r="B48" i="3"/>
  <c r="K24" i="3"/>
  <c r="N46" i="3"/>
  <c r="N30" i="3"/>
  <c r="H48" i="3"/>
  <c r="L24" i="3"/>
  <c r="L46" i="3"/>
  <c r="L30" i="3"/>
  <c r="F48" i="3"/>
  <c r="N24" i="3"/>
  <c r="M48" i="3" l="1"/>
  <c r="K48" i="3"/>
  <c r="O48" i="3"/>
  <c r="N48" i="3"/>
  <c r="L48" i="3"/>
  <c r="J18" i="2" l="1"/>
  <c r="K21" i="2"/>
  <c r="K22" i="2"/>
  <c r="K24" i="2"/>
  <c r="J21" i="2"/>
  <c r="J22" i="2"/>
  <c r="J24" i="2"/>
  <c r="K18" i="2"/>
  <c r="N45" i="1"/>
  <c r="F45" i="1"/>
  <c r="D45" i="1"/>
  <c r="B45" i="1"/>
  <c r="H35" i="1"/>
  <c r="C45" i="1"/>
  <c r="D35" i="1"/>
  <c r="E35" i="1"/>
  <c r="L45" i="1"/>
  <c r="I35" i="1"/>
  <c r="B35" i="1"/>
  <c r="G45" i="1" l="1"/>
  <c r="E45" i="1"/>
  <c r="C35" i="1"/>
  <c r="P45" i="1"/>
  <c r="Q45" i="1" s="1"/>
  <c r="J35" i="1"/>
  <c r="K35" i="1"/>
  <c r="R45" i="1"/>
  <c r="G35" i="1"/>
  <c r="J45" i="1"/>
  <c r="F35" i="1"/>
  <c r="H45" i="1"/>
  <c r="I45" i="1" s="1"/>
  <c r="O45" i="1"/>
  <c r="S45" i="1" l="1"/>
  <c r="K45" i="1"/>
  <c r="M45" i="1"/>
  <c r="C21" i="1"/>
  <c r="D21" i="1"/>
  <c r="E21" i="1"/>
  <c r="F21" i="1"/>
  <c r="G21" i="1"/>
  <c r="H21" i="1"/>
  <c r="I21" i="1"/>
  <c r="J21" i="1"/>
  <c r="K21" i="1"/>
  <c r="B21" i="1"/>
  <c r="H17" i="1"/>
  <c r="F17" i="1"/>
  <c r="C15" i="1"/>
  <c r="D15" i="1"/>
  <c r="E15" i="1"/>
  <c r="F15" i="1"/>
  <c r="G15" i="1"/>
  <c r="G17" i="1" s="1"/>
  <c r="H15" i="1"/>
  <c r="I15" i="1"/>
  <c r="J15" i="1"/>
  <c r="K15" i="1"/>
  <c r="B15" i="1"/>
  <c r="C20" i="1"/>
  <c r="D20" i="1"/>
  <c r="E20" i="1"/>
  <c r="F20" i="1"/>
  <c r="G20" i="1"/>
  <c r="B20" i="1"/>
  <c r="G18" i="1" l="1"/>
  <c r="R43" i="1"/>
  <c r="K33" i="1"/>
  <c r="J43" i="1"/>
  <c r="G23" i="1"/>
  <c r="G33" i="1"/>
  <c r="C43" i="1"/>
  <c r="C23" i="1"/>
  <c r="C33" i="1"/>
  <c r="N41" i="1"/>
  <c r="I31" i="1"/>
  <c r="F41" i="1"/>
  <c r="E31" i="1"/>
  <c r="E17" i="1"/>
  <c r="R42" i="1"/>
  <c r="K32" i="1"/>
  <c r="G32" i="1"/>
  <c r="J42" i="1"/>
  <c r="C42" i="1"/>
  <c r="C32" i="1"/>
  <c r="I17" i="1"/>
  <c r="H18" i="1"/>
  <c r="I34" i="1"/>
  <c r="N44" i="1"/>
  <c r="E34" i="1"/>
  <c r="F44" i="1"/>
  <c r="G44" i="1" s="1"/>
  <c r="J33" i="1"/>
  <c r="P43" i="1"/>
  <c r="H43" i="1"/>
  <c r="F23" i="1"/>
  <c r="F33" i="1"/>
  <c r="B31" i="1"/>
  <c r="B41" i="1"/>
  <c r="H31" i="1"/>
  <c r="L41" i="1"/>
  <c r="D31" i="1"/>
  <c r="D41" i="1"/>
  <c r="D17" i="1"/>
  <c r="P42" i="1"/>
  <c r="J32" i="1"/>
  <c r="H42" i="1"/>
  <c r="F32" i="1"/>
  <c r="B44" i="1"/>
  <c r="B34" i="1"/>
  <c r="H34" i="1"/>
  <c r="L44" i="1"/>
  <c r="D44" i="1"/>
  <c r="D34" i="1"/>
  <c r="N43" i="1"/>
  <c r="I33" i="1"/>
  <c r="F43" i="1"/>
  <c r="E33" i="1"/>
  <c r="E23" i="1"/>
  <c r="R41" i="1"/>
  <c r="K31" i="1"/>
  <c r="J41" i="1"/>
  <c r="G31" i="1"/>
  <c r="C41" i="1"/>
  <c r="C31" i="1"/>
  <c r="I32" i="1"/>
  <c r="N42" i="1"/>
  <c r="F42" i="1"/>
  <c r="E32" i="1"/>
  <c r="K17" i="1"/>
  <c r="K26" i="1" s="1"/>
  <c r="F18" i="1"/>
  <c r="R44" i="1"/>
  <c r="K34" i="1"/>
  <c r="J44" i="1"/>
  <c r="G34" i="1"/>
  <c r="C44" i="1"/>
  <c r="E44" i="1" s="1"/>
  <c r="C34" i="1"/>
  <c r="B43" i="1"/>
  <c r="B33" i="1"/>
  <c r="L43" i="1"/>
  <c r="M43" i="1" s="1"/>
  <c r="H23" i="1"/>
  <c r="H33" i="1"/>
  <c r="D33" i="1"/>
  <c r="D43" i="1"/>
  <c r="D23" i="1"/>
  <c r="P41" i="1"/>
  <c r="J31" i="1"/>
  <c r="H41" i="1"/>
  <c r="F31" i="1"/>
  <c r="B32" i="1"/>
  <c r="B42" i="1"/>
  <c r="L42" i="1"/>
  <c r="H32" i="1"/>
  <c r="D42" i="1"/>
  <c r="D32" i="1"/>
  <c r="J17" i="1"/>
  <c r="C17" i="1"/>
  <c r="P44" i="1"/>
  <c r="J34" i="1"/>
  <c r="F34" i="1"/>
  <c r="H44" i="1"/>
  <c r="Q44" i="1" l="1"/>
  <c r="M42" i="1"/>
  <c r="S44" i="1"/>
  <c r="F24" i="1"/>
  <c r="I24" i="1"/>
  <c r="B26" i="1"/>
  <c r="I42" i="1"/>
  <c r="S42" i="1"/>
  <c r="J19" i="1"/>
  <c r="J18" i="1"/>
  <c r="J26" i="1"/>
  <c r="H46" i="1"/>
  <c r="H48" i="1" s="1"/>
  <c r="I41" i="1"/>
  <c r="K19" i="1"/>
  <c r="K18" i="1"/>
  <c r="K41" i="1"/>
  <c r="J46" i="1"/>
  <c r="J48" i="1" s="1"/>
  <c r="I26" i="1"/>
  <c r="I18" i="1"/>
  <c r="I19" i="1"/>
  <c r="G24" i="1"/>
  <c r="G25" i="1"/>
  <c r="J36" i="1"/>
  <c r="C36" i="1"/>
  <c r="G43" i="1"/>
  <c r="D46" i="1"/>
  <c r="D48" i="1" s="1"/>
  <c r="F46" i="1"/>
  <c r="F48" i="1" s="1"/>
  <c r="G41" i="1"/>
  <c r="G26" i="1"/>
  <c r="P46" i="1"/>
  <c r="P48" i="1" s="1"/>
  <c r="Q41" i="1"/>
  <c r="G42" i="1"/>
  <c r="C46" i="1"/>
  <c r="C48" i="1" s="1"/>
  <c r="E41" i="1"/>
  <c r="R46" i="1"/>
  <c r="R48" i="1" s="1"/>
  <c r="S41" i="1"/>
  <c r="D36" i="1"/>
  <c r="I36" i="1"/>
  <c r="O43" i="1"/>
  <c r="D26" i="1"/>
  <c r="D18" i="1"/>
  <c r="H36" i="1"/>
  <c r="J24" i="1"/>
  <c r="J25" i="1"/>
  <c r="E36" i="1"/>
  <c r="E37" i="1" s="1"/>
  <c r="K24" i="1"/>
  <c r="K25" i="1"/>
  <c r="K36" i="1"/>
  <c r="B46" i="1"/>
  <c r="B48" i="1" s="1"/>
  <c r="I43" i="1"/>
  <c r="K43" i="1"/>
  <c r="B36" i="1"/>
  <c r="Q43" i="1"/>
  <c r="H19" i="1"/>
  <c r="E42" i="1"/>
  <c r="E43" i="1"/>
  <c r="I44" i="1"/>
  <c r="C26" i="1"/>
  <c r="F36" i="1"/>
  <c r="I25" i="1"/>
  <c r="D24" i="1"/>
  <c r="H25" i="1"/>
  <c r="H24" i="1"/>
  <c r="K44" i="1"/>
  <c r="F26" i="1"/>
  <c r="O42" i="1"/>
  <c r="G36" i="1"/>
  <c r="G37" i="1" s="1"/>
  <c r="E24" i="1"/>
  <c r="M44" i="1"/>
  <c r="Q42" i="1"/>
  <c r="L46" i="1"/>
  <c r="L48" i="1" s="1"/>
  <c r="M41" i="1"/>
  <c r="M46" i="1" s="1"/>
  <c r="M48" i="1" s="1"/>
  <c r="O44" i="1"/>
  <c r="H26" i="1"/>
  <c r="H27" i="1" s="1"/>
  <c r="K42" i="1"/>
  <c r="E18" i="1"/>
  <c r="E26" i="1"/>
  <c r="O41" i="1"/>
  <c r="N46" i="1"/>
  <c r="N48" i="1" s="1"/>
  <c r="S43" i="1"/>
  <c r="G19" i="1"/>
  <c r="O46" i="1" l="1"/>
  <c r="O48" i="1" s="1"/>
  <c r="D27" i="1"/>
  <c r="H37" i="1"/>
  <c r="K37" i="1"/>
  <c r="F37" i="1"/>
  <c r="D49" i="1"/>
  <c r="D50" i="1" s="1"/>
  <c r="S46" i="1"/>
  <c r="S48" i="1" s="1"/>
  <c r="G46" i="1"/>
  <c r="G48" i="1" s="1"/>
  <c r="K46" i="1"/>
  <c r="K48" i="1" s="1"/>
  <c r="I46" i="1"/>
  <c r="I48" i="1" s="1"/>
  <c r="N49" i="1"/>
  <c r="N50" i="1" s="1"/>
  <c r="N51" i="1"/>
  <c r="L49" i="1"/>
  <c r="L50" i="1" s="1"/>
  <c r="L51" i="1"/>
  <c r="R49" i="1"/>
  <c r="R50" i="1" s="1"/>
  <c r="S53" i="1"/>
  <c r="R51" i="1"/>
  <c r="Q46" i="1"/>
  <c r="Q48" i="1" s="1"/>
  <c r="F49" i="1"/>
  <c r="F50" i="1" s="1"/>
  <c r="J37" i="1"/>
  <c r="K54" i="1"/>
  <c r="H49" i="1"/>
  <c r="H50" i="1" s="1"/>
  <c r="I37" i="1"/>
  <c r="E46" i="1"/>
  <c r="E48" i="1" s="1"/>
  <c r="P49" i="1"/>
  <c r="P50" i="1" s="1"/>
  <c r="P51" i="1"/>
  <c r="I27" i="1"/>
  <c r="J27" i="1"/>
  <c r="E27" i="1"/>
  <c r="F27" i="1"/>
  <c r="D37" i="1"/>
  <c r="G27" i="1"/>
  <c r="J49" i="1"/>
  <c r="J50" i="1" s="1"/>
  <c r="J51" i="1"/>
  <c r="K27" i="1"/>
  <c r="S52" i="1" l="1"/>
  <c r="B14" i="2"/>
  <c r="J14" i="2" l="1"/>
  <c r="J23" i="2" l="1"/>
  <c r="K23" i="2"/>
  <c r="B26" i="2" l="1"/>
  <c r="C14" i="2" s="1"/>
  <c r="C26" i="2" s="1"/>
  <c r="D14" i="2" s="1"/>
  <c r="J19" i="2" l="1"/>
  <c r="J26" i="2" s="1"/>
  <c r="K14" i="2" s="1"/>
  <c r="D26" i="2" l="1"/>
  <c r="E14" i="2" s="1"/>
  <c r="E26" i="2" l="1"/>
  <c r="F14" i="2" s="1"/>
  <c r="F26" i="2" l="1"/>
  <c r="G14" i="2" s="1"/>
  <c r="G26" i="2" l="1"/>
  <c r="H14" i="2" s="1"/>
  <c r="H26" i="2" l="1"/>
  <c r="I14" i="2" s="1"/>
  <c r="K19" i="2" l="1"/>
  <c r="K26" i="2" s="1"/>
  <c r="I26" i="2"/>
</calcChain>
</file>

<file path=xl/comments1.xml><?xml version="1.0" encoding="utf-8"?>
<comments xmlns="http://schemas.openxmlformats.org/spreadsheetml/2006/main">
  <authors>
    <author>Sean MacDonald</author>
  </authors>
  <commentList>
    <comment ref="B15" authorId="0">
      <text>
        <r>
          <rPr>
            <sz val="9"/>
            <color indexed="81"/>
            <rFont val="Tahoma"/>
            <family val="2"/>
          </rPr>
          <t xml:space="preserve">Smart Grid, System Control, Asset Investment Planning, Engineering Design Distribution, Engineering &amp; Operations.
</t>
        </r>
      </text>
    </comment>
    <comment ref="B16" authorId="0">
      <text>
        <r>
          <rPr>
            <sz val="9"/>
            <color indexed="81"/>
            <rFont val="Tahoma"/>
            <family val="2"/>
          </rPr>
          <t xml:space="preserve">Lines, P+C, Stations, Metering, 
</t>
        </r>
      </text>
    </comment>
    <comment ref="B20" authorId="0">
      <text>
        <r>
          <rPr>
            <sz val="9"/>
            <color indexed="81"/>
            <rFont val="Tahoma"/>
            <family val="2"/>
          </rPr>
          <t xml:space="preserve">Customer Service
</t>
        </r>
      </text>
    </comment>
    <comment ref="B21" authorId="0">
      <text>
        <r>
          <rPr>
            <sz val="9"/>
            <color indexed="81"/>
            <rFont val="Tahoma"/>
            <family val="2"/>
          </rPr>
          <t xml:space="preserve">Corp Comm BU
</t>
        </r>
      </text>
    </comment>
  </commentList>
</comments>
</file>

<file path=xl/sharedStrings.xml><?xml version="1.0" encoding="utf-8"?>
<sst xmlns="http://schemas.openxmlformats.org/spreadsheetml/2006/main" count="1716" uniqueCount="254">
  <si>
    <t>Back to Index</t>
  </si>
  <si>
    <t>File Number:</t>
  </si>
  <si>
    <t>Exhibit:</t>
  </si>
  <si>
    <t>Tab:</t>
  </si>
  <si>
    <t>Schedule:</t>
  </si>
  <si>
    <t>Page:</t>
  </si>
  <si>
    <t>Date:</t>
  </si>
  <si>
    <t>Appendix 2-JA</t>
  </si>
  <si>
    <t>Summary of Recoverable OM&amp;A Expenses</t>
  </si>
  <si>
    <t>2012 Actuals</t>
  </si>
  <si>
    <t>Last Board-Approved Rebasing Year 
2013</t>
  </si>
  <si>
    <t>Last Rebasing Year 
2013 Actuals</t>
  </si>
  <si>
    <t>2014 
Actuals</t>
  </si>
  <si>
    <t>2015 
Bridge Year</t>
  </si>
  <si>
    <t>2016
TEST YEAR 1</t>
  </si>
  <si>
    <t>2017
TEST YEAR 2</t>
  </si>
  <si>
    <t>2018
TEST YEAR 3</t>
  </si>
  <si>
    <t>2019
TEST YEAR 4</t>
  </si>
  <si>
    <t>2020
TEST YEAR 5</t>
  </si>
  <si>
    <t>Reporting Basis</t>
  </si>
  <si>
    <t>Operations</t>
  </si>
  <si>
    <t>Maintenance</t>
  </si>
  <si>
    <t>SubTotal</t>
  </si>
  <si>
    <t>%Change (year over year)</t>
  </si>
  <si>
    <t>%Change (Test Year vs 
Last Rebasing Year - Actual)</t>
  </si>
  <si>
    <t>Billing and Collecting</t>
  </si>
  <si>
    <t>Community Relations</t>
  </si>
  <si>
    <t>Administrative and General</t>
  </si>
  <si>
    <t>Total</t>
  </si>
  <si>
    <t>Variance 2013 BA vs. 2013 Actuals</t>
  </si>
  <si>
    <t>Variance 
2014 Actuals vs. 2013 Actuals</t>
  </si>
  <si>
    <t>Variance 
2015 Bridge vs. 2014 Actuals</t>
  </si>
  <si>
    <t>Variance 
2016 TEST 1 vs. 2015 Bridge</t>
  </si>
  <si>
    <t>Variance 
2017 TEST 2 vs. 2016 TEST 1</t>
  </si>
  <si>
    <t>Variance 
2018 TEST 3 vs. 2017 TEST 2</t>
  </si>
  <si>
    <t>Variance 
2019 TEST 4 vs. 2018 TEST 3</t>
  </si>
  <si>
    <t>Variance 
2020 TEST 5 vs. 2019 TEST 4</t>
  </si>
  <si>
    <t xml:space="preserve">Maintenance </t>
  </si>
  <si>
    <t xml:space="preserve">Billing and Collecting </t>
  </si>
  <si>
    <t xml:space="preserve">Community Relations </t>
  </si>
  <si>
    <t xml:space="preserve">Administrative and General </t>
  </si>
  <si>
    <t xml:space="preserve">Total OM&amp;A Expenses </t>
  </si>
  <si>
    <t>Adjustments for Total non-recoverable items 
(from Appendices 2-JA and 2-JB)</t>
  </si>
  <si>
    <t xml:space="preserve">Total Recoverable OM&amp;A Expenses </t>
  </si>
  <si>
    <t xml:space="preserve">Variance from previous year </t>
  </si>
  <si>
    <t xml:space="preserve">Percent change (year over year) </t>
  </si>
  <si>
    <t xml:space="preserve">Percent Change:                                                    Test year vs. Most Current Actual </t>
  </si>
  <si>
    <t>Simple average of % variance 
for all years</t>
  </si>
  <si>
    <t>Compound Annual Growth Rate 
for all years</t>
  </si>
  <si>
    <t xml:space="preserve">Compound Growth Rate  
2015 Bridge vs. 2012 Actuals                                                       </t>
  </si>
  <si>
    <t>Note:</t>
  </si>
  <si>
    <t>1     "BA" = Board-Approved</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</si>
  <si>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</si>
  <si>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3     Recoverable OM&amp;A that is included on these tables should be identical to the recoverable OM&amp;A that is shown for the corresponding periods on Appendix 2-JB.</t>
  </si>
  <si>
    <t>$'000</t>
  </si>
  <si>
    <t>Note 4)</t>
  </si>
  <si>
    <t>4     OEB 2013 Approved Budget is $ 80,000. Difference of $ 2,941 relates to Joint Services Costs included in OM&amp;A. The Revenue for Joint Services is included in Other Income.</t>
  </si>
  <si>
    <t>J</t>
  </si>
  <si>
    <t>EB-2015-003</t>
  </si>
  <si>
    <t>Filed: February 24, 2015</t>
  </si>
  <si>
    <t>Appendix 2-JB</t>
  </si>
  <si>
    <t>Recoverable OM&amp;A Cost Driver Table</t>
  </si>
  <si>
    <t>Total OM&amp;A
(000's)</t>
  </si>
  <si>
    <t>2013 Actual</t>
  </si>
  <si>
    <t>2014 Actual</t>
  </si>
  <si>
    <t>2015 Bridge Year</t>
  </si>
  <si>
    <t>2016 Test Year</t>
  </si>
  <si>
    <t>2017 Test Year</t>
  </si>
  <si>
    <t>2018 Test Year</t>
  </si>
  <si>
    <t>2019 Test Year</t>
  </si>
  <si>
    <t>2020 Test Year</t>
  </si>
  <si>
    <t>2013 Actuals to 2015 Bridge Year</t>
  </si>
  <si>
    <t>2016 to 2020 Test Years</t>
  </si>
  <si>
    <t>Opening Balance *</t>
  </si>
  <si>
    <t>Compensation</t>
  </si>
  <si>
    <t>Asset Management</t>
  </si>
  <si>
    <t>Vegetation Management</t>
  </si>
  <si>
    <t>Customer Information System Implementation</t>
  </si>
  <si>
    <t>Risk Management</t>
  </si>
  <si>
    <t>Growth</t>
  </si>
  <si>
    <t>Customer Expectation</t>
  </si>
  <si>
    <t>Compliance</t>
  </si>
  <si>
    <t>Other</t>
  </si>
  <si>
    <t>Closing Balance</t>
  </si>
  <si>
    <t>Appendix 2-JC</t>
  </si>
  <si>
    <t>OM&amp;A Programs Table</t>
  </si>
  <si>
    <t>Programs (000's)</t>
  </si>
  <si>
    <t>Last Rebasing Year (2013 Board-Approved)**</t>
  </si>
  <si>
    <t>Last Rebasing Year (2013 Actual)</t>
  </si>
  <si>
    <t>Variance 2016 Test Year vs. Last rebasing year (2013 Board -Approved)</t>
  </si>
  <si>
    <t>Variance 2017 Test Year vs. 2016 Test Year</t>
  </si>
  <si>
    <t>Variance (2018 Test Year vs. 2017 Test Year)</t>
  </si>
  <si>
    <t>Variance (2019 Test Year vs. 2018 Test Year)</t>
  </si>
  <si>
    <t>Variance (2020 Test Year vs. 2019 Test Year)</t>
  </si>
  <si>
    <t>Smart Grid</t>
  </si>
  <si>
    <t>System Control</t>
  </si>
  <si>
    <t>Lines</t>
  </si>
  <si>
    <t>Protection and Control</t>
  </si>
  <si>
    <t>Stations</t>
  </si>
  <si>
    <t>Metering</t>
  </si>
  <si>
    <t>Asset Investment Planning</t>
  </si>
  <si>
    <t>Engineering Design Distribution</t>
  </si>
  <si>
    <t>Engineering and Operations Strategy</t>
  </si>
  <si>
    <t>Subtotal</t>
  </si>
  <si>
    <t>Finance</t>
  </si>
  <si>
    <t>Rates and Regulatory Affairs</t>
  </si>
  <si>
    <t>Customer Service</t>
  </si>
  <si>
    <t>Corporate Finance and Reporting</t>
  </si>
  <si>
    <t>Corporate Services</t>
  </si>
  <si>
    <t>Supply Chain Services</t>
  </si>
  <si>
    <t>Information Services</t>
  </si>
  <si>
    <t>Corporate Communications</t>
  </si>
  <si>
    <t>Legal</t>
  </si>
  <si>
    <t>Human Resources and Organizational Effectiveness</t>
  </si>
  <si>
    <t>Corporate</t>
  </si>
  <si>
    <t>Strategic Direction</t>
  </si>
  <si>
    <t>Notes:</t>
  </si>
  <si>
    <t>1   Please provide a breakdown of the major components of each OM&amp;A Program undertaken in each year.  Please ensure that all Programs below the materiality threshold are included in the miscellaneous line.  Add more Programs as required.</t>
  </si>
  <si>
    <t>2   The applicant should group projects appropriately and avoid presentations that result in classification of significant components of the OM&amp;A budget in the miscellaneous category</t>
  </si>
  <si>
    <t>Appendix 2-L</t>
  </si>
  <si>
    <t>Recoverable OM&amp;A Cost per Customer and per FTE</t>
  </si>
  <si>
    <t>Last Rebasing Year 2013 Board Approved*</t>
  </si>
  <si>
    <t>Last Rebasing Year 2013 Actual</t>
  </si>
  <si>
    <t>Number of Customers</t>
  </si>
  <si>
    <t>Total Recoverable OM&amp;A from Appendix 2-JB</t>
  </si>
  <si>
    <t>OM&amp;A cost per customer</t>
  </si>
  <si>
    <t>Customers/FTEs</t>
  </si>
  <si>
    <t>OM&amp;A Cost per FTE</t>
  </si>
  <si>
    <t>*     OEB 2013 Approved Budget is $ 80,000. Difference of $ 2,941 relates to Joint Services Costs included in OM&amp;A. The Revenue for Joint Services is included in Other Income.</t>
  </si>
  <si>
    <t>**     OEB 2013 Approved Budget is $ 80,000. Difference of $ 2,941 relates to Joint Services Costs included in OM&amp;A. The Revenue for Joint Services is included in Other Income.</t>
  </si>
  <si>
    <t>Appendix 2-M</t>
  </si>
  <si>
    <t>Regulatory Cost Schedule</t>
  </si>
  <si>
    <t>Regulatory Cost Category</t>
  </si>
  <si>
    <t>USoA Account</t>
  </si>
  <si>
    <t>USoA Account Balance</t>
  </si>
  <si>
    <r>
      <t xml:space="preserve">Ongoing or One-time Cost? </t>
    </r>
    <r>
      <rPr>
        <b/>
        <vertAlign val="superscript"/>
        <sz val="10"/>
        <rFont val="Arial"/>
        <family val="2"/>
      </rPr>
      <t>2</t>
    </r>
  </si>
  <si>
    <t>Annual % Change</t>
  </si>
  <si>
    <t>(A)</t>
  </si>
  <si>
    <t>(B)</t>
  </si>
  <si>
    <t>(C )</t>
  </si>
  <si>
    <t>(D)</t>
  </si>
  <si>
    <t>(E)</t>
  </si>
  <si>
    <t>(F)</t>
  </si>
  <si>
    <t>(G)</t>
  </si>
  <si>
    <t>(H) = [(G)-(F)]/(F)</t>
  </si>
  <si>
    <t>(I)</t>
  </si>
  <si>
    <t>(J) = [(I)-(G)]/(G)</t>
  </si>
  <si>
    <t>OEB Annual Assessment</t>
  </si>
  <si>
    <t>OEB Section 30 Costs (Applicant-originated)</t>
  </si>
  <si>
    <t>OEB Section 30 Costs (OEB-initiated)</t>
  </si>
  <si>
    <t>Expert Witness costs for regulatory matters</t>
  </si>
  <si>
    <t>Legal costs for regulatory matters</t>
  </si>
  <si>
    <t>Consultants' costs for regulatory matters</t>
  </si>
  <si>
    <t>Operating expenses associated with staff resources allocated to regulatory matters</t>
  </si>
  <si>
    <r>
      <t xml:space="preserve">Operating expenses associated with other resources allocated to regulatory matters </t>
    </r>
    <r>
      <rPr>
        <vertAlign val="superscript"/>
        <sz val="10"/>
        <rFont val="Arial"/>
        <family val="2"/>
      </rPr>
      <t>1</t>
    </r>
  </si>
  <si>
    <t>Other regulatory agency fees or assessments</t>
  </si>
  <si>
    <t>Any other costs for regulatory matters (please define)</t>
  </si>
  <si>
    <t>Intervenor costs</t>
  </si>
  <si>
    <r>
      <t xml:space="preserve">Sub-total - Ongoing Costs </t>
    </r>
    <r>
      <rPr>
        <vertAlign val="superscript"/>
        <sz val="10"/>
        <rFont val="Arial"/>
        <family val="2"/>
      </rPr>
      <t>3</t>
    </r>
  </si>
  <si>
    <r>
      <t xml:space="preserve">Sub-total - One-time Costs </t>
    </r>
    <r>
      <rPr>
        <vertAlign val="superscript"/>
        <sz val="10"/>
        <rFont val="Arial"/>
        <family val="2"/>
      </rPr>
      <t>4</t>
    </r>
  </si>
  <si>
    <r>
      <t xml:space="preserve">Please fill out the following table for all </t>
    </r>
    <r>
      <rPr>
        <b/>
        <u/>
        <sz val="10"/>
        <rFont val="Arial"/>
        <family val="2"/>
      </rPr>
      <t>one-time</t>
    </r>
    <r>
      <rPr>
        <b/>
        <sz val="10"/>
        <rFont val="Arial"/>
        <family val="2"/>
      </rPr>
      <t xml:space="preserve"> costs related to this cost of service application to be amortized over the test year plus the IRM period.</t>
    </r>
  </si>
  <si>
    <t>Historical Year(s)</t>
  </si>
  <si>
    <t>Expert Witness costs</t>
  </si>
  <si>
    <t>Legal costs</t>
  </si>
  <si>
    <t>Consultants' costs</t>
  </si>
  <si>
    <t>Incremental operating expenses associated with staff resources allocated to this application.</t>
  </si>
  <si>
    <r>
      <t xml:space="preserve">Incremental operating expenses associated with other resources allocated to this application. </t>
    </r>
    <r>
      <rPr>
        <vertAlign val="superscript"/>
        <sz val="10"/>
        <rFont val="Arial"/>
        <family val="2"/>
      </rPr>
      <t>1</t>
    </r>
  </si>
  <si>
    <t>1</t>
  </si>
  <si>
    <t>Please identify the resources involved.</t>
  </si>
  <si>
    <t>2</t>
  </si>
  <si>
    <t>Where a category's costs include both one-time and ongoing costs, the applicant should prove a separate breakdown between one-time and ongoing costs.</t>
  </si>
  <si>
    <t>3</t>
  </si>
  <si>
    <t>Sum of all ongoing costs identified in rows 1 to 11 inclusive.</t>
  </si>
  <si>
    <t>4</t>
  </si>
  <si>
    <t>Sum of all one-time costs identified in rows 1 to 11 inclusive.</t>
  </si>
  <si>
    <t>Appendix 2-N</t>
  </si>
  <si>
    <t>Shared Services and Corporate Cost Allocation</t>
  </si>
  <si>
    <t>Year:</t>
  </si>
  <si>
    <t>Shared Services</t>
  </si>
  <si>
    <t>Name of Company</t>
  </si>
  <si>
    <t>Service Offered</t>
  </si>
  <si>
    <t>Pricing Methodology</t>
  </si>
  <si>
    <t>Price for the Service</t>
  </si>
  <si>
    <t>Cost for the Service</t>
  </si>
  <si>
    <t>From</t>
  </si>
  <si>
    <t>To</t>
  </si>
  <si>
    <t>$</t>
  </si>
  <si>
    <t>% of Corporate Costs Allocated</t>
  </si>
  <si>
    <t>Amount Allocated</t>
  </si>
  <si>
    <t>%</t>
  </si>
  <si>
    <t xml:space="preserve">Note: </t>
  </si>
  <si>
    <t>Number of FTEs**</t>
  </si>
  <si>
    <r>
      <t xml:space="preserve">** </t>
    </r>
    <r>
      <rPr>
        <sz val="10"/>
        <rFont val="Arial"/>
        <family val="2"/>
      </rPr>
      <t>FTE does not include reduction for shared services employees</t>
    </r>
  </si>
  <si>
    <t>Board-Approved</t>
  </si>
  <si>
    <t>City of Vaughan</t>
  </si>
  <si>
    <t>PowerStream</t>
  </si>
  <si>
    <t>Leased facilities</t>
  </si>
  <si>
    <t xml:space="preserve">Fully allocated costs w. markup </t>
  </si>
  <si>
    <t>Software Maintenance</t>
  </si>
  <si>
    <t>Water and sewer</t>
  </si>
  <si>
    <t>Fully allocated costs w. markup (WACC)</t>
  </si>
  <si>
    <t>Payroll</t>
  </si>
  <si>
    <t>Cashier</t>
  </si>
  <si>
    <t>Town of Markham</t>
  </si>
  <si>
    <t>Street Lighting</t>
  </si>
  <si>
    <t>Bradford West Gwillimbury</t>
  </si>
  <si>
    <t>PowerStream Solar</t>
  </si>
  <si>
    <t>Executive support</t>
  </si>
  <si>
    <t>Allocated based on the % time spent</t>
  </si>
  <si>
    <t>Legal Support</t>
  </si>
  <si>
    <t>Human Resources</t>
  </si>
  <si>
    <t>Corporate Finance</t>
  </si>
  <si>
    <t>Accounting and Payroll</t>
  </si>
  <si>
    <t>Allocated based on the % time spent / transactions count</t>
  </si>
  <si>
    <t>Financial Services</t>
  </si>
  <si>
    <t>IT Services</t>
  </si>
  <si>
    <t>Allocated based on headcount</t>
  </si>
  <si>
    <t>Facilities</t>
  </si>
  <si>
    <t>Allocated based on sq. footage</t>
  </si>
  <si>
    <t>Purchasing</t>
  </si>
  <si>
    <t>Office supplies</t>
  </si>
  <si>
    <t>Director's/Property Insurance</t>
  </si>
  <si>
    <t>Allocated based on sq. footage/# of directors</t>
  </si>
  <si>
    <t>Vehicle Lease</t>
  </si>
  <si>
    <t>Allocated based on # of vehicles</t>
  </si>
  <si>
    <t>2013 Test Year Allocations to Solar are based on the 2011 Service Level Agreement and updated based on 2012 Actual information</t>
  </si>
  <si>
    <t>Actual</t>
  </si>
  <si>
    <t>City of Markham</t>
  </si>
  <si>
    <t>COLLUS PowerStream</t>
  </si>
  <si>
    <t>Rates &amp; Regulatory</t>
  </si>
  <si>
    <t>Fully allocated costs</t>
  </si>
  <si>
    <t>PESI</t>
  </si>
  <si>
    <t>Legal support</t>
  </si>
  <si>
    <t>Director's Insurance</t>
  </si>
  <si>
    <t>Allocated based on # of directors</t>
  </si>
  <si>
    <t>PowerStream Holdings Inc.</t>
  </si>
  <si>
    <t>Strategic Support</t>
  </si>
  <si>
    <t>Fully allocated costs from core to Holdings</t>
  </si>
  <si>
    <t>Direct costs</t>
  </si>
  <si>
    <t>Fully allocated costs from Holdings back to core</t>
  </si>
  <si>
    <t>Business Development Support</t>
  </si>
  <si>
    <t>Corporate Development</t>
  </si>
  <si>
    <t>Board of Directors</t>
  </si>
  <si>
    <t>Directors Insuarance</t>
  </si>
  <si>
    <t>Audit Costs</t>
  </si>
  <si>
    <t>TEST YEAR 1</t>
  </si>
  <si>
    <t>TEST YEAR 2</t>
  </si>
  <si>
    <t>TEST YEAR 3</t>
  </si>
  <si>
    <t>TEST YEAR 4</t>
  </si>
  <si>
    <t>TEST YEAR 5</t>
  </si>
  <si>
    <t>2015-003</t>
  </si>
  <si>
    <t>*     OEB 2013 Approved Budget is $ 80,000,000. Difference of $ 2,941,000 relates to Joint Services Costs included in OM&amp;A. The Revenue for Joint Services is included in Other Income.</t>
  </si>
  <si>
    <t>A</t>
  </si>
  <si>
    <t>1 of 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</si>
</sst>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0_-;\-&quot;$&quot;* #,##0_-;_-&quot;$&quot;* &quot;-&quot;??_-;_-@_-"/>
    <numFmt numFmtId="169" formatCode="0.0%"/>
    <numFmt numFmtId="170" formatCode="_-* #,##0_-;\-* #,##0_-;_-* &quot;-&quot;??_-;_-@_-"/>
    <numFmt numFmtId="171" formatCode="#,##0_);\(#,##0\);&quot;-&quot;"/>
    <numFmt numFmtId="172" formatCode="_(&quot;$&quot;* #,##0_);_(&quot;$&quot;* \(#,##0\);_(&quot;$&quot;* &quot;-&quot;??_);_(@_)"/>
    <numFmt numFmtId="173" formatCode="_(* #,##0_);_(* \(#,##0\);_(* &quot;-&quot;??_);_(@_)"/>
    <numFmt numFmtId="174" formatCode="[$-1009]mmmm\ d\,\ yyyy;@"/>
  </numFmts>
  <fonts count="27" x14ac:knownFonts="1">
    <font>
      <sz val="11"/>
      <color theme="1"/>
      <name val="Calibri"/>
      <family val="2"/>
      <scheme val="minor"/>
    </font>
    <font>
      <sz val="11"/>
      <color theme="1"/>
      <name val="Calibri"/>
      <family val="2"/>
      <scheme val="minor"/>
    </font>
    <font>
      <u/>
      <sz val="10"/>
      <color indexed="12"/>
      <name val="Arial"/>
      <family val="2"/>
    </font>
    <font>
      <b/>
      <sz val="10"/>
      <name val="Arial"/>
      <family val="2"/>
    </font>
    <font>
      <sz val="8"/>
      <name val="Arial"/>
      <family val="2"/>
    </font>
    <font>
      <b/>
      <sz val="14"/>
      <name val="Arial"/>
      <family val="2"/>
    </font>
    <font>
      <sz val="10"/>
      <name val="Arial"/>
      <family val="2"/>
    </font>
    <font>
      <sz val="9"/>
      <name val="Arial"/>
      <family val="2"/>
    </font>
    <font>
      <b/>
      <i/>
      <sz val="9"/>
      <color indexed="10"/>
      <name val="Arial"/>
      <family val="2"/>
    </font>
    <font>
      <b/>
      <sz val="9"/>
      <name val="Arial"/>
      <family val="2"/>
    </font>
    <font>
      <sz val="9"/>
      <color indexed="8"/>
      <name val="Arial"/>
      <family val="2"/>
    </font>
    <font>
      <b/>
      <sz val="9"/>
      <color indexed="8"/>
      <name val="Arial"/>
      <family val="2"/>
    </font>
    <font>
      <sz val="9"/>
      <color indexed="81"/>
      <name val="Tahoma"/>
      <family val="2"/>
    </font>
    <font>
      <b/>
      <sz val="10"/>
      <color theme="0"/>
      <name val="Arial"/>
      <family val="2"/>
    </font>
    <font>
      <b/>
      <sz val="9"/>
      <color theme="1"/>
      <name val="Arial"/>
      <family val="2"/>
    </font>
    <font>
      <b/>
      <u/>
      <sz val="9"/>
      <name val="Arial"/>
      <family val="2"/>
    </font>
    <font>
      <sz val="9"/>
      <color theme="1"/>
      <name val="Arial"/>
      <family val="2"/>
    </font>
    <font>
      <b/>
      <u/>
      <sz val="10"/>
      <name val="Arial"/>
      <family val="2"/>
    </font>
    <font>
      <b/>
      <i/>
      <sz val="10"/>
      <name val="Arial"/>
      <family val="2"/>
    </font>
    <font>
      <sz val="10"/>
      <color indexed="9"/>
      <name val="Arial"/>
      <family val="2"/>
    </font>
    <font>
      <b/>
      <vertAlign val="superscript"/>
      <sz val="10"/>
      <name val="Arial"/>
      <family val="2"/>
    </font>
    <font>
      <vertAlign val="superscript"/>
      <sz val="10"/>
      <name val="Arial"/>
      <family val="2"/>
    </font>
    <font>
      <u/>
      <sz val="10"/>
      <name val="Arial"/>
      <family val="2"/>
    </font>
    <font>
      <b/>
      <sz val="12"/>
      <name val="Arial"/>
      <family val="2"/>
    </font>
    <font>
      <sz val="11"/>
      <name val="Calibri"/>
      <family val="2"/>
      <scheme val="minor"/>
    </font>
    <font>
      <b/>
      <sz val="11"/>
      <color rgb="FF000000"/>
      <name val="Calibri"/>
      <family val="2"/>
    </font>
    <font>
      <b/>
      <sz val="11"/>
      <color theme="1"/>
      <name val="Calibri"/>
      <family val="2"/>
      <scheme val="minor"/>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lightDown">
        <bgColor indexed="55"/>
      </patternFill>
    </fill>
    <fill>
      <patternFill patternType="solid">
        <fgColor theme="6" tint="0.79998168889431442"/>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lightDown">
        <bgColor theme="0" tint="-0.249977111117893"/>
      </patternFill>
    </fill>
  </fills>
  <borders count="68">
    <border>
      <left/>
      <right/>
      <top/>
      <bottom/>
      <diagonal/>
    </border>
    <border>
      <left/>
      <right/>
      <top/>
      <bottom style="thin">
        <color indexed="9"/>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theme="0"/>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43" fontId="1" fillId="0" borderId="0" applyFont="0" applyFill="0" applyBorder="0" applyAlignment="0" applyProtection="0"/>
    <xf numFmtId="0" fontId="6" fillId="0" borderId="0">
      <alignment vertical="center"/>
    </xf>
    <xf numFmtId="167" fontId="1" fillId="0" borderId="0" applyFont="0" applyFill="0" applyBorder="0" applyAlignment="0" applyProtection="0"/>
    <xf numFmtId="0" fontId="6" fillId="0" borderId="0"/>
    <xf numFmtId="44" fontId="6" fillId="0" borderId="0" applyFont="0" applyFill="0" applyBorder="0" applyAlignment="0" applyProtection="0"/>
  </cellStyleXfs>
  <cellXfs count="371">
    <xf numFmtId="0" fontId="0" fillId="0" borderId="0" xfId="0"/>
    <xf numFmtId="0" fontId="2" fillId="0" borderId="0" xfId="3" applyAlignment="1" applyProtection="1"/>
    <xf numFmtId="0" fontId="3" fillId="0" borderId="0" xfId="0" applyFont="1" applyAlignment="1">
      <alignment horizontal="left"/>
    </xf>
    <xf numFmtId="0" fontId="4" fillId="0" borderId="0" xfId="0" applyFont="1" applyAlignment="1">
      <alignment horizontal="right" vertical="top"/>
    </xf>
    <xf numFmtId="0" fontId="4" fillId="2" borderId="1" xfId="0" applyFont="1" applyFill="1" applyBorder="1" applyAlignment="1">
      <alignment horizontal="right" vertical="top"/>
    </xf>
    <xf numFmtId="0" fontId="4" fillId="2" borderId="0" xfId="0" applyFont="1" applyFill="1" applyAlignment="1">
      <alignment horizontal="right" vertical="top"/>
    </xf>
    <xf numFmtId="0" fontId="0" fillId="0" borderId="0" xfId="0" applyFill="1" applyBorder="1"/>
    <xf numFmtId="0" fontId="7" fillId="0" borderId="2" xfId="4" applyFont="1" applyFill="1" applyBorder="1" applyAlignment="1">
      <alignment vertical="center" wrapText="1"/>
    </xf>
    <xf numFmtId="0" fontId="3" fillId="0" borderId="3" xfId="0" applyFont="1" applyFill="1" applyBorder="1" applyAlignment="1">
      <alignment horizontal="center" vertical="center" wrapText="1"/>
    </xf>
    <xf numFmtId="0" fontId="3" fillId="3" borderId="4" xfId="5" applyFont="1" applyFill="1" applyBorder="1" applyAlignment="1">
      <alignment horizontal="center" vertical="top"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0" borderId="0" xfId="0" applyAlignment="1">
      <alignment vertical="center" wrapText="1"/>
    </xf>
    <xf numFmtId="0" fontId="8" fillId="0" borderId="3" xfId="4" applyFont="1" applyFill="1" applyBorder="1" applyAlignment="1">
      <alignment vertical="center" wrapText="1"/>
    </xf>
    <xf numFmtId="0" fontId="3" fillId="5" borderId="4" xfId="0" applyFont="1" applyFill="1" applyBorder="1" applyAlignment="1">
      <alignment horizontal="center" vertical="top" wrapText="1"/>
    </xf>
    <xf numFmtId="0" fontId="3" fillId="5" borderId="6" xfId="0" applyFont="1" applyFill="1" applyBorder="1" applyAlignment="1">
      <alignment horizontal="center" vertical="top" wrapText="1"/>
    </xf>
    <xf numFmtId="0" fontId="7" fillId="0" borderId="7" xfId="4" applyFont="1" applyBorder="1" applyAlignment="1">
      <alignment vertical="center" wrapText="1"/>
    </xf>
    <xf numFmtId="0" fontId="7" fillId="0" borderId="9" xfId="4" applyFont="1" applyBorder="1" applyAlignment="1">
      <alignment vertical="center" wrapText="1"/>
    </xf>
    <xf numFmtId="168" fontId="7" fillId="2" borderId="10" xfId="6" applyNumberFormat="1" applyFont="1" applyFill="1" applyBorder="1" applyAlignment="1">
      <alignment vertical="center" wrapText="1"/>
    </xf>
    <xf numFmtId="0" fontId="9" fillId="0" borderId="9" xfId="4" applyFont="1" applyBorder="1" applyAlignment="1">
      <alignment vertical="center" wrapText="1"/>
    </xf>
    <xf numFmtId="168" fontId="9" fillId="0" borderId="10" xfId="6" applyNumberFormat="1" applyFont="1" applyBorder="1" applyAlignment="1">
      <alignment vertical="center" wrapText="1"/>
    </xf>
    <xf numFmtId="168" fontId="9" fillId="0" borderId="12" xfId="6" applyNumberFormat="1" applyFont="1" applyBorder="1" applyAlignment="1">
      <alignment vertical="center" wrapText="1"/>
    </xf>
    <xf numFmtId="169" fontId="7" fillId="0" borderId="10" xfId="7" applyNumberFormat="1" applyFont="1" applyBorder="1" applyAlignment="1">
      <alignment vertical="center" wrapText="1"/>
    </xf>
    <xf numFmtId="169" fontId="7" fillId="6" borderId="10" xfId="7" applyNumberFormat="1" applyFont="1" applyFill="1" applyBorder="1" applyAlignment="1">
      <alignment vertical="center" wrapText="1"/>
    </xf>
    <xf numFmtId="169" fontId="7" fillId="0" borderId="11" xfId="7" applyNumberFormat="1" applyFont="1" applyBorder="1" applyAlignment="1">
      <alignment vertical="center" wrapText="1"/>
    </xf>
    <xf numFmtId="169" fontId="7" fillId="0" borderId="12" xfId="7" applyNumberFormat="1" applyFont="1" applyBorder="1" applyAlignment="1">
      <alignment vertical="center" wrapText="1"/>
    </xf>
    <xf numFmtId="169" fontId="7" fillId="0" borderId="14" xfId="7" applyNumberFormat="1" applyFont="1" applyBorder="1" applyAlignment="1">
      <alignment vertical="center" wrapText="1"/>
    </xf>
    <xf numFmtId="0" fontId="7" fillId="0" borderId="15" xfId="4" applyFont="1" applyBorder="1" applyAlignment="1">
      <alignment vertical="center" wrapText="1"/>
    </xf>
    <xf numFmtId="169" fontId="7" fillId="0" borderId="16" xfId="7" applyNumberFormat="1" applyFont="1" applyBorder="1" applyAlignment="1">
      <alignment vertical="center" wrapText="1"/>
    </xf>
    <xf numFmtId="3" fontId="7" fillId="6" borderId="16" xfId="8" applyNumberFormat="1" applyFont="1" applyFill="1" applyBorder="1" applyAlignment="1">
      <alignment vertical="center" wrapText="1"/>
    </xf>
    <xf numFmtId="0" fontId="7" fillId="0" borderId="3" xfId="4" applyFont="1" applyFill="1" applyBorder="1" applyAlignment="1">
      <alignment vertical="center" wrapText="1"/>
    </xf>
    <xf numFmtId="0" fontId="9" fillId="0" borderId="4" xfId="4" applyFont="1" applyFill="1" applyBorder="1" applyAlignment="1">
      <alignment horizontal="center" vertical="center" wrapText="1"/>
    </xf>
    <xf numFmtId="0" fontId="7" fillId="0" borderId="17" xfId="4" applyFont="1" applyBorder="1" applyAlignment="1">
      <alignment vertical="center" wrapText="1"/>
    </xf>
    <xf numFmtId="168" fontId="7" fillId="0" borderId="18" xfId="6" applyNumberFormat="1" applyFont="1" applyBorder="1" applyAlignment="1">
      <alignment vertical="center" wrapText="1"/>
    </xf>
    <xf numFmtId="168" fontId="7" fillId="0" borderId="19" xfId="6" applyNumberFormat="1" applyFont="1" applyBorder="1" applyAlignment="1">
      <alignment vertical="center" wrapText="1"/>
    </xf>
    <xf numFmtId="168" fontId="7" fillId="0" borderId="10" xfId="6" applyNumberFormat="1" applyFont="1" applyBorder="1" applyAlignment="1">
      <alignment vertical="center" wrapText="1"/>
    </xf>
    <xf numFmtId="168" fontId="7" fillId="0" borderId="12" xfId="6" applyNumberFormat="1" applyFont="1" applyBorder="1" applyAlignment="1">
      <alignment vertical="center" wrapText="1"/>
    </xf>
    <xf numFmtId="0" fontId="7" fillId="0" borderId="20" xfId="4" applyFont="1" applyBorder="1" applyAlignment="1">
      <alignment vertical="center" wrapText="1"/>
    </xf>
    <xf numFmtId="169" fontId="7" fillId="0" borderId="21" xfId="7" applyNumberFormat="1" applyFont="1" applyBorder="1" applyAlignment="1">
      <alignment vertical="center" wrapText="1"/>
    </xf>
    <xf numFmtId="0" fontId="10" fillId="0" borderId="3" xfId="9" applyFont="1" applyBorder="1" applyAlignment="1">
      <alignment horizontal="center" vertical="center" wrapText="1"/>
    </xf>
    <xf numFmtId="0" fontId="11" fillId="0" borderId="4" xfId="9" applyFont="1" applyBorder="1" applyAlignment="1">
      <alignment horizontal="center" vertical="center" wrapText="1"/>
    </xf>
    <xf numFmtId="0" fontId="11" fillId="4" borderId="4" xfId="9" applyFont="1" applyFill="1" applyBorder="1" applyAlignment="1">
      <alignment horizontal="center" vertical="center" wrapText="1"/>
    </xf>
    <xf numFmtId="0" fontId="11" fillId="0" borderId="6" xfId="9" applyFont="1" applyBorder="1" applyAlignment="1">
      <alignment horizontal="center" vertical="center" wrapText="1"/>
    </xf>
    <xf numFmtId="0" fontId="11" fillId="0" borderId="17" xfId="9" applyFont="1" applyBorder="1" applyAlignment="1">
      <alignment vertical="center" wrapText="1"/>
    </xf>
    <xf numFmtId="168" fontId="10" fillId="0" borderId="18" xfId="6" applyNumberFormat="1" applyFont="1" applyBorder="1" applyAlignment="1">
      <alignment vertical="center" wrapText="1"/>
    </xf>
    <xf numFmtId="168" fontId="10" fillId="0" borderId="19" xfId="6" applyNumberFormat="1" applyFont="1" applyBorder="1" applyAlignment="1">
      <alignment vertical="center" wrapText="1"/>
    </xf>
    <xf numFmtId="0" fontId="11" fillId="0" borderId="9" xfId="9" applyFont="1" applyBorder="1" applyAlignment="1">
      <alignment vertical="center" wrapText="1"/>
    </xf>
    <xf numFmtId="168" fontId="10" fillId="0" borderId="10" xfId="6" applyNumberFormat="1" applyFont="1" applyBorder="1" applyAlignment="1">
      <alignment vertical="center" wrapText="1"/>
    </xf>
    <xf numFmtId="168" fontId="10" fillId="0" borderId="12" xfId="6" applyNumberFormat="1" applyFont="1" applyBorder="1" applyAlignment="1">
      <alignment vertical="center" wrapText="1"/>
    </xf>
    <xf numFmtId="0" fontId="10" fillId="0" borderId="24" xfId="9" applyFont="1" applyFill="1" applyBorder="1" applyAlignment="1">
      <alignment vertical="center" wrapText="1"/>
    </xf>
    <xf numFmtId="0" fontId="10" fillId="0" borderId="23" xfId="9" applyFont="1" applyFill="1" applyBorder="1" applyAlignment="1">
      <alignment vertical="center" wrapText="1"/>
    </xf>
    <xf numFmtId="0" fontId="10" fillId="0" borderId="22" xfId="9" applyFont="1" applyFill="1" applyBorder="1" applyAlignment="1">
      <alignment vertical="center" wrapText="1"/>
    </xf>
    <xf numFmtId="0" fontId="10" fillId="0" borderId="25" xfId="9" applyFont="1" applyFill="1" applyBorder="1" applyAlignment="1">
      <alignment vertical="center" wrapText="1"/>
    </xf>
    <xf numFmtId="0" fontId="10" fillId="0" borderId="26" xfId="9" applyFont="1" applyFill="1" applyBorder="1" applyAlignment="1">
      <alignment vertical="center" wrapText="1"/>
    </xf>
    <xf numFmtId="0" fontId="10" fillId="0" borderId="13" xfId="9" applyFont="1" applyFill="1" applyBorder="1" applyAlignment="1">
      <alignment vertical="center" wrapText="1"/>
    </xf>
    <xf numFmtId="0" fontId="10" fillId="0" borderId="0" xfId="9" applyFont="1" applyFill="1" applyBorder="1" applyAlignment="1">
      <alignment vertical="center" wrapText="1"/>
    </xf>
    <xf numFmtId="0" fontId="10" fillId="0" borderId="27" xfId="9" applyFont="1" applyFill="1" applyBorder="1" applyAlignment="1">
      <alignment vertical="center" wrapText="1"/>
    </xf>
    <xf numFmtId="10" fontId="10" fillId="0" borderId="28" xfId="9" applyNumberFormat="1" applyFont="1" applyFill="1" applyBorder="1" applyAlignment="1">
      <alignment vertical="center" wrapText="1"/>
    </xf>
    <xf numFmtId="0" fontId="10" fillId="0" borderId="14" xfId="9" applyFont="1" applyFill="1" applyBorder="1" applyAlignment="1">
      <alignment vertical="center" wrapText="1"/>
    </xf>
    <xf numFmtId="0" fontId="10" fillId="0" borderId="28" xfId="9" applyFont="1" applyFill="1" applyBorder="1" applyAlignment="1">
      <alignment vertical="center" wrapText="1"/>
    </xf>
    <xf numFmtId="0" fontId="10" fillId="0" borderId="29" xfId="9" applyFont="1" applyFill="1" applyBorder="1" applyAlignment="1">
      <alignment vertical="center" wrapText="1"/>
    </xf>
    <xf numFmtId="10" fontId="10" fillId="0" borderId="14" xfId="9" applyNumberFormat="1" applyFont="1" applyBorder="1" applyAlignment="1">
      <alignment vertical="center" wrapText="1"/>
    </xf>
    <xf numFmtId="0" fontId="11" fillId="0" borderId="15" xfId="9" applyFont="1" applyBorder="1" applyAlignment="1">
      <alignment vertical="center" wrapText="1"/>
    </xf>
    <xf numFmtId="0" fontId="11" fillId="0" borderId="30" xfId="9" applyFont="1" applyBorder="1" applyAlignment="1">
      <alignment vertical="center" wrapText="1"/>
    </xf>
    <xf numFmtId="10" fontId="10" fillId="0" borderId="31" xfId="9" applyNumberFormat="1" applyFont="1" applyFill="1" applyBorder="1" applyAlignment="1">
      <alignment vertical="center" wrapText="1"/>
    </xf>
    <xf numFmtId="10" fontId="10" fillId="0" borderId="30" xfId="9" applyNumberFormat="1" applyFont="1" applyFill="1" applyBorder="1" applyAlignment="1">
      <alignment vertical="center" wrapText="1"/>
    </xf>
    <xf numFmtId="0" fontId="10" fillId="0" borderId="30" xfId="9" applyFont="1" applyFill="1" applyBorder="1" applyAlignment="1">
      <alignment vertical="center" wrapText="1"/>
    </xf>
    <xf numFmtId="0" fontId="10" fillId="0" borderId="32" xfId="9" applyFont="1" applyFill="1" applyBorder="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top"/>
    </xf>
    <xf numFmtId="0" fontId="6" fillId="0" borderId="0" xfId="0" applyFont="1" applyAlignment="1">
      <alignment vertical="top" wrapText="1"/>
    </xf>
    <xf numFmtId="0" fontId="6" fillId="0" borderId="0" xfId="0" applyFont="1"/>
    <xf numFmtId="168" fontId="7" fillId="2" borderId="12" xfId="6" applyNumberFormat="1" applyFont="1" applyFill="1" applyBorder="1" applyAlignment="1">
      <alignment vertical="center" wrapText="1"/>
    </xf>
    <xf numFmtId="0" fontId="6" fillId="0" borderId="34" xfId="4" applyBorder="1" applyAlignment="1">
      <alignment vertical="center" wrapText="1"/>
    </xf>
    <xf numFmtId="0" fontId="6" fillId="0" borderId="0" xfId="4" applyBorder="1" applyAlignment="1">
      <alignment vertical="center" wrapText="1"/>
    </xf>
    <xf numFmtId="170" fontId="6" fillId="0" borderId="0" xfId="8" applyNumberFormat="1" applyFont="1" applyBorder="1" applyAlignment="1">
      <alignment vertical="center" wrapText="1"/>
    </xf>
    <xf numFmtId="170" fontId="4" fillId="0" borderId="0" xfId="8" applyNumberFormat="1" applyFont="1" applyBorder="1" applyAlignment="1">
      <alignment vertical="center" wrapText="1"/>
    </xf>
    <xf numFmtId="0" fontId="0" fillId="0" borderId="0" xfId="0" applyBorder="1" applyAlignment="1">
      <alignment vertical="center" wrapText="1"/>
    </xf>
    <xf numFmtId="168" fontId="7" fillId="2" borderId="10" xfId="1" applyNumberFormat="1" applyFont="1" applyFill="1" applyBorder="1" applyAlignment="1">
      <alignment vertical="center" wrapText="1"/>
    </xf>
    <xf numFmtId="168" fontId="7" fillId="2" borderId="8" xfId="1" applyNumberFormat="1" applyFont="1" applyFill="1" applyBorder="1" applyAlignment="1">
      <alignment vertical="center" wrapText="1"/>
    </xf>
    <xf numFmtId="168" fontId="9" fillId="0" borderId="10" xfId="1" applyNumberFormat="1" applyFont="1" applyBorder="1" applyAlignment="1">
      <alignment vertical="center" wrapText="1"/>
    </xf>
    <xf numFmtId="170" fontId="3" fillId="0" borderId="0" xfId="8" applyNumberFormat="1" applyFont="1" applyBorder="1" applyAlignment="1">
      <alignment horizontal="right" vertical="center" wrapText="1"/>
    </xf>
    <xf numFmtId="0" fontId="6" fillId="0" borderId="0" xfId="0" applyFont="1" applyAlignment="1">
      <alignment vertical="top"/>
    </xf>
    <xf numFmtId="168" fontId="7" fillId="2" borderId="33" xfId="1" applyNumberFormat="1" applyFont="1" applyFill="1" applyBorder="1" applyAlignment="1">
      <alignment vertical="center" wrapText="1"/>
    </xf>
    <xf numFmtId="168" fontId="9" fillId="0" borderId="12" xfId="1" applyNumberFormat="1" applyFont="1" applyBorder="1" applyAlignment="1">
      <alignment vertical="center" wrapText="1"/>
    </xf>
    <xf numFmtId="169" fontId="10" fillId="0" borderId="10" xfId="7" applyNumberFormat="1" applyFont="1" applyBorder="1" applyAlignment="1">
      <alignment vertical="center" wrapText="1"/>
    </xf>
    <xf numFmtId="10" fontId="10" fillId="0" borderId="12" xfId="7" applyNumberFormat="1" applyFont="1" applyFill="1" applyBorder="1" applyAlignment="1">
      <alignment vertical="center" wrapText="1"/>
    </xf>
    <xf numFmtId="0" fontId="10" fillId="0" borderId="35" xfId="9" applyFont="1" applyFill="1" applyBorder="1" applyAlignment="1">
      <alignment vertical="center" wrapText="1"/>
    </xf>
    <xf numFmtId="10" fontId="10" fillId="0" borderId="35" xfId="9" applyNumberFormat="1" applyFont="1" applyBorder="1" applyAlignment="1">
      <alignment vertical="center" wrapText="1"/>
    </xf>
    <xf numFmtId="10" fontId="10" fillId="0" borderId="14" xfId="9" applyNumberFormat="1" applyFont="1" applyFill="1" applyBorder="1" applyAlignment="1">
      <alignment vertical="center" wrapText="1"/>
    </xf>
    <xf numFmtId="9" fontId="10" fillId="0" borderId="14" xfId="7" applyFont="1" applyFill="1" applyBorder="1" applyAlignment="1">
      <alignment vertical="center" wrapText="1"/>
    </xf>
    <xf numFmtId="169" fontId="10" fillId="0" borderId="14" xfId="7" applyNumberFormat="1" applyFont="1" applyFill="1" applyBorder="1" applyAlignment="1">
      <alignment vertical="center" wrapText="1"/>
    </xf>
    <xf numFmtId="0" fontId="10" fillId="0" borderId="36" xfId="9" applyFont="1" applyFill="1" applyBorder="1" applyAlignment="1">
      <alignment vertical="center" wrapText="1"/>
    </xf>
    <xf numFmtId="0" fontId="10" fillId="0" borderId="37" xfId="9" applyFont="1" applyFill="1" applyBorder="1" applyAlignment="1">
      <alignment vertical="center" wrapText="1"/>
    </xf>
    <xf numFmtId="10" fontId="10" fillId="0" borderId="16" xfId="2" applyNumberFormat="1" applyFont="1" applyFill="1" applyBorder="1" applyAlignment="1">
      <alignment vertical="center" wrapText="1"/>
    </xf>
    <xf numFmtId="168" fontId="10" fillId="0" borderId="36" xfId="6" applyNumberFormat="1" applyFont="1" applyBorder="1" applyAlignment="1">
      <alignment vertical="center" wrapText="1"/>
    </xf>
    <xf numFmtId="10" fontId="10" fillId="0" borderId="0" xfId="9" applyNumberFormat="1" applyFont="1" applyFill="1" applyBorder="1" applyAlignment="1">
      <alignment vertical="center" wrapText="1"/>
    </xf>
    <xf numFmtId="0" fontId="11" fillId="0" borderId="38" xfId="9" applyFont="1" applyBorder="1" applyAlignment="1">
      <alignment vertical="center" wrapText="1"/>
    </xf>
    <xf numFmtId="0" fontId="11" fillId="0" borderId="39" xfId="9" applyFont="1" applyBorder="1" applyAlignment="1">
      <alignment vertical="center" wrapText="1"/>
    </xf>
    <xf numFmtId="0" fontId="11" fillId="0" borderId="18" xfId="9" applyFont="1" applyBorder="1" applyAlignment="1">
      <alignment vertical="center" wrapText="1"/>
    </xf>
    <xf numFmtId="0" fontId="6" fillId="0" borderId="0" xfId="13"/>
    <xf numFmtId="0" fontId="3" fillId="0" borderId="0" xfId="13" applyFont="1" applyAlignment="1">
      <alignment horizontal="left"/>
    </xf>
    <xf numFmtId="0" fontId="4" fillId="0" borderId="0" xfId="13" applyFont="1" applyAlignment="1">
      <alignment horizontal="right" vertical="top"/>
    </xf>
    <xf numFmtId="0" fontId="4" fillId="7" borderId="40" xfId="13" applyFont="1" applyFill="1" applyBorder="1" applyAlignment="1">
      <alignment horizontal="right" vertical="top"/>
    </xf>
    <xf numFmtId="0" fontId="4" fillId="7" borderId="0" xfId="13" applyFont="1" applyFill="1" applyAlignment="1">
      <alignment horizontal="right" vertical="top"/>
    </xf>
    <xf numFmtId="0" fontId="6" fillId="0" borderId="0" xfId="13" applyFill="1"/>
    <xf numFmtId="0" fontId="5" fillId="0" borderId="0" xfId="13" applyFont="1" applyAlignment="1">
      <alignment horizontal="center" wrapText="1"/>
    </xf>
    <xf numFmtId="0" fontId="5" fillId="0" borderId="0" xfId="13" applyFont="1" applyAlignment="1">
      <alignment horizontal="center"/>
    </xf>
    <xf numFmtId="0" fontId="13" fillId="8" borderId="3" xfId="13" applyFont="1" applyFill="1" applyBorder="1" applyAlignment="1">
      <alignment horizontal="center" vertical="center" wrapText="1"/>
    </xf>
    <xf numFmtId="0" fontId="13" fillId="8" borderId="41" xfId="13" applyFont="1" applyFill="1" applyBorder="1" applyAlignment="1">
      <alignment horizontal="center" vertical="center" wrapText="1"/>
    </xf>
    <xf numFmtId="0" fontId="13" fillId="8" borderId="42" xfId="13" applyFont="1" applyFill="1" applyBorder="1" applyAlignment="1">
      <alignment horizontal="center" vertical="center" wrapText="1"/>
    </xf>
    <xf numFmtId="0" fontId="13" fillId="8" borderId="43" xfId="13" applyFont="1" applyFill="1" applyBorder="1" applyAlignment="1">
      <alignment horizontal="center" vertical="center" wrapText="1"/>
    </xf>
    <xf numFmtId="0" fontId="13" fillId="8" borderId="44" xfId="13" applyFont="1" applyFill="1" applyBorder="1" applyAlignment="1">
      <alignment horizontal="center" vertical="center" wrapText="1"/>
    </xf>
    <xf numFmtId="0" fontId="3" fillId="0" borderId="17" xfId="13" applyFont="1" applyBorder="1"/>
    <xf numFmtId="164" fontId="14" fillId="0" borderId="10" xfId="14" applyNumberFormat="1" applyFont="1" applyBorder="1"/>
    <xf numFmtId="0" fontId="15" fillId="0" borderId="9" xfId="13" applyFont="1" applyFill="1" applyBorder="1"/>
    <xf numFmtId="164" fontId="16" fillId="0" borderId="10" xfId="14" applyNumberFormat="1" applyFont="1" applyFill="1" applyBorder="1"/>
    <xf numFmtId="0" fontId="7" fillId="0" borderId="45" xfId="13" applyFont="1" applyFill="1" applyBorder="1"/>
    <xf numFmtId="164" fontId="16" fillId="0" borderId="46" xfId="14" applyNumberFormat="1" applyFont="1" applyFill="1" applyBorder="1"/>
    <xf numFmtId="164" fontId="16" fillId="0" borderId="47" xfId="14" applyNumberFormat="1" applyFont="1" applyFill="1" applyBorder="1"/>
    <xf numFmtId="0" fontId="3" fillId="0" borderId="48" xfId="13" applyFont="1" applyBorder="1"/>
    <xf numFmtId="164" fontId="14" fillId="0" borderId="49" xfId="14" applyNumberFormat="1" applyFont="1" applyBorder="1"/>
    <xf numFmtId="164" fontId="14" fillId="0" borderId="31" xfId="14" applyNumberFormat="1" applyFont="1" applyBorder="1"/>
    <xf numFmtId="164" fontId="14" fillId="0" borderId="50" xfId="14" applyNumberFormat="1" applyFont="1" applyBorder="1"/>
    <xf numFmtId="164" fontId="14" fillId="0" borderId="51" xfId="14" applyNumberFormat="1" applyFont="1" applyBorder="1"/>
    <xf numFmtId="164" fontId="6" fillId="0" borderId="0" xfId="13" applyNumberFormat="1"/>
    <xf numFmtId="0" fontId="3" fillId="0" borderId="0" xfId="13" applyFont="1"/>
    <xf numFmtId="171" fontId="6" fillId="0" borderId="0" xfId="13" applyNumberFormat="1"/>
    <xf numFmtId="0" fontId="5" fillId="0" borderId="0" xfId="13" applyFont="1" applyAlignment="1">
      <alignment horizontal="centerContinuous" vertical="top"/>
    </xf>
    <xf numFmtId="0" fontId="5" fillId="0" borderId="0" xfId="13" applyFont="1" applyAlignment="1">
      <alignment horizontal="center" vertical="top"/>
    </xf>
    <xf numFmtId="0" fontId="6" fillId="0" borderId="0" xfId="13" applyAlignment="1">
      <alignment horizontal="left" wrapText="1"/>
    </xf>
    <xf numFmtId="0" fontId="13" fillId="8" borderId="7" xfId="13" applyFont="1" applyFill="1" applyBorder="1"/>
    <xf numFmtId="0" fontId="13" fillId="8" borderId="4" xfId="13" applyFont="1" applyFill="1" applyBorder="1" applyAlignment="1">
      <alignment horizontal="center" vertical="center" wrapText="1"/>
    </xf>
    <xf numFmtId="0" fontId="13" fillId="8" borderId="6" xfId="13" applyFont="1" applyFill="1" applyBorder="1" applyAlignment="1">
      <alignment horizontal="center" vertical="center" wrapText="1"/>
    </xf>
    <xf numFmtId="0" fontId="17" fillId="0" borderId="9" xfId="13" applyFont="1" applyFill="1" applyBorder="1"/>
    <xf numFmtId="0" fontId="6" fillId="0" borderId="9" xfId="13" applyFont="1" applyFill="1" applyBorder="1"/>
    <xf numFmtId="0" fontId="3" fillId="0" borderId="9" xfId="13" applyFont="1" applyFill="1" applyBorder="1"/>
    <xf numFmtId="3" fontId="3" fillId="0" borderId="52" xfId="13" applyNumberFormat="1" applyFont="1" applyFill="1" applyBorder="1"/>
    <xf numFmtId="3" fontId="6" fillId="0" borderId="0" xfId="13" applyNumberFormat="1"/>
    <xf numFmtId="0" fontId="18" fillId="0" borderId="0" xfId="13" applyFont="1" applyAlignment="1">
      <alignment horizontal="left" vertical="top"/>
    </xf>
    <xf numFmtId="0" fontId="6" fillId="0" borderId="0" xfId="13" applyFont="1"/>
    <xf numFmtId="172" fontId="6" fillId="0" borderId="10" xfId="13" applyNumberFormat="1" applyFill="1" applyBorder="1"/>
    <xf numFmtId="172" fontId="6" fillId="0" borderId="10" xfId="13" applyNumberFormat="1" applyFont="1" applyFill="1" applyBorder="1"/>
    <xf numFmtId="172" fontId="3" fillId="0" borderId="10" xfId="13" applyNumberFormat="1" applyFont="1" applyFill="1" applyBorder="1"/>
    <xf numFmtId="172" fontId="3" fillId="0" borderId="53" xfId="13" applyNumberFormat="1" applyFont="1" applyFill="1" applyBorder="1"/>
    <xf numFmtId="0" fontId="4" fillId="0" borderId="0" xfId="4" applyFont="1" applyAlignment="1">
      <alignment horizontal="right" vertical="top"/>
    </xf>
    <xf numFmtId="0" fontId="4" fillId="7" borderId="40" xfId="0" applyFont="1" applyFill="1" applyBorder="1" applyAlignment="1">
      <alignment horizontal="right" vertical="top"/>
    </xf>
    <xf numFmtId="0" fontId="4" fillId="7" borderId="0" xfId="0" applyFont="1" applyFill="1" applyAlignment="1">
      <alignment horizontal="right" vertical="top"/>
    </xf>
    <xf numFmtId="0" fontId="9" fillId="0" borderId="54" xfId="0" applyFont="1" applyBorder="1" applyAlignment="1"/>
    <xf numFmtId="0" fontId="16" fillId="0" borderId="55" xfId="0" applyFont="1" applyBorder="1" applyAlignment="1"/>
    <xf numFmtId="0" fontId="9" fillId="9" borderId="8"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56" xfId="0" applyFont="1" applyFill="1" applyBorder="1" applyAlignment="1">
      <alignment horizontal="center" vertical="center" wrapText="1"/>
    </xf>
    <xf numFmtId="170" fontId="14" fillId="7" borderId="10" xfId="12" applyNumberFormat="1" applyFont="1" applyFill="1" applyBorder="1"/>
    <xf numFmtId="170" fontId="14" fillId="7" borderId="12" xfId="12" applyNumberFormat="1" applyFont="1" applyFill="1" applyBorder="1"/>
    <xf numFmtId="168" fontId="9" fillId="7" borderId="10" xfId="1" applyNumberFormat="1" applyFont="1" applyFill="1" applyBorder="1"/>
    <xf numFmtId="168" fontId="9" fillId="7" borderId="12" xfId="1" applyNumberFormat="1" applyFont="1" applyFill="1" applyBorder="1"/>
    <xf numFmtId="167" fontId="9" fillId="0" borderId="10" xfId="12" applyFont="1" applyBorder="1"/>
    <xf numFmtId="167" fontId="9" fillId="0" borderId="12" xfId="12" applyFont="1" applyBorder="1"/>
    <xf numFmtId="167" fontId="9" fillId="0" borderId="16" xfId="12" applyFont="1" applyBorder="1"/>
    <xf numFmtId="167" fontId="9" fillId="0" borderId="21" xfId="12" applyFont="1" applyBorder="1"/>
    <xf numFmtId="0" fontId="3" fillId="0" borderId="0" xfId="0" applyFont="1" applyFill="1" applyBorder="1"/>
    <xf numFmtId="0" fontId="6" fillId="0" borderId="0" xfId="0" quotePrefix="1" applyFont="1" applyAlignment="1">
      <alignment horizontal="center"/>
    </xf>
    <xf numFmtId="0" fontId="6" fillId="0" borderId="0" xfId="0" applyFont="1" applyAlignment="1">
      <alignment horizontal="center"/>
    </xf>
    <xf numFmtId="0" fontId="0" fillId="0" borderId="0" xfId="0" applyAlignment="1">
      <alignment horizontal="center"/>
    </xf>
    <xf numFmtId="173" fontId="9" fillId="7" borderId="18" xfId="12" applyNumberFormat="1" applyFont="1" applyFill="1" applyBorder="1"/>
    <xf numFmtId="44" fontId="9" fillId="0" borderId="10" xfId="1" applyNumberFormat="1" applyFont="1" applyBorder="1"/>
    <xf numFmtId="0" fontId="19" fillId="0" borderId="0" xfId="0" applyFont="1"/>
    <xf numFmtId="0" fontId="3" fillId="0" borderId="8"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33" xfId="0" applyFont="1" applyBorder="1" applyAlignment="1">
      <alignment horizontal="center" vertical="center" wrapText="1"/>
    </xf>
    <xf numFmtId="0" fontId="0" fillId="0" borderId="10" xfId="0" quotePrefix="1" applyBorder="1" applyAlignment="1">
      <alignment horizontal="center"/>
    </xf>
    <xf numFmtId="0" fontId="0" fillId="0" borderId="12" xfId="0" quotePrefix="1" applyBorder="1" applyAlignment="1">
      <alignment horizontal="center"/>
    </xf>
    <xf numFmtId="0" fontId="3" fillId="0" borderId="9" xfId="0" applyFont="1" applyBorder="1" applyAlignment="1">
      <alignment horizontal="center" vertical="top"/>
    </xf>
    <xf numFmtId="0" fontId="0" fillId="0" borderId="10" xfId="0" applyBorder="1" applyAlignment="1">
      <alignment vertical="top" wrapText="1"/>
    </xf>
    <xf numFmtId="0" fontId="0" fillId="7" borderId="10" xfId="0" applyFill="1" applyBorder="1" applyAlignment="1">
      <alignment vertical="top"/>
    </xf>
    <xf numFmtId="168" fontId="0" fillId="7" borderId="10" xfId="6" applyNumberFormat="1" applyFont="1" applyFill="1" applyBorder="1" applyAlignment="1">
      <alignment vertical="top"/>
    </xf>
    <xf numFmtId="0" fontId="0" fillId="10" borderId="10" xfId="0" applyFill="1" applyBorder="1" applyAlignment="1">
      <alignment vertical="top"/>
    </xf>
    <xf numFmtId="10" fontId="0" fillId="0" borderId="10" xfId="7" applyNumberFormat="1" applyFont="1" applyBorder="1" applyAlignment="1">
      <alignment vertical="top"/>
    </xf>
    <xf numFmtId="10" fontId="0" fillId="0" borderId="12" xfId="7" applyNumberFormat="1" applyFont="1" applyBorder="1" applyAlignment="1">
      <alignment vertical="top"/>
    </xf>
    <xf numFmtId="0" fontId="0" fillId="0" borderId="0" xfId="0" applyAlignment="1">
      <alignment vertical="top"/>
    </xf>
    <xf numFmtId="0" fontId="3" fillId="0" borderId="15" xfId="0" applyFont="1" applyBorder="1" applyAlignment="1">
      <alignment horizontal="center" vertical="top"/>
    </xf>
    <xf numFmtId="0" fontId="0" fillId="0" borderId="16" xfId="0" applyBorder="1" applyAlignment="1">
      <alignment vertical="top" wrapText="1"/>
    </xf>
    <xf numFmtId="0" fontId="0" fillId="7" borderId="16" xfId="0" applyFill="1" applyBorder="1" applyAlignment="1">
      <alignment vertical="top"/>
    </xf>
    <xf numFmtId="168" fontId="0" fillId="7" borderId="16" xfId="6" applyNumberFormat="1" applyFont="1" applyFill="1" applyBorder="1" applyAlignment="1">
      <alignment vertical="top"/>
    </xf>
    <xf numFmtId="10" fontId="0" fillId="0" borderId="16" xfId="7" applyNumberFormat="1" applyFont="1" applyBorder="1" applyAlignment="1">
      <alignment vertical="top"/>
    </xf>
    <xf numFmtId="10" fontId="0" fillId="0" borderId="21" xfId="7" applyNumberFormat="1" applyFont="1" applyBorder="1" applyAlignment="1">
      <alignment vertical="top"/>
    </xf>
    <xf numFmtId="0" fontId="3" fillId="0" borderId="17" xfId="0" applyFont="1" applyBorder="1" applyAlignment="1">
      <alignment horizontal="center" vertical="top"/>
    </xf>
    <xf numFmtId="0" fontId="0" fillId="0" borderId="18" xfId="0" applyBorder="1" applyAlignment="1">
      <alignment vertical="top" wrapText="1"/>
    </xf>
    <xf numFmtId="0" fontId="0" fillId="11" borderId="18" xfId="0" applyFill="1" applyBorder="1" applyAlignment="1">
      <alignment vertical="top"/>
    </xf>
    <xf numFmtId="168" fontId="0" fillId="0" borderId="18" xfId="6" applyNumberFormat="1" applyFont="1" applyBorder="1" applyAlignment="1">
      <alignment vertical="top"/>
    </xf>
    <xf numFmtId="10" fontId="0" fillId="0" borderId="18" xfId="7" applyNumberFormat="1" applyFont="1" applyBorder="1" applyAlignment="1">
      <alignment vertical="top"/>
    </xf>
    <xf numFmtId="10" fontId="0" fillId="0" borderId="19" xfId="7" applyNumberFormat="1" applyFont="1" applyBorder="1" applyAlignment="1">
      <alignment vertical="top"/>
    </xf>
    <xf numFmtId="0" fontId="3" fillId="0" borderId="45" xfId="0" applyFont="1" applyBorder="1" applyAlignment="1">
      <alignment horizontal="center" vertical="top"/>
    </xf>
    <xf numFmtId="0" fontId="0" fillId="0" borderId="46" xfId="0" applyBorder="1" applyAlignment="1">
      <alignment vertical="top" wrapText="1"/>
    </xf>
    <xf numFmtId="0" fontId="0" fillId="11" borderId="46" xfId="0" applyFill="1" applyBorder="1" applyAlignment="1">
      <alignment vertical="top"/>
    </xf>
    <xf numFmtId="168" fontId="0" fillId="0" borderId="46" xfId="6" applyNumberFormat="1" applyFont="1" applyBorder="1" applyAlignment="1">
      <alignment vertical="top"/>
    </xf>
    <xf numFmtId="10" fontId="0" fillId="0" borderId="46" xfId="7" applyNumberFormat="1" applyFont="1" applyBorder="1" applyAlignment="1">
      <alignment vertical="top"/>
    </xf>
    <xf numFmtId="10" fontId="0" fillId="0" borderId="60" xfId="7" applyNumberFormat="1" applyFont="1" applyBorder="1" applyAlignment="1">
      <alignment vertical="top"/>
    </xf>
    <xf numFmtId="0" fontId="3" fillId="0" borderId="48" xfId="0" applyFont="1" applyBorder="1" applyAlignment="1">
      <alignment horizontal="center" vertical="top"/>
    </xf>
    <xf numFmtId="0" fontId="0" fillId="0" borderId="49" xfId="0" applyBorder="1" applyAlignment="1">
      <alignment vertical="top" wrapText="1"/>
    </xf>
    <xf numFmtId="0" fontId="0" fillId="11" borderId="49" xfId="0" applyFill="1" applyBorder="1" applyAlignment="1">
      <alignment vertical="top"/>
    </xf>
    <xf numFmtId="168" fontId="0" fillId="0" borderId="49" xfId="6" applyNumberFormat="1" applyFont="1" applyBorder="1" applyAlignment="1">
      <alignment vertical="top"/>
    </xf>
    <xf numFmtId="10" fontId="0" fillId="0" borderId="49" xfId="7" applyNumberFormat="1" applyFont="1" applyBorder="1" applyAlignment="1">
      <alignment vertical="top"/>
    </xf>
    <xf numFmtId="10" fontId="0" fillId="0" borderId="61" xfId="7" applyNumberFormat="1" applyFont="1" applyBorder="1" applyAlignment="1">
      <alignment vertical="top"/>
    </xf>
    <xf numFmtId="0" fontId="3" fillId="0" borderId="0" xfId="0" applyFont="1"/>
    <xf numFmtId="0" fontId="3" fillId="9" borderId="62" xfId="0" applyFont="1" applyFill="1" applyBorder="1" applyAlignment="1">
      <alignment horizontal="center" vertical="center" wrapText="1"/>
    </xf>
    <xf numFmtId="0" fontId="3" fillId="0" borderId="7" xfId="0" applyFont="1" applyBorder="1" applyAlignment="1">
      <alignment horizontal="center" vertical="top"/>
    </xf>
    <xf numFmtId="0" fontId="6" fillId="0" borderId="63" xfId="0" applyFont="1" applyBorder="1" applyAlignment="1">
      <alignment vertical="top" wrapText="1"/>
    </xf>
    <xf numFmtId="0" fontId="0" fillId="7" borderId="7" xfId="0" applyFill="1" applyBorder="1" applyAlignment="1">
      <alignment horizontal="right" vertical="center"/>
    </xf>
    <xf numFmtId="0" fontId="6" fillId="0" borderId="10" xfId="0" applyFont="1" applyBorder="1" applyAlignment="1">
      <alignment vertical="top" wrapText="1"/>
    </xf>
    <xf numFmtId="0" fontId="0" fillId="7" borderId="17" xfId="0" applyFill="1" applyBorder="1" applyAlignment="1">
      <alignment horizontal="right" vertical="center"/>
    </xf>
    <xf numFmtId="0" fontId="6" fillId="0" borderId="11" xfId="0" applyFont="1" applyBorder="1" applyAlignment="1">
      <alignment vertical="top" wrapText="1"/>
    </xf>
    <xf numFmtId="0" fontId="0" fillId="7" borderId="9" xfId="0" applyFill="1" applyBorder="1" applyAlignment="1">
      <alignment horizontal="right" vertical="center"/>
    </xf>
    <xf numFmtId="0" fontId="0" fillId="0" borderId="64" xfId="0" applyBorder="1" applyAlignment="1">
      <alignment vertical="top" wrapText="1"/>
    </xf>
    <xf numFmtId="0" fontId="0" fillId="7" borderId="15" xfId="0" applyFill="1" applyBorder="1" applyAlignment="1">
      <alignment horizontal="right" vertical="center"/>
    </xf>
    <xf numFmtId="0" fontId="20" fillId="0" borderId="0" xfId="0" quotePrefix="1" applyFont="1"/>
    <xf numFmtId="0" fontId="3" fillId="0" borderId="0" xfId="0" applyFont="1" applyAlignment="1">
      <alignment horizontal="right"/>
    </xf>
    <xf numFmtId="0" fontId="3" fillId="3" borderId="10" xfId="0" applyFont="1" applyFill="1" applyBorder="1" applyAlignment="1">
      <alignment horizontal="center"/>
    </xf>
    <xf numFmtId="0" fontId="0" fillId="7" borderId="9" xfId="0" applyFill="1" applyBorder="1"/>
    <xf numFmtId="0" fontId="0" fillId="7" borderId="10" xfId="0" applyFill="1" applyBorder="1"/>
    <xf numFmtId="0" fontId="0" fillId="7" borderId="15" xfId="0" applyFill="1" applyBorder="1"/>
    <xf numFmtId="0" fontId="0" fillId="7" borderId="16" xfId="0" applyFill="1" applyBorder="1"/>
    <xf numFmtId="0" fontId="3" fillId="3" borderId="12" xfId="0" applyFont="1" applyFill="1" applyBorder="1" applyAlignment="1">
      <alignment horizontal="center"/>
    </xf>
    <xf numFmtId="0" fontId="3" fillId="0" borderId="0" xfId="0" applyFont="1" applyAlignment="1">
      <alignment horizontal="center" vertical="top" wrapText="1"/>
    </xf>
    <xf numFmtId="0" fontId="0" fillId="0" borderId="0" xfId="0" applyAlignment="1">
      <alignment wrapText="1"/>
    </xf>
    <xf numFmtId="0" fontId="3" fillId="3" borderId="0" xfId="0" applyFont="1" applyFill="1" applyBorder="1" applyAlignment="1">
      <alignment horizontal="center" wrapText="1"/>
    </xf>
    <xf numFmtId="165" fontId="16" fillId="0" borderId="10" xfId="14" applyNumberFormat="1" applyFont="1" applyFill="1" applyBorder="1"/>
    <xf numFmtId="165" fontId="16" fillId="0" borderId="12" xfId="14" applyNumberFormat="1" applyFont="1" applyFill="1" applyBorder="1"/>
    <xf numFmtId="165" fontId="7" fillId="0" borderId="9" xfId="13" applyNumberFormat="1" applyFont="1" applyFill="1" applyBorder="1"/>
    <xf numFmtId="0" fontId="22" fillId="7" borderId="0" xfId="0" applyFont="1" applyFill="1" applyAlignment="1">
      <alignment horizontal="center"/>
    </xf>
    <xf numFmtId="0" fontId="0" fillId="0" borderId="0" xfId="0" applyAlignment="1"/>
    <xf numFmtId="0" fontId="0" fillId="7" borderId="38" xfId="0" applyFill="1" applyBorder="1"/>
    <xf numFmtId="0" fontId="3" fillId="0" borderId="0" xfId="0" applyFont="1" applyAlignment="1">
      <alignment horizontal="left" wrapText="1"/>
    </xf>
    <xf numFmtId="0" fontId="4" fillId="0" borderId="0" xfId="0" applyFont="1" applyAlignment="1">
      <alignment horizontal="right" vertical="top" wrapText="1"/>
    </xf>
    <xf numFmtId="0" fontId="4" fillId="7" borderId="40" xfId="0" applyFont="1" applyFill="1" applyBorder="1" applyAlignment="1">
      <alignment horizontal="right" vertical="top" wrapText="1"/>
    </xf>
    <xf numFmtId="0" fontId="4" fillId="7" borderId="0" xfId="0" applyFont="1" applyFill="1" applyAlignment="1">
      <alignment horizontal="right" vertical="top" wrapText="1"/>
    </xf>
    <xf numFmtId="0" fontId="5" fillId="0" borderId="0" xfId="0" applyFont="1" applyAlignment="1">
      <alignment wrapText="1"/>
    </xf>
    <xf numFmtId="0" fontId="3" fillId="0" borderId="0" xfId="0" applyFont="1" applyAlignment="1">
      <alignment horizontal="right" wrapText="1"/>
    </xf>
    <xf numFmtId="0" fontId="22" fillId="7" borderId="0" xfId="0" applyFont="1" applyFill="1" applyAlignment="1">
      <alignment horizontal="center" wrapText="1"/>
    </xf>
    <xf numFmtId="0" fontId="0" fillId="7" borderId="10" xfId="0" applyFill="1" applyBorder="1" applyAlignment="1">
      <alignment wrapText="1"/>
    </xf>
    <xf numFmtId="0" fontId="24" fillId="7" borderId="9" xfId="0" applyFont="1" applyFill="1" applyBorder="1" applyAlignment="1">
      <alignment horizontal="left"/>
    </xf>
    <xf numFmtId="0" fontId="24" fillId="7" borderId="10" xfId="0" applyFont="1" applyFill="1" applyBorder="1" applyAlignment="1">
      <alignment horizontal="left"/>
    </xf>
    <xf numFmtId="0" fontId="24" fillId="7" borderId="10" xfId="0" applyFont="1" applyFill="1" applyBorder="1"/>
    <xf numFmtId="164" fontId="24" fillId="7" borderId="10" xfId="0" applyNumberFormat="1" applyFont="1" applyFill="1" applyBorder="1"/>
    <xf numFmtId="0" fontId="24" fillId="7" borderId="65" xfId="0" applyFont="1" applyFill="1" applyBorder="1" applyAlignment="1">
      <alignment horizontal="left"/>
    </xf>
    <xf numFmtId="0" fontId="24" fillId="7" borderId="38" xfId="0" applyFont="1" applyFill="1" applyBorder="1" applyAlignment="1">
      <alignment horizontal="left"/>
    </xf>
    <xf numFmtId="0" fontId="24" fillId="7" borderId="38" xfId="0" applyFont="1" applyFill="1" applyBorder="1"/>
    <xf numFmtId="0" fontId="0" fillId="7" borderId="65" xfId="0" applyFill="1" applyBorder="1" applyAlignment="1">
      <alignment horizontal="left"/>
    </xf>
    <xf numFmtId="0" fontId="0" fillId="7" borderId="38" xfId="0" applyFill="1" applyBorder="1" applyAlignment="1">
      <alignment horizontal="left"/>
    </xf>
    <xf numFmtId="164" fontId="0" fillId="7" borderId="10" xfId="0" applyNumberFormat="1" applyFill="1" applyBorder="1"/>
    <xf numFmtId="0" fontId="0" fillId="7" borderId="9" xfId="0" applyFill="1" applyBorder="1" applyAlignment="1">
      <alignment horizontal="left"/>
    </xf>
    <xf numFmtId="0" fontId="0" fillId="7" borderId="10" xfId="0" applyFill="1" applyBorder="1" applyAlignment="1">
      <alignment horizontal="left"/>
    </xf>
    <xf numFmtId="0" fontId="0" fillId="7" borderId="65" xfId="0" applyFill="1" applyBorder="1"/>
    <xf numFmtId="164" fontId="0" fillId="7" borderId="38" xfId="0" applyNumberFormat="1" applyFill="1" applyBorder="1"/>
    <xf numFmtId="10" fontId="3" fillId="3" borderId="10" xfId="0" applyNumberFormat="1" applyFont="1" applyFill="1" applyBorder="1" applyAlignment="1">
      <alignment horizontal="center"/>
    </xf>
    <xf numFmtId="10" fontId="0" fillId="7" borderId="10" xfId="0" applyNumberFormat="1" applyFill="1" applyBorder="1"/>
    <xf numFmtId="10" fontId="0" fillId="7" borderId="38" xfId="0" applyNumberFormat="1" applyFill="1" applyBorder="1"/>
    <xf numFmtId="10" fontId="0" fillId="0" borderId="0" xfId="0" applyNumberFormat="1"/>
    <xf numFmtId="0" fontId="3" fillId="0" borderId="39" xfId="0" applyFont="1" applyFill="1" applyBorder="1" applyAlignment="1">
      <alignment horizontal="center" wrapText="1"/>
    </xf>
    <xf numFmtId="0" fontId="3" fillId="0" borderId="39" xfId="0" applyFont="1" applyFill="1" applyBorder="1" applyAlignment="1">
      <alignment horizontal="center"/>
    </xf>
    <xf numFmtId="10" fontId="0" fillId="7" borderId="16" xfId="0" applyNumberFormat="1" applyFill="1" applyBorder="1"/>
    <xf numFmtId="165" fontId="16" fillId="0" borderId="18" xfId="14" applyNumberFormat="1" applyFont="1" applyFill="1" applyBorder="1"/>
    <xf numFmtId="164" fontId="16" fillId="0" borderId="66" xfId="14" applyNumberFormat="1" applyFont="1" applyFill="1" applyBorder="1"/>
    <xf numFmtId="164" fontId="14" fillId="0" borderId="12" xfId="14" applyNumberFormat="1" applyFont="1" applyBorder="1"/>
    <xf numFmtId="164" fontId="16" fillId="0" borderId="12" xfId="14" applyNumberFormat="1" applyFont="1" applyFill="1" applyBorder="1"/>
    <xf numFmtId="0" fontId="25" fillId="7" borderId="32" xfId="0" applyFont="1" applyFill="1" applyBorder="1" applyAlignment="1">
      <alignment horizontal="right" vertical="center"/>
    </xf>
    <xf numFmtId="0" fontId="0" fillId="0" borderId="0" xfId="0" applyAlignment="1">
      <alignment wrapText="1"/>
    </xf>
    <xf numFmtId="0" fontId="0" fillId="7" borderId="9" xfId="0" applyFill="1" applyBorder="1" applyAlignment="1">
      <alignment horizontal="center"/>
    </xf>
    <xf numFmtId="0" fontId="0" fillId="7" borderId="10" xfId="0" applyFill="1" applyBorder="1" applyAlignment="1">
      <alignment horizontal="center"/>
    </xf>
    <xf numFmtId="172" fontId="0" fillId="7" borderId="10" xfId="1" applyNumberFormat="1" applyFont="1" applyFill="1" applyBorder="1"/>
    <xf numFmtId="0" fontId="0" fillId="7" borderId="65" xfId="0" applyFill="1" applyBorder="1" applyAlignment="1">
      <alignment horizontal="center"/>
    </xf>
    <xf numFmtId="0" fontId="0" fillId="7" borderId="38" xfId="0" applyFill="1" applyBorder="1" applyAlignment="1">
      <alignment horizontal="center"/>
    </xf>
    <xf numFmtId="172" fontId="0" fillId="7" borderId="38" xfId="1" applyNumberFormat="1" applyFont="1" applyFill="1" applyBorder="1"/>
    <xf numFmtId="0" fontId="3" fillId="0" borderId="41" xfId="0" applyFont="1" applyFill="1" applyBorder="1" applyAlignment="1">
      <alignment horizontal="center" wrapText="1"/>
    </xf>
    <xf numFmtId="0" fontId="0" fillId="7" borderId="12" xfId="0" applyFill="1" applyBorder="1"/>
    <xf numFmtId="0" fontId="0" fillId="7" borderId="67" xfId="0" applyFill="1" applyBorder="1"/>
    <xf numFmtId="0" fontId="0" fillId="0" borderId="30" xfId="0" applyFill="1" applyBorder="1"/>
    <xf numFmtId="0" fontId="0" fillId="7" borderId="21" xfId="0" applyFill="1" applyBorder="1"/>
    <xf numFmtId="164" fontId="0" fillId="7" borderId="16" xfId="0" applyNumberFormat="1" applyFill="1" applyBorder="1"/>
    <xf numFmtId="166" fontId="0" fillId="7" borderId="12" xfId="0" applyNumberFormat="1" applyFill="1" applyBorder="1"/>
    <xf numFmtId="164" fontId="0" fillId="7" borderId="67" xfId="0" applyNumberFormat="1" applyFill="1" applyBorder="1"/>
    <xf numFmtId="164" fontId="0" fillId="7" borderId="21" xfId="0" applyNumberFormat="1" applyFill="1" applyBorder="1"/>
    <xf numFmtId="10" fontId="0" fillId="0" borderId="0" xfId="0" applyNumberFormat="1" applyFill="1" applyBorder="1"/>
    <xf numFmtId="164" fontId="0" fillId="0" borderId="0" xfId="0" applyNumberFormat="1" applyFill="1" applyBorder="1"/>
    <xf numFmtId="0" fontId="0" fillId="0" borderId="0" xfId="0" applyFill="1" applyAlignment="1">
      <alignment wrapText="1"/>
    </xf>
    <xf numFmtId="0" fontId="0" fillId="7" borderId="9" xfId="0" applyFill="1" applyBorder="1" applyAlignment="1">
      <alignment wrapText="1"/>
    </xf>
    <xf numFmtId="0" fontId="0" fillId="7" borderId="12" xfId="0" applyFill="1" applyBorder="1" applyAlignment="1">
      <alignment wrapText="1"/>
    </xf>
    <xf numFmtId="0" fontId="0" fillId="7" borderId="15" xfId="0" applyFill="1" applyBorder="1" applyAlignment="1">
      <alignment wrapText="1"/>
    </xf>
    <xf numFmtId="0" fontId="0" fillId="7" borderId="16" xfId="0" applyFill="1" applyBorder="1" applyAlignment="1">
      <alignment wrapText="1"/>
    </xf>
    <xf numFmtId="0" fontId="0" fillId="7" borderId="36" xfId="0" applyFill="1" applyBorder="1" applyAlignment="1">
      <alignment wrapText="1"/>
    </xf>
    <xf numFmtId="0" fontId="0" fillId="0" borderId="39" xfId="0" applyFill="1" applyBorder="1" applyAlignment="1">
      <alignment wrapText="1"/>
    </xf>
    <xf numFmtId="0" fontId="26" fillId="0" borderId="39" xfId="0" applyFont="1" applyFill="1" applyBorder="1" applyAlignment="1">
      <alignment wrapText="1"/>
    </xf>
    <xf numFmtId="0" fontId="26" fillId="0" borderId="9" xfId="0" applyFont="1" applyFill="1" applyBorder="1" applyAlignment="1">
      <alignment horizontal="left" wrapText="1"/>
    </xf>
    <xf numFmtId="0" fontId="26" fillId="0" borderId="10" xfId="0" applyFont="1" applyFill="1" applyBorder="1" applyAlignment="1">
      <alignment horizontal="left" wrapText="1"/>
    </xf>
    <xf numFmtId="10" fontId="0" fillId="7" borderId="36" xfId="2" applyNumberFormat="1" applyFont="1" applyFill="1" applyBorder="1" applyAlignment="1">
      <alignment wrapText="1"/>
    </xf>
    <xf numFmtId="10" fontId="0" fillId="7" borderId="20" xfId="2" applyNumberFormat="1" applyFont="1" applyFill="1" applyBorder="1" applyAlignment="1">
      <alignment wrapText="1"/>
    </xf>
    <xf numFmtId="168" fontId="0" fillId="7" borderId="10" xfId="1" applyNumberFormat="1" applyFont="1" applyFill="1" applyBorder="1" applyAlignment="1">
      <alignment wrapText="1"/>
    </xf>
    <xf numFmtId="168" fontId="0" fillId="7" borderId="16" xfId="1" applyNumberFormat="1" applyFont="1" applyFill="1" applyBorder="1" applyAlignment="1">
      <alignment wrapText="1"/>
    </xf>
    <xf numFmtId="168" fontId="0" fillId="7" borderId="12" xfId="1" applyNumberFormat="1" applyFont="1" applyFill="1" applyBorder="1" applyAlignment="1">
      <alignment wrapText="1"/>
    </xf>
    <xf numFmtId="0" fontId="0" fillId="7" borderId="10" xfId="0" applyFill="1" applyBorder="1" applyAlignment="1"/>
    <xf numFmtId="164" fontId="0" fillId="7" borderId="12" xfId="1" applyNumberFormat="1" applyFont="1" applyFill="1" applyBorder="1" applyAlignment="1">
      <alignment wrapText="1"/>
    </xf>
    <xf numFmtId="164" fontId="0" fillId="7" borderId="21" xfId="1" applyNumberFormat="1" applyFont="1" applyFill="1" applyBorder="1" applyAlignment="1">
      <alignment wrapText="1"/>
    </xf>
    <xf numFmtId="172" fontId="0" fillId="7" borderId="12" xfId="1" applyNumberFormat="1" applyFont="1" applyFill="1" applyBorder="1" applyAlignment="1">
      <alignment wrapText="1"/>
    </xf>
    <xf numFmtId="173" fontId="6" fillId="0" borderId="0" xfId="12" applyNumberFormat="1" applyFont="1" applyBorder="1" applyAlignment="1">
      <alignment vertical="center" wrapText="1"/>
    </xf>
    <xf numFmtId="173" fontId="0" fillId="0" borderId="0" xfId="12" applyNumberFormat="1" applyFont="1" applyFill="1" applyBorder="1" applyAlignment="1">
      <alignment vertical="center" wrapText="1"/>
    </xf>
    <xf numFmtId="174" fontId="4" fillId="2" borderId="0" xfId="0" applyNumberFormat="1" applyFont="1" applyFill="1" applyAlignment="1">
      <alignment horizontal="right" vertical="top"/>
    </xf>
    <xf numFmtId="174" fontId="4" fillId="2" borderId="0" xfId="0" applyNumberFormat="1" applyFont="1" applyFill="1" applyAlignment="1">
      <alignment vertical="top"/>
    </xf>
    <xf numFmtId="0" fontId="5" fillId="0" borderId="0" xfId="0" applyFont="1" applyAlignment="1">
      <alignment horizontal="center" vertical="center"/>
    </xf>
    <xf numFmtId="0" fontId="0" fillId="0" borderId="0" xfId="0"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vertical="top" wrapText="1"/>
    </xf>
    <xf numFmtId="0" fontId="5" fillId="0" borderId="0" xfId="13" applyFont="1" applyAlignment="1">
      <alignment horizontal="center" wrapText="1"/>
    </xf>
    <xf numFmtId="0" fontId="5" fillId="0" borderId="0" xfId="13" applyFont="1" applyAlignment="1">
      <alignment horizontal="center"/>
    </xf>
    <xf numFmtId="174" fontId="4" fillId="2" borderId="0" xfId="0" applyNumberFormat="1" applyFont="1" applyFill="1" applyAlignment="1">
      <alignment horizontal="center" vertical="top"/>
    </xf>
    <xf numFmtId="0" fontId="6" fillId="0" borderId="0" xfId="13" applyFont="1" applyAlignment="1">
      <alignment horizontal="left" vertical="top" wrapText="1"/>
    </xf>
    <xf numFmtId="0" fontId="3" fillId="0" borderId="0" xfId="13" applyFont="1" applyAlignment="1">
      <alignment horizontal="left" wrapText="1"/>
    </xf>
    <xf numFmtId="0" fontId="6" fillId="0" borderId="0" xfId="0" applyFont="1" applyAlignment="1">
      <alignment wrapText="1"/>
    </xf>
    <xf numFmtId="0" fontId="0" fillId="0" borderId="0" xfId="0" applyAlignment="1">
      <alignment wrapText="1"/>
    </xf>
    <xf numFmtId="0" fontId="5" fillId="0" borderId="0" xfId="0" applyFont="1" applyAlignment="1">
      <alignment horizontal="center"/>
    </xf>
    <xf numFmtId="0" fontId="9" fillId="0" borderId="57" xfId="0" applyFont="1" applyBorder="1" applyAlignment="1">
      <alignment horizontal="left"/>
    </xf>
    <xf numFmtId="0" fontId="9" fillId="0" borderId="37" xfId="0" applyFont="1" applyBorder="1" applyAlignment="1">
      <alignment horizontal="left"/>
    </xf>
    <xf numFmtId="0" fontId="9" fillId="0" borderId="58" xfId="0" applyFont="1" applyBorder="1" applyAlignment="1">
      <alignment horizontal="left" vertical="top" wrapText="1"/>
    </xf>
    <xf numFmtId="0" fontId="9" fillId="0" borderId="36" xfId="0" applyFont="1" applyBorder="1" applyAlignment="1">
      <alignment horizontal="left" vertical="top" wrapText="1"/>
    </xf>
    <xf numFmtId="0" fontId="9" fillId="0" borderId="58" xfId="0" applyFont="1" applyBorder="1" applyAlignment="1">
      <alignment horizontal="left"/>
    </xf>
    <xf numFmtId="0" fontId="9" fillId="0" borderId="36" xfId="0" applyFont="1" applyBorder="1" applyAlignment="1">
      <alignment horizontal="left"/>
    </xf>
    <xf numFmtId="0" fontId="9" fillId="0" borderId="59" xfId="0" applyFont="1" applyBorder="1" applyAlignment="1">
      <alignment horizontal="left"/>
    </xf>
    <xf numFmtId="0" fontId="9" fillId="0" borderId="20" xfId="0" applyFont="1" applyBorder="1" applyAlignment="1">
      <alignment horizontal="left"/>
    </xf>
    <xf numFmtId="0" fontId="0" fillId="0" borderId="0" xfId="0" applyAlignment="1">
      <alignment horizontal="left" wrapText="1"/>
    </xf>
    <xf numFmtId="0" fontId="0" fillId="0" borderId="0" xfId="0" applyAlignment="1">
      <alignment horizontal="left"/>
    </xf>
    <xf numFmtId="0" fontId="6" fillId="0" borderId="0" xfId="0" applyFont="1" applyAlignment="1">
      <alignment horizontal="left"/>
    </xf>
    <xf numFmtId="0" fontId="3" fillId="0" borderId="7" xfId="0" applyFont="1" applyBorder="1" applyAlignment="1">
      <alignment horizontal="left" vertical="center"/>
    </xf>
    <xf numFmtId="0" fontId="3" fillId="0" borderId="8" xfId="0" applyFont="1" applyBorder="1" applyAlignment="1">
      <alignment horizontal="left" vertical="center"/>
    </xf>
    <xf numFmtId="0" fontId="0" fillId="0" borderId="9" xfId="0" quotePrefix="1" applyBorder="1" applyAlignment="1">
      <alignment horizontal="center"/>
    </xf>
    <xf numFmtId="0" fontId="0" fillId="0" borderId="10" xfId="0" quotePrefix="1" applyBorder="1" applyAlignment="1">
      <alignment horizontal="center"/>
    </xf>
    <xf numFmtId="0" fontId="3" fillId="3" borderId="0" xfId="0" applyFont="1" applyFill="1" applyBorder="1" applyAlignment="1">
      <alignment horizontal="center" wrapText="1"/>
    </xf>
    <xf numFmtId="0" fontId="5" fillId="0" borderId="0" xfId="0" applyFont="1" applyAlignment="1">
      <alignment horizontal="center" vertical="center" wrapText="1"/>
    </xf>
    <xf numFmtId="0" fontId="23" fillId="0" borderId="0" xfId="0" applyFont="1" applyAlignment="1">
      <alignment horizontal="center" wrapText="1"/>
    </xf>
    <xf numFmtId="0" fontId="3" fillId="3" borderId="65" xfId="0" applyFont="1" applyFill="1" applyBorder="1" applyAlignment="1">
      <alignment horizontal="center"/>
    </xf>
    <xf numFmtId="0" fontId="0" fillId="3" borderId="17" xfId="0" applyFill="1" applyBorder="1" applyAlignment="1">
      <alignment horizontal="center"/>
    </xf>
    <xf numFmtId="0" fontId="3" fillId="3" borderId="38" xfId="0" applyFont="1" applyFill="1" applyBorder="1" applyAlignment="1">
      <alignment horizontal="center"/>
    </xf>
    <xf numFmtId="0" fontId="0" fillId="3" borderId="18" xfId="0" applyFill="1" applyBorder="1" applyAlignment="1">
      <alignment horizontal="center"/>
    </xf>
    <xf numFmtId="0" fontId="3" fillId="0" borderId="0" xfId="0" applyFont="1" applyAlignment="1">
      <alignment horizontal="left" vertical="center" wrapText="1"/>
    </xf>
    <xf numFmtId="0" fontId="3" fillId="0" borderId="0" xfId="0" applyFont="1" applyAlignment="1">
      <alignment horizontal="left" vertical="top" wrapText="1"/>
    </xf>
    <xf numFmtId="10" fontId="3" fillId="3" borderId="8" xfId="0" applyNumberFormat="1" applyFont="1" applyFill="1" applyBorder="1" applyAlignment="1">
      <alignment horizontal="center" wrapText="1"/>
    </xf>
    <xf numFmtId="10" fontId="3" fillId="3" borderId="10" xfId="0" applyNumberFormat="1" applyFont="1" applyFill="1" applyBorder="1" applyAlignment="1">
      <alignment horizontal="center" wrapText="1"/>
    </xf>
    <xf numFmtId="0" fontId="3" fillId="3" borderId="33" xfId="0" applyFont="1" applyFill="1" applyBorder="1" applyAlignment="1">
      <alignment horizontal="center" wrapText="1"/>
    </xf>
    <xf numFmtId="0" fontId="3" fillId="3" borderId="12" xfId="0" applyFont="1" applyFill="1" applyBorder="1" applyAlignment="1">
      <alignment horizontal="center" wrapText="1"/>
    </xf>
    <xf numFmtId="0" fontId="3" fillId="3" borderId="7" xfId="0" applyFont="1" applyFill="1" applyBorder="1" applyAlignment="1">
      <alignment horizontal="center"/>
    </xf>
    <xf numFmtId="0" fontId="3" fillId="3" borderId="8" xfId="0" applyFont="1" applyFill="1" applyBorder="1" applyAlignment="1">
      <alignment horizontal="center"/>
    </xf>
    <xf numFmtId="0" fontId="3" fillId="3" borderId="41"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0" fillId="3" borderId="18" xfId="0" applyFill="1" applyBorder="1" applyAlignment="1">
      <alignment horizontal="center" vertical="center" wrapText="1"/>
    </xf>
    <xf numFmtId="0" fontId="3" fillId="3" borderId="8" xfId="0" applyFont="1" applyFill="1" applyBorder="1" applyAlignment="1">
      <alignment horizontal="center" wrapText="1"/>
    </xf>
    <xf numFmtId="0" fontId="3" fillId="3" borderId="10" xfId="0" applyFont="1" applyFill="1" applyBorder="1" applyAlignment="1">
      <alignment horizontal="center" wrapText="1"/>
    </xf>
    <xf numFmtId="0" fontId="3" fillId="3" borderId="65" xfId="0" applyFont="1" applyFill="1" applyBorder="1" applyAlignment="1"/>
    <xf numFmtId="0" fontId="0" fillId="3" borderId="17" xfId="0" applyFill="1" applyBorder="1" applyAlignment="1"/>
    <xf numFmtId="0" fontId="3" fillId="3" borderId="38" xfId="0" applyFont="1" applyFill="1" applyBorder="1" applyAlignment="1"/>
    <xf numFmtId="0" fontId="0" fillId="3" borderId="18" xfId="0" applyFill="1" applyBorder="1" applyAlignment="1"/>
    <xf numFmtId="10" fontId="26" fillId="0" borderId="41" xfId="0" applyNumberFormat="1" applyFont="1" applyFill="1" applyBorder="1" applyAlignment="1">
      <alignment horizontal="center" wrapText="1"/>
    </xf>
    <xf numFmtId="10" fontId="26" fillId="0" borderId="18" xfId="0" applyNumberFormat="1" applyFont="1" applyFill="1" applyBorder="1" applyAlignment="1">
      <alignment horizontal="center" wrapText="1"/>
    </xf>
    <xf numFmtId="0" fontId="26" fillId="0" borderId="56" xfId="0" applyFont="1" applyFill="1" applyBorder="1" applyAlignment="1">
      <alignment horizontal="center" wrapText="1"/>
    </xf>
    <xf numFmtId="0" fontId="26" fillId="0" borderId="19" xfId="0" applyFont="1" applyFill="1" applyBorder="1" applyAlignment="1">
      <alignment horizontal="center" wrapText="1"/>
    </xf>
    <xf numFmtId="0" fontId="26" fillId="0" borderId="41" xfId="0" applyFont="1" applyFill="1" applyBorder="1" applyAlignment="1">
      <alignment horizontal="center" wrapText="1"/>
    </xf>
    <xf numFmtId="0" fontId="26" fillId="0" borderId="18" xfId="0" applyFont="1" applyFill="1" applyBorder="1" applyAlignment="1">
      <alignment horizontal="center" wrapText="1"/>
    </xf>
    <xf numFmtId="0" fontId="26" fillId="0" borderId="54" xfId="0" applyFont="1" applyFill="1" applyBorder="1" applyAlignment="1">
      <alignment horizontal="center" wrapText="1"/>
    </xf>
    <xf numFmtId="0" fontId="26" fillId="0" borderId="55" xfId="0" applyFont="1" applyFill="1" applyBorder="1" applyAlignment="1">
      <alignment horizontal="center" wrapText="1"/>
    </xf>
  </cellXfs>
  <cellStyles count="15">
    <cellStyle name="Comma" xfId="12" builtinId="3"/>
    <cellStyle name="Comma 2" xfId="10"/>
    <cellStyle name="Comma 9" xfId="8"/>
    <cellStyle name="Currency" xfId="1" builtinId="4"/>
    <cellStyle name="Currency 11" xfId="6"/>
    <cellStyle name="Currency 30" xfId="14"/>
    <cellStyle name="Hyperlink" xfId="3" builtinId="8"/>
    <cellStyle name="Normal" xfId="0" builtinId="0"/>
    <cellStyle name="Normal 10" xfId="5"/>
    <cellStyle name="Normal 10 2" xfId="13"/>
    <cellStyle name="Normal 2" xfId="4"/>
    <cellStyle name="Normal 3" xfId="9"/>
    <cellStyle name="Normal 4" xfId="11"/>
    <cellStyle name="Percent" xfId="2" builtinId="5"/>
    <cellStyle name="Percent 2" xfId="7"/>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eather.clark\Desktop\Copy%20of%20Filing_Requirements_Chapter2_Appendices_for%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ate%20Application%20-%20Finance\2015%20Filing\Cost%20Drivers\Cost%20Drivers%202015\Cost%20Driver%20overview\Previous%20versions\Suggested%20Table%20for%202015%20filing%20(after%20meeting%20August%205th)_WORKING%20COPY%20Nov%2025%20GS_2014%20ACTUALS%20I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20Application%20-%20Finance\2015%20Filing\Financial%20Services\Copy%20of%20Suggested%20Table%20for%202015%20filing%20(after%20meeting%20August%205th)_WORKING%20COPY%20Dec%2015%20GS_2014%20ACTUALS%20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ate%20Application%20-%20Finance\2015%20Filing\IR%20questions\Hanna's%20IRs\Aug%202015\Aug4'15%20Suggested%20Table%20for%202015%20fil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ate%20Application%20-%20Finance\2015%20Filing\Cost%20Drivers\Cost%20Drivers%202015\Analysis\CONSOLIDATED%20Cost%20Driver%20Analysis%20-%20V5%20(Non-distribution%20items%20remov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ate%20Application%20-%20Finance\2015%20Filing\Cost%20Drivers\Cost%20Drivers%202015\Analysis\CONSOLIDATED%20Cost%20Driver%20Analysis%20-%20V6%20(Process%20Improvement%20remov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ate%20Application%20-%20Finance\2015%20Filing\Financial%20Services\Suggested%20Table%20for%202015%20filing%20(after%20meeting%20August%205th)_WORKING%20COPY%20Nov%2025%20GS_2014%20ACTUALS%20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v>0</v>
          </cell>
        </row>
        <row r="24">
          <cell r="E24">
            <v>2014</v>
          </cell>
        </row>
        <row r="28">
          <cell r="E28">
            <v>2009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Original"/>
      <sheetName val="Chart OEB Updated (Dec 12)"/>
      <sheetName val="Table by Division"/>
      <sheetName val="Table O&amp;M"/>
      <sheetName val="Table Finance"/>
      <sheetName val="Table Corp Serv"/>
      <sheetName val="Table Corporate"/>
      <sheetName val="Lines In Rates Format Jan 22"/>
      <sheetName val="Table Corp Serv detail"/>
      <sheetName val="Table Finance detail"/>
      <sheetName val="Table Lines detail (Ashly) OLD"/>
      <sheetName val="Rate Filing format by BU for 20"/>
      <sheetName val="Non-Distribution Items (Jan 29)"/>
      <sheetName val="Non-Distribution items original"/>
      <sheetName val="Table OM&amp;A"/>
      <sheetName val="Table Admin"/>
      <sheetName val="Detailed tables"/>
      <sheetName val="Balances by Object - tie to Div"/>
      <sheetName val="Balances by Object - 9XXX"/>
      <sheetName val="BU Listing"/>
      <sheetName val="2014 OM&amp;A ACTUAL"/>
      <sheetName val="2014 ACTUAL OM&amp;A PT"/>
      <sheetName val="2015 GS"/>
      <sheetName val="2015 PT"/>
      <sheetName val="2016 GS"/>
      <sheetName val="2016 PT"/>
      <sheetName val="2017 GS"/>
      <sheetName val="2017 PT"/>
      <sheetName val="2018 GS"/>
      <sheetName val="2018 PT"/>
      <sheetName val="2019 GS"/>
      <sheetName val="2019 PT"/>
      <sheetName val="2020 GS"/>
      <sheetName val="2020 PT"/>
      <sheetName val="PT14 Projs - Dec 4"/>
      <sheetName val="14 Projs - Dec 4"/>
      <sheetName val="Cost Driver by Work Program"/>
      <sheetName val="Cost Driver by Wk Pgm Detailed"/>
      <sheetName val="Cost Driver Wk Pgm Less Detail"/>
      <sheetName val="CONSL DATA"/>
      <sheetName val="LABOUR PIVOT"/>
      <sheetName val="CONNIE'S REPORTS&gt;&gt;"/>
      <sheetName val="2013-2020 Analysis"/>
      <sheetName val="App.2-K (Old Version)"/>
      <sheetName val="&lt;&lt;CONNIE'S REPORTS"/>
      <sheetName val="2014qryGSMaster"/>
      <sheetName val="2014Pivot"/>
    </sheetNames>
    <sheetDataSet>
      <sheetData sheetId="0" refreshError="1"/>
      <sheetData sheetId="1" refreshError="1"/>
      <sheetData sheetId="2" refreshError="1"/>
      <sheetData sheetId="3" refreshError="1">
        <row r="8">
          <cell r="C8">
            <v>3143.8772599999998</v>
          </cell>
          <cell r="D8">
            <v>3343.4513700000002</v>
          </cell>
          <cell r="E8">
            <v>3407.9820800000002</v>
          </cell>
          <cell r="F8">
            <v>3652.9846400000001</v>
          </cell>
          <cell r="G8">
            <v>3837.3444832999999</v>
          </cell>
          <cell r="H8">
            <v>3954.0409091000001</v>
          </cell>
          <cell r="I8">
            <v>4233.1662845000001</v>
          </cell>
          <cell r="J8">
            <v>4393.1152423000003</v>
          </cell>
          <cell r="K8">
            <v>4561.1801474000004</v>
          </cell>
          <cell r="L8">
            <v>4558.8456173000004</v>
          </cell>
        </row>
        <row r="23">
          <cell r="C23">
            <v>2869.7661799999996</v>
          </cell>
          <cell r="D23">
            <v>2986.1867199999997</v>
          </cell>
          <cell r="E23">
            <v>2718.2126100000005</v>
          </cell>
          <cell r="F23">
            <v>3023.5332399999998</v>
          </cell>
          <cell r="G23">
            <v>3300.6950882099995</v>
          </cell>
          <cell r="H23">
            <v>3391.6782494699996</v>
          </cell>
          <cell r="I23">
            <v>3516.0853942849999</v>
          </cell>
          <cell r="J23">
            <v>3596.9158544350007</v>
          </cell>
          <cell r="K23">
            <v>3662.1388071900001</v>
          </cell>
          <cell r="L23">
            <v>3735.4590231649995</v>
          </cell>
        </row>
        <row r="26">
          <cell r="C26">
            <v>4237.2720499999996</v>
          </cell>
          <cell r="D26">
            <v>3982.8525100000002</v>
          </cell>
          <cell r="E26">
            <v>3758.0481399999999</v>
          </cell>
          <cell r="F26">
            <v>3947.8957999999998</v>
          </cell>
          <cell r="G26">
            <v>4039.7934944026042</v>
          </cell>
          <cell r="H26">
            <v>4149.3417533949241</v>
          </cell>
          <cell r="I26">
            <v>4254.6139021172812</v>
          </cell>
          <cell r="J26">
            <v>4337.2563252471364</v>
          </cell>
          <cell r="K26">
            <v>4420.091156790344</v>
          </cell>
          <cell r="L26">
            <v>4504.7883900945444</v>
          </cell>
        </row>
        <row r="29">
          <cell r="C29">
            <v>0</v>
          </cell>
          <cell r="D29">
            <v>0</v>
          </cell>
          <cell r="E29">
            <v>0</v>
          </cell>
          <cell r="F29">
            <v>0</v>
          </cell>
          <cell r="G29">
            <v>0</v>
          </cell>
          <cell r="H29">
            <v>463.02786236999998</v>
          </cell>
          <cell r="I29">
            <v>468.95475035999999</v>
          </cell>
          <cell r="J29">
            <v>474.96756246000007</v>
          </cell>
          <cell r="K29">
            <v>481.45002375000007</v>
          </cell>
          <cell r="L29">
            <v>488.11898251000002</v>
          </cell>
        </row>
        <row r="32">
          <cell r="C32">
            <v>2217.0115700000001</v>
          </cell>
          <cell r="D32">
            <v>2460.2370999999998</v>
          </cell>
          <cell r="E32">
            <v>2355.9910599999998</v>
          </cell>
          <cell r="F32">
            <v>2587.04738</v>
          </cell>
          <cell r="G32">
            <v>2777.32922504</v>
          </cell>
          <cell r="H32">
            <v>2839.3111794400002</v>
          </cell>
          <cell r="I32">
            <v>2895.8531507000002</v>
          </cell>
          <cell r="J32">
            <v>2947.9232917600002</v>
          </cell>
          <cell r="K32">
            <v>3002.8436721200001</v>
          </cell>
          <cell r="L32">
            <v>3058.6893249599998</v>
          </cell>
        </row>
      </sheetData>
      <sheetData sheetId="4" refreshError="1">
        <row r="7">
          <cell r="C7">
            <v>13314.72451</v>
          </cell>
          <cell r="D7">
            <v>14124.395279999999</v>
          </cell>
          <cell r="E7">
            <v>13641.942800000001</v>
          </cell>
          <cell r="F7">
            <v>16089.120700000001</v>
          </cell>
          <cell r="G7">
            <v>16711.158355133</v>
          </cell>
          <cell r="H7">
            <v>17281.802693693502</v>
          </cell>
        </row>
      </sheetData>
      <sheetData sheetId="5" refreshError="1">
        <row r="7">
          <cell r="C7">
            <v>6133.6887800000004</v>
          </cell>
        </row>
        <row r="13">
          <cell r="C13">
            <v>1499.7091699999999</v>
          </cell>
          <cell r="D13">
            <v>1398.6231200000002</v>
          </cell>
          <cell r="E13">
            <v>1431.3868599999998</v>
          </cell>
          <cell r="F13">
            <v>1740.4268100000002</v>
          </cell>
          <cell r="G13">
            <v>1806.3037444647809</v>
          </cell>
          <cell r="H13">
            <v>2123.8960748999998</v>
          </cell>
          <cell r="I13">
            <v>2193.8608763000002</v>
          </cell>
          <cell r="J13">
            <v>2221.3180321</v>
          </cell>
          <cell r="K13">
            <v>2249.6472968000003</v>
          </cell>
          <cell r="L13">
            <v>2275.8658109999997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Original"/>
      <sheetName val="Chart OEB Updated (Dec 12)"/>
      <sheetName val="Table by Division"/>
      <sheetName val="Table O&amp;M"/>
      <sheetName val="Table Finance"/>
      <sheetName val="Table Corp Serv"/>
      <sheetName val="Table Corporate"/>
      <sheetName val="Lines In Rates Format Jan 22"/>
      <sheetName val="Table Corp Serv detail"/>
      <sheetName val="Table Finance detail"/>
      <sheetName val="Table Lines detail (Ashly) OLD"/>
      <sheetName val="Rate Filing format by BU for 20"/>
      <sheetName val="Non-Distribution Items (Jan 29)"/>
      <sheetName val="Non-Distribution items original"/>
      <sheetName val="Table OM&amp;A"/>
      <sheetName val="Table Admin"/>
      <sheetName val="Detailed tables"/>
      <sheetName val="Balances by Object - tie to Div"/>
      <sheetName val="Balances by Object - 9XXX"/>
      <sheetName val="BU Listing"/>
      <sheetName val="2014 OM&amp;A ACTUAL"/>
      <sheetName val="2014 ACTUAL OM&amp;A PT"/>
      <sheetName val="2015 GS"/>
      <sheetName val="2015 PT"/>
      <sheetName val="2016 GS"/>
      <sheetName val="2016 PT"/>
      <sheetName val="2017 GS"/>
      <sheetName val="2017 PT"/>
      <sheetName val="2018 GS"/>
      <sheetName val="2018 PT"/>
      <sheetName val="2019 GS"/>
      <sheetName val="2019 PT"/>
      <sheetName val="2020 GS"/>
      <sheetName val="2020 PT"/>
      <sheetName val="PT14 Projs - Dec 4"/>
      <sheetName val="14 Projs - Dec 4"/>
      <sheetName val="Cost Driver by Work Program"/>
      <sheetName val="Cost Driver by Wk Pgm Detailed"/>
      <sheetName val="Cost Driver Wk Pgm Less Detail"/>
      <sheetName val="CONSL DATA"/>
      <sheetName val="LABOUR PIVOT"/>
      <sheetName val="CONNIE'S REPORTS&gt;&gt;"/>
      <sheetName val="2013-2020 Analysis"/>
      <sheetName val="App.2-K (Old Version)"/>
      <sheetName val="&lt;&lt;CONNIE'S REPORTS"/>
      <sheetName val="2014qryGSMaster"/>
      <sheetName val="2014Pivot"/>
    </sheetNames>
    <sheetDataSet>
      <sheetData sheetId="0"/>
      <sheetData sheetId="1"/>
      <sheetData sheetId="2"/>
      <sheetData sheetId="3">
        <row r="6">
          <cell r="K6">
            <v>0</v>
          </cell>
        </row>
        <row r="11">
          <cell r="C11">
            <v>12562.07393</v>
          </cell>
          <cell r="D11">
            <v>12046.227510000001</v>
          </cell>
          <cell r="E11">
            <v>13919.45508</v>
          </cell>
          <cell r="F11">
            <v>13039.734769999999</v>
          </cell>
          <cell r="G11">
            <v>14160.784346276398</v>
          </cell>
          <cell r="H11">
            <v>15172.490435182184</v>
          </cell>
          <cell r="I11">
            <v>15897.645754560306</v>
          </cell>
          <cell r="J11">
            <v>16783.115092875734</v>
          </cell>
          <cell r="K11">
            <v>17488.336617056601</v>
          </cell>
          <cell r="L11">
            <v>18300.870841803557</v>
          </cell>
        </row>
        <row r="14">
          <cell r="C14">
            <v>1225.53961</v>
          </cell>
          <cell r="D14">
            <v>1512.0799299999999</v>
          </cell>
          <cell r="E14">
            <v>1327.2011200000002</v>
          </cell>
          <cell r="F14">
            <v>1352.7651899999998</v>
          </cell>
          <cell r="G14">
            <v>1463.8918586630707</v>
          </cell>
          <cell r="H14">
            <v>1389.9959252013825</v>
          </cell>
          <cell r="I14">
            <v>1424.6633364316294</v>
          </cell>
          <cell r="J14">
            <v>1346.7219564830382</v>
          </cell>
          <cell r="K14">
            <v>1410.6158808978962</v>
          </cell>
          <cell r="L14">
            <v>1443.4838696266313</v>
          </cell>
        </row>
        <row r="17">
          <cell r="C17">
            <v>2119.8526000000002</v>
          </cell>
          <cell r="D17">
            <v>2055.0874899999999</v>
          </cell>
          <cell r="E17">
            <v>1795.0404199999998</v>
          </cell>
          <cell r="F17">
            <v>2078.8376499999999</v>
          </cell>
          <cell r="G17">
            <v>2173.5456739112133</v>
          </cell>
          <cell r="H17">
            <v>2237.9441389674844</v>
          </cell>
          <cell r="I17">
            <v>2298.390826380512</v>
          </cell>
          <cell r="J17">
            <v>2359.2276369945739</v>
          </cell>
          <cell r="K17">
            <v>2422.3844625739562</v>
          </cell>
          <cell r="L17">
            <v>2480.7342244576557</v>
          </cell>
        </row>
        <row r="20">
          <cell r="C20">
            <v>3501.5141899999999</v>
          </cell>
          <cell r="D20">
            <v>3477.9042599999998</v>
          </cell>
          <cell r="E20">
            <v>2987.9590800000001</v>
          </cell>
          <cell r="F20">
            <v>3695.9429100000002</v>
          </cell>
          <cell r="G20">
            <v>3651.7742687333957</v>
          </cell>
          <cell r="H20">
            <v>3800.0975367812439</v>
          </cell>
          <cell r="I20">
            <v>3936.9002561799748</v>
          </cell>
          <cell r="J20">
            <v>3913.2094292807269</v>
          </cell>
          <cell r="K20">
            <v>3887.1918783596111</v>
          </cell>
          <cell r="L20">
            <v>3936.1638703687768</v>
          </cell>
        </row>
      </sheetData>
      <sheetData sheetId="4">
        <row r="5">
          <cell r="J5">
            <v>0</v>
          </cell>
        </row>
        <row r="10">
          <cell r="C10">
            <v>3036.6769599999998</v>
          </cell>
          <cell r="D10">
            <v>2778.0533499999997</v>
          </cell>
          <cell r="E10">
            <v>2363.1928600000001</v>
          </cell>
          <cell r="F10">
            <v>3074.3768599999999</v>
          </cell>
          <cell r="G10">
            <v>3259.4667407999996</v>
          </cell>
          <cell r="H10">
            <v>3033.8429232999997</v>
          </cell>
          <cell r="I10">
            <v>3060.9815521</v>
          </cell>
          <cell r="J10">
            <v>3114.6651596999995</v>
          </cell>
          <cell r="K10">
            <v>3080.0435065000001</v>
          </cell>
          <cell r="L10">
            <v>3134.3949825999998</v>
          </cell>
        </row>
        <row r="13">
          <cell r="C13">
            <v>4812.7151299999996</v>
          </cell>
          <cell r="D13">
            <v>5386.4655500000008</v>
          </cell>
          <cell r="E13">
            <v>5124.2355900000002</v>
          </cell>
          <cell r="F13">
            <v>5137.5487999999996</v>
          </cell>
          <cell r="G13">
            <v>5701.2747318000002</v>
          </cell>
          <cell r="H13">
            <v>6048.7567563999992</v>
          </cell>
          <cell r="I13">
            <v>6183.2070461000003</v>
          </cell>
          <cell r="J13">
            <v>6307.7884341999998</v>
          </cell>
          <cell r="K13">
            <v>6534.0798868000002</v>
          </cell>
          <cell r="L13">
            <v>6589.2118972999997</v>
          </cell>
        </row>
      </sheetData>
      <sheetData sheetId="5">
        <row r="5">
          <cell r="G5" t="str">
            <v>Bridge Year</v>
          </cell>
        </row>
        <row r="7">
          <cell r="C7">
            <v>6133.6887800000004</v>
          </cell>
          <cell r="D7">
            <v>5811.81844</v>
          </cell>
          <cell r="E7">
            <v>5513.7955600000005</v>
          </cell>
          <cell r="F7">
            <v>5737.4884300000003</v>
          </cell>
          <cell r="G7">
            <v>5979.3510185000005</v>
          </cell>
          <cell r="H7">
            <v>6277.4907647999999</v>
          </cell>
          <cell r="I7">
            <v>6350.9636907000004</v>
          </cell>
          <cell r="J7">
            <v>6424.0247135999998</v>
          </cell>
          <cell r="K7">
            <v>6493.2093402999999</v>
          </cell>
          <cell r="L7">
            <v>6558.638731699999</v>
          </cell>
        </row>
        <row r="10">
          <cell r="C10">
            <v>6545.7478500000007</v>
          </cell>
          <cell r="D10">
            <v>6904.0769099999998</v>
          </cell>
          <cell r="E10">
            <v>6458.4906200000005</v>
          </cell>
          <cell r="F10">
            <v>6061.1924300000001</v>
          </cell>
          <cell r="G10">
            <v>9132.4805922100004</v>
          </cell>
          <cell r="H10">
            <v>9084.6393048150003</v>
          </cell>
          <cell r="I10">
            <v>9259.7283317099991</v>
          </cell>
          <cell r="J10">
            <v>9256.4372134749992</v>
          </cell>
          <cell r="K10">
            <v>9453.9019404450009</v>
          </cell>
          <cell r="L10">
            <v>9484.3781459999991</v>
          </cell>
        </row>
        <row r="16">
          <cell r="C16">
            <v>538.96051999999997</v>
          </cell>
          <cell r="D16">
            <v>478.87175000000002</v>
          </cell>
          <cell r="E16">
            <v>385.38288</v>
          </cell>
          <cell r="F16">
            <v>350.52728999999999</v>
          </cell>
          <cell r="G16">
            <v>512.74630839999998</v>
          </cell>
          <cell r="H16">
            <v>638.85351070000002</v>
          </cell>
          <cell r="I16">
            <v>737.39521920000004</v>
          </cell>
          <cell r="J16">
            <v>761.09703320000006</v>
          </cell>
          <cell r="K16">
            <v>787.01933739999993</v>
          </cell>
          <cell r="L16">
            <v>808.25397310000005</v>
          </cell>
        </row>
        <row r="19">
          <cell r="C19">
            <v>4723.1528500000004</v>
          </cell>
          <cell r="D19">
            <v>4870.0494600000002</v>
          </cell>
          <cell r="E19">
            <v>5036.8059199999998</v>
          </cell>
          <cell r="F19">
            <v>5125.1684699999996</v>
          </cell>
          <cell r="G19">
            <v>5458.4721372999993</v>
          </cell>
          <cell r="H19">
            <v>5668.80204108</v>
          </cell>
          <cell r="I19">
            <v>5736.08923366</v>
          </cell>
          <cell r="J19">
            <v>5776.0511012799998</v>
          </cell>
          <cell r="K19">
            <v>5882.5002468599996</v>
          </cell>
          <cell r="L19">
            <v>5982.2883159900002</v>
          </cell>
        </row>
      </sheetData>
      <sheetData sheetId="6">
        <row r="5">
          <cell r="G5" t="str">
            <v>Bridge Year</v>
          </cell>
        </row>
        <row r="7">
          <cell r="C7">
            <v>6769.1533300000001</v>
          </cell>
          <cell r="D7">
            <v>5587.8935700000002</v>
          </cell>
          <cell r="E7">
            <v>4968.3425200000001</v>
          </cell>
          <cell r="F7">
            <v>5666.87626</v>
          </cell>
          <cell r="G7">
            <v>5363.5928769000002</v>
          </cell>
          <cell r="H7">
            <v>5317.7236782999998</v>
          </cell>
          <cell r="I7">
            <v>5433.7638660000002</v>
          </cell>
          <cell r="J7">
            <v>5543.1603456999992</v>
          </cell>
          <cell r="K7">
            <v>5645.5697445999995</v>
          </cell>
          <cell r="L7">
            <v>5750.2508761999998</v>
          </cell>
        </row>
        <row r="10">
          <cell r="C10">
            <v>3540.9165400000002</v>
          </cell>
          <cell r="D10">
            <v>3736.4932500000004</v>
          </cell>
          <cell r="E10">
            <v>3655.4908799999998</v>
          </cell>
          <cell r="F10">
            <v>3092.3597699999996</v>
          </cell>
          <cell r="G10">
            <v>3227.4956972000004</v>
          </cell>
          <cell r="H10">
            <v>3342.4557344</v>
          </cell>
          <cell r="I10">
            <v>3485.4688828000003</v>
          </cell>
          <cell r="J10">
            <v>3481.6883951</v>
          </cell>
          <cell r="K10">
            <v>3556.5470048000002</v>
          </cell>
          <cell r="L10">
            <v>3629.7096035999998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Original"/>
      <sheetName val="Chart OEB Updated (Dec 12)"/>
      <sheetName val="Table by Division"/>
      <sheetName val="Table O&amp;M"/>
      <sheetName val="Table Finance"/>
      <sheetName val="Table Corp Serv"/>
      <sheetName val="Table Corporate"/>
      <sheetName val="Lines In Rates Format Feb 23"/>
      <sheetName val="Table Corp Serv detail"/>
      <sheetName val="Table Finance detail"/>
      <sheetName val="Table Lines detail (Ashly) OLD"/>
      <sheetName val="Rate Filing format by BU for 20"/>
      <sheetName val="2015 Jun YTD Actual"/>
      <sheetName val="Non-Distribution Items (Jan 29)"/>
      <sheetName val="Non-Distribution items original"/>
      <sheetName val="Table OM&amp;A"/>
      <sheetName val="Table Admin"/>
      <sheetName val="Detailed tables"/>
      <sheetName val="Balances by Object - tie to Div"/>
      <sheetName val="Balances by Object - 9XXX"/>
      <sheetName val="BU Listing"/>
      <sheetName val="2014 OM&amp;A ACTUAL"/>
      <sheetName val="2014 ACTUAL OM&amp;A PT"/>
      <sheetName val="2015 GS"/>
      <sheetName val="Sheet1"/>
      <sheetName val="2015 PT"/>
      <sheetName val="2016 GS"/>
      <sheetName val="2016 PT"/>
      <sheetName val="2017 GS"/>
      <sheetName val="2017 PT"/>
      <sheetName val="2018 GS"/>
      <sheetName val="2018 PT"/>
      <sheetName val="2019 GS"/>
      <sheetName val="2019 PT"/>
      <sheetName val="2020 GS"/>
      <sheetName val="2020 PT"/>
      <sheetName val="PT14 Projs - Dec 4"/>
      <sheetName val="14 Projs - Dec 4"/>
      <sheetName val="Cost Driver by Work Program"/>
      <sheetName val="Cost Driver by Wk Pgm Detailed"/>
      <sheetName val="Cost Driver Wk Pgm Less Detail"/>
      <sheetName val="CONSL DATA"/>
      <sheetName val="LABOUR PIVOT"/>
      <sheetName val="CONNIE'S REPORTS&gt;&gt;"/>
      <sheetName val="2013-2020 Analysis"/>
      <sheetName val="App.2-K (Old Version)"/>
      <sheetName val="&lt;&lt;CONNIE'S REPORTS"/>
      <sheetName val="2014qryGSMaster"/>
      <sheetName val="2014Pivot"/>
    </sheetNames>
    <sheetDataSet>
      <sheetData sheetId="0" refreshError="1"/>
      <sheetData sheetId="1" refreshError="1"/>
      <sheetData sheetId="2" refreshError="1"/>
      <sheetData sheetId="3" refreshError="1"/>
      <sheetData sheetId="4">
        <row r="7">
          <cell r="I7">
            <v>20440.580236898</v>
          </cell>
          <cell r="J7">
            <v>20685.260470421501</v>
          </cell>
          <cell r="K7">
            <v>21089.8712999665</v>
          </cell>
          <cell r="L7">
            <v>21508.297797668503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COST DRIVERS"/>
      <sheetName val="Operations"/>
      <sheetName val="Lines"/>
      <sheetName val="Engineering"/>
      <sheetName val="Eng - Labour Escalations"/>
      <sheetName val="Eng - Pivot"/>
      <sheetName val="Eng - 2015-2020"/>
      <sheetName val="Finance"/>
      <sheetName val="Corp Services"/>
      <sheetName val="Corporate"/>
      <sheetName val="Strategic - BrianB(105106)"/>
    </sheetNames>
    <sheetDataSet>
      <sheetData sheetId="0">
        <row r="2">
          <cell r="B2">
            <v>82940.767569999996</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COST DRIVERS"/>
      <sheetName val="Operations"/>
      <sheetName val="Lines"/>
      <sheetName val="Engineering"/>
      <sheetName val="Eng - Labour Escalations"/>
      <sheetName val="Eng - Pivot"/>
      <sheetName val="Eng - 2015-2020"/>
      <sheetName val="Finance"/>
      <sheetName val="Corp Services"/>
      <sheetName val="Corporate"/>
      <sheetName val="Strategic - BrianB(105106)"/>
    </sheetNames>
    <sheetDataSet>
      <sheetData sheetId="0">
        <row r="8">
          <cell r="C8">
            <v>-204.07000000000002</v>
          </cell>
          <cell r="D8">
            <v>537.50947000001349</v>
          </cell>
          <cell r="E8">
            <v>2508.3529660794929</v>
          </cell>
          <cell r="F8">
            <v>1135.9534069919819</v>
          </cell>
          <cell r="G8">
            <v>267.45921064232869</v>
          </cell>
          <cell r="H8">
            <v>745.32514610516751</v>
          </cell>
          <cell r="I8">
            <v>787.31387919630629</v>
          </cell>
          <cell r="J8">
            <v>900.52029696945772</v>
          </cell>
        </row>
        <row r="34">
          <cell r="C34">
            <v>0</v>
          </cell>
          <cell r="D34">
            <v>1349</v>
          </cell>
          <cell r="E34">
            <v>1310.4166666666665</v>
          </cell>
          <cell r="F34">
            <v>-122.15666666666661</v>
          </cell>
          <cell r="G34">
            <v>-158.46499999999997</v>
          </cell>
          <cell r="H34">
            <v>-181.93900000000002</v>
          </cell>
          <cell r="I34">
            <v>1.3370000000000049</v>
          </cell>
          <cell r="J34">
            <v>1.3638599999999945</v>
          </cell>
        </row>
        <row r="47">
          <cell r="C47">
            <v>1872</v>
          </cell>
          <cell r="D47">
            <v>-1565.4449400000001</v>
          </cell>
          <cell r="E47">
            <v>403.41974000000005</v>
          </cell>
          <cell r="F47">
            <v>614.14599999999996</v>
          </cell>
          <cell r="G47">
            <v>525.80600000000004</v>
          </cell>
          <cell r="H47">
            <v>531.06399999999985</v>
          </cell>
          <cell r="I47">
            <v>536.37400000000025</v>
          </cell>
          <cell r="J47">
            <v>541.7489999999998</v>
          </cell>
        </row>
        <row r="54">
          <cell r="C54">
            <v>-922.31848000000014</v>
          </cell>
          <cell r="D54">
            <v>1949.0703699999999</v>
          </cell>
          <cell r="E54">
            <v>578.72297701829098</v>
          </cell>
          <cell r="F54">
            <v>472.47441083270701</v>
          </cell>
          <cell r="G54">
            <v>577.98170355812192</v>
          </cell>
          <cell r="H54">
            <v>363.79173524542506</v>
          </cell>
          <cell r="I54">
            <v>415.63940554086605</v>
          </cell>
          <cell r="J54">
            <v>368.96790852696211</v>
          </cell>
        </row>
        <row r="99">
          <cell r="C99">
            <v>-361</v>
          </cell>
          <cell r="D99">
            <v>262</v>
          </cell>
          <cell r="E99">
            <v>185.03004000000001</v>
          </cell>
          <cell r="F99">
            <v>131.90659999999994</v>
          </cell>
        </row>
        <row r="109">
          <cell r="C109">
            <v>-109</v>
          </cell>
          <cell r="D109">
            <v>330.28625999999997</v>
          </cell>
          <cell r="E109">
            <v>756.86455130895797</v>
          </cell>
          <cell r="F109">
            <v>518.27265939419874</v>
          </cell>
          <cell r="G109">
            <v>484.6230816232727</v>
          </cell>
          <cell r="H109">
            <v>-35.838052944081895</v>
          </cell>
          <cell r="I109">
            <v>138</v>
          </cell>
          <cell r="J109">
            <v>-102.94067217644022</v>
          </cell>
        </row>
        <row r="134">
          <cell r="C134">
            <v>95</v>
          </cell>
          <cell r="D134">
            <v>754</v>
          </cell>
          <cell r="E134">
            <v>-247.5</v>
          </cell>
          <cell r="F134">
            <v>57.5</v>
          </cell>
          <cell r="G134">
            <v>25</v>
          </cell>
          <cell r="H134">
            <v>25</v>
          </cell>
          <cell r="I134">
            <v>25</v>
          </cell>
          <cell r="J134">
            <v>25</v>
          </cell>
        </row>
        <row r="141">
          <cell r="C141">
            <v>-72.64169000000399</v>
          </cell>
          <cell r="D141">
            <v>59</v>
          </cell>
          <cell r="E141">
            <v>144.14998392333501</v>
          </cell>
          <cell r="F141">
            <v>368.80669978166799</v>
          </cell>
          <cell r="G141">
            <v>140.235183224997</v>
          </cell>
          <cell r="H141">
            <v>232.367345615001</v>
          </cell>
          <cell r="I141">
            <v>87.429169350000095</v>
          </cell>
          <cell r="J141">
            <v>106.0480954150011</v>
          </cell>
        </row>
        <row r="152">
          <cell r="C152">
            <v>-2389.7798700000003</v>
          </cell>
          <cell r="D152">
            <v>929.4514299999862</v>
          </cell>
          <cell r="E152">
            <v>1464.2147565480141</v>
          </cell>
          <cell r="F152">
            <v>481.79238555233445</v>
          </cell>
          <cell r="G152">
            <v>15.337040000000025</v>
          </cell>
          <cell r="H152">
            <v>109.71296</v>
          </cell>
          <cell r="I152">
            <v>265.43604000000005</v>
          </cell>
          <cell r="J152">
            <v>138.97008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Original"/>
      <sheetName val="Chart OEB Updated (Dec 12)"/>
      <sheetName val="Table by Division"/>
      <sheetName val="Table O&amp;M"/>
      <sheetName val="Table Finance"/>
      <sheetName val="Table Corp Serv"/>
      <sheetName val="Table Corporate"/>
      <sheetName val="Lines In Rates Format Jan 22"/>
      <sheetName val="Table Corp Serv detail"/>
      <sheetName val="Table Finance detail"/>
      <sheetName val="Table Lines detail (Ashly) OLD"/>
      <sheetName val="Rate Filing format by BU for 20"/>
      <sheetName val="Non-Distribution Items (Jan 29)"/>
      <sheetName val="Non-Distribution items original"/>
      <sheetName val="Table OM&amp;A"/>
      <sheetName val="Table Admin"/>
      <sheetName val="Detailed tables"/>
      <sheetName val="Balances by Object - tie to Div"/>
      <sheetName val="Balances by Object - 9XXX"/>
      <sheetName val="BU Listing"/>
      <sheetName val="2014 OM&amp;A ACTUAL"/>
      <sheetName val="2014 ACTUAL OM&amp;A PT"/>
      <sheetName val="2015 GS"/>
      <sheetName val="2015 PT"/>
      <sheetName val="2016 GS"/>
      <sheetName val="2016 PT"/>
      <sheetName val="2017 GS"/>
      <sheetName val="2017 PT"/>
      <sheetName val="2018 GS"/>
      <sheetName val="2018 PT"/>
      <sheetName val="2019 GS"/>
      <sheetName val="2019 PT"/>
      <sheetName val="2020 GS"/>
      <sheetName val="2020 PT"/>
      <sheetName val="PT14 Projs - Dec 4"/>
      <sheetName val="14 Projs - Dec 4"/>
      <sheetName val="Cost Driver by Work Program"/>
      <sheetName val="Cost Driver by Wk Pgm Detailed"/>
      <sheetName val="Cost Driver Wk Pgm Less Detail"/>
      <sheetName val="CONSL DATA"/>
      <sheetName val="LABOUR PIVOT"/>
      <sheetName val="CONNIE'S REPORTS&gt;&gt;"/>
      <sheetName val="2013-2020 Analysis"/>
      <sheetName val="App.2-K (Old Version)"/>
      <sheetName val="&lt;&lt;CONNIE'S REPORTS"/>
      <sheetName val="2014qryGSMaster"/>
      <sheetName val="2014Pivot"/>
    </sheetNames>
    <sheetDataSet>
      <sheetData sheetId="0"/>
      <sheetData sheetId="1"/>
      <sheetData sheetId="2">
        <row r="20">
          <cell r="D20">
            <v>82940.767569999996</v>
          </cell>
          <cell r="E20">
            <v>80848.956080000004</v>
          </cell>
          <cell r="F20">
            <v>85453.827400000009</v>
          </cell>
          <cell r="G20">
            <v>92557.500238630964</v>
          </cell>
          <cell r="H20">
            <v>96216.191408224069</v>
          </cell>
        </row>
      </sheetData>
      <sheetData sheetId="3">
        <row r="8">
          <cell r="D8">
            <v>3343.4513700000002</v>
          </cell>
          <cell r="E8">
            <v>3407.9820800000002</v>
          </cell>
          <cell r="F8">
            <v>3652.9846400000001</v>
          </cell>
          <cell r="G8">
            <v>3837.3444832999999</v>
          </cell>
          <cell r="H8">
            <v>3954.0409091000001</v>
          </cell>
          <cell r="I8">
            <v>4233.1662845000001</v>
          </cell>
          <cell r="J8">
            <v>4393.1152423000003</v>
          </cell>
          <cell r="K8">
            <v>4561.1801474000004</v>
          </cell>
          <cell r="L8">
            <v>4558.8456173000004</v>
          </cell>
        </row>
        <row r="11">
          <cell r="D11">
            <v>12046.227510000001</v>
          </cell>
          <cell r="E11">
            <v>13919.45508</v>
          </cell>
          <cell r="F11">
            <v>13039.734769999999</v>
          </cell>
          <cell r="G11">
            <v>14160.784346276398</v>
          </cell>
          <cell r="H11">
            <v>15172.490435182184</v>
          </cell>
          <cell r="I11">
            <v>15897.645754560306</v>
          </cell>
          <cell r="J11">
            <v>16783.115092875731</v>
          </cell>
          <cell r="K11">
            <v>17488.336617056601</v>
          </cell>
          <cell r="L11">
            <v>18300.870841803557</v>
          </cell>
        </row>
        <row r="14">
          <cell r="D14">
            <v>1512.0799299999999</v>
          </cell>
          <cell r="E14">
            <v>1327.2011200000002</v>
          </cell>
          <cell r="F14">
            <v>1352.7651899999998</v>
          </cell>
          <cell r="G14">
            <v>1463.8918586630707</v>
          </cell>
          <cell r="H14">
            <v>1389.9959252013825</v>
          </cell>
          <cell r="I14">
            <v>1424.6633364316294</v>
          </cell>
          <cell r="J14">
            <v>1346.7219564830382</v>
          </cell>
          <cell r="K14">
            <v>1410.6158808978962</v>
          </cell>
          <cell r="L14">
            <v>1443.4838696266313</v>
          </cell>
        </row>
        <row r="17">
          <cell r="D17">
            <v>2055.0874899999999</v>
          </cell>
          <cell r="E17">
            <v>1795.0404199999998</v>
          </cell>
          <cell r="F17">
            <v>2078.8376499999999</v>
          </cell>
          <cell r="J17">
            <v>2359.1998047812622</v>
          </cell>
          <cell r="K17">
            <v>2422.3557480708978</v>
          </cell>
          <cell r="L17">
            <v>2480.7045997128507</v>
          </cell>
        </row>
        <row r="20">
          <cell r="D20">
            <v>3477.9042599999998</v>
          </cell>
          <cell r="E20">
            <v>2987.9590800000001</v>
          </cell>
          <cell r="F20">
            <v>3695.9429100000002</v>
          </cell>
        </row>
        <row r="23">
          <cell r="D23">
            <v>2986.1867199999997</v>
          </cell>
          <cell r="E23">
            <v>2718.2126100000005</v>
          </cell>
          <cell r="F23">
            <v>3023.5332399999998</v>
          </cell>
          <cell r="G23">
            <v>3300.6950882099995</v>
          </cell>
          <cell r="H23">
            <v>3391.6782494699996</v>
          </cell>
          <cell r="I23">
            <v>3516.0853942849999</v>
          </cell>
          <cell r="J23">
            <v>3596.9158544350007</v>
          </cell>
          <cell r="K23">
            <v>3662.1388071900001</v>
          </cell>
          <cell r="L23">
            <v>3735.4590231649995</v>
          </cell>
        </row>
        <row r="26">
          <cell r="D26">
            <v>3982.8525100000002</v>
          </cell>
          <cell r="E26">
            <v>3758.0481399999999</v>
          </cell>
          <cell r="F26">
            <v>3947.8957999999998</v>
          </cell>
          <cell r="G26">
            <v>4039.7934944026042</v>
          </cell>
          <cell r="H26">
            <v>4149.3417533949241</v>
          </cell>
          <cell r="I26">
            <v>4254.6139021172812</v>
          </cell>
          <cell r="J26">
            <v>4337.2563252471364</v>
          </cell>
          <cell r="K26">
            <v>4420.091156790344</v>
          </cell>
          <cell r="L26">
            <v>4504.7883900945444</v>
          </cell>
        </row>
        <row r="29">
          <cell r="D29">
            <v>0</v>
          </cell>
          <cell r="E29">
            <v>0</v>
          </cell>
          <cell r="F29">
            <v>0</v>
          </cell>
          <cell r="G29">
            <v>0</v>
          </cell>
          <cell r="H29">
            <v>463.02786236999998</v>
          </cell>
          <cell r="I29">
            <v>468.95475035999999</v>
          </cell>
          <cell r="J29">
            <v>474.96756246000007</v>
          </cell>
          <cell r="K29">
            <v>481.45002375000007</v>
          </cell>
          <cell r="L29">
            <v>488.11898251000002</v>
          </cell>
        </row>
        <row r="32">
          <cell r="D32">
            <v>2460.2370999999998</v>
          </cell>
          <cell r="E32">
            <v>2355.9910599999998</v>
          </cell>
          <cell r="F32">
            <v>2587.04738</v>
          </cell>
          <cell r="G32">
            <v>2777.32922504</v>
          </cell>
          <cell r="H32">
            <v>2839.3111794400002</v>
          </cell>
          <cell r="I32">
            <v>2895.8531507000002</v>
          </cell>
          <cell r="J32">
            <v>2947.9232917600002</v>
          </cell>
          <cell r="K32">
            <v>3002.8436721200001</v>
          </cell>
          <cell r="L32">
            <v>3058.6893249599998</v>
          </cell>
        </row>
      </sheetData>
      <sheetData sheetId="4">
        <row r="7">
          <cell r="D7">
            <v>14124.395279999999</v>
          </cell>
          <cell r="E7">
            <v>13641.942800000001</v>
          </cell>
          <cell r="F7">
            <v>16089.120700000001</v>
          </cell>
          <cell r="G7">
            <v>16711.158355133</v>
          </cell>
          <cell r="H7">
            <v>17281.802693693502</v>
          </cell>
        </row>
        <row r="10">
          <cell r="D10">
            <v>2778.0533499999997</v>
          </cell>
          <cell r="E10">
            <v>2363.1928600000001</v>
          </cell>
          <cell r="F10">
            <v>3074.3768599999999</v>
          </cell>
          <cell r="G10">
            <v>3259.4667407999996</v>
          </cell>
          <cell r="H10">
            <v>3033.8429232999997</v>
          </cell>
          <cell r="I10">
            <v>3060.9815521</v>
          </cell>
          <cell r="J10">
            <v>3114.6651596999995</v>
          </cell>
          <cell r="K10">
            <v>3080.0435065000001</v>
          </cell>
          <cell r="L10">
            <v>3134.3949825999998</v>
          </cell>
        </row>
        <row r="13">
          <cell r="D13">
            <v>5386.4655500000008</v>
          </cell>
          <cell r="E13">
            <v>5124.2355900000002</v>
          </cell>
          <cell r="F13">
            <v>5137.5487999999996</v>
          </cell>
        </row>
      </sheetData>
      <sheetData sheetId="5">
        <row r="7">
          <cell r="D7">
            <v>5811.81844</v>
          </cell>
          <cell r="E7">
            <v>5513.7955600000005</v>
          </cell>
          <cell r="F7">
            <v>5737.4884300000003</v>
          </cell>
          <cell r="G7">
            <v>5979.3510185000005</v>
          </cell>
          <cell r="H7">
            <v>6277.4907647999999</v>
          </cell>
          <cell r="I7">
            <v>6350.9636907000004</v>
          </cell>
          <cell r="J7">
            <v>6424.0247135999998</v>
          </cell>
          <cell r="K7">
            <v>6493.2093402999999</v>
          </cell>
          <cell r="L7">
            <v>6558.638731699999</v>
          </cell>
        </row>
        <row r="10">
          <cell r="D10">
            <v>6904.0769099999998</v>
          </cell>
          <cell r="E10">
            <v>6458.4906200000005</v>
          </cell>
          <cell r="F10">
            <v>6061.1924300000001</v>
          </cell>
          <cell r="G10">
            <v>9132.4805922100004</v>
          </cell>
          <cell r="H10">
            <v>9084.6393048150003</v>
          </cell>
          <cell r="I10">
            <v>9259.7283317099991</v>
          </cell>
          <cell r="J10">
            <v>9256.4372134749992</v>
          </cell>
          <cell r="K10">
            <v>9453.9019404450009</v>
          </cell>
          <cell r="L10">
            <v>9484.3781459999991</v>
          </cell>
        </row>
        <row r="13">
          <cell r="D13">
            <v>1398.6231200000002</v>
          </cell>
          <cell r="E13">
            <v>1431.3868599999998</v>
          </cell>
          <cell r="F13">
            <v>1740.4268100000002</v>
          </cell>
          <cell r="G13">
            <v>1806.3037444647809</v>
          </cell>
          <cell r="H13">
            <v>2123.8960748999998</v>
          </cell>
          <cell r="I13">
            <v>2193.8608763000002</v>
          </cell>
          <cell r="J13">
            <v>2221.3180321</v>
          </cell>
          <cell r="K13">
            <v>2249.6472968000003</v>
          </cell>
          <cell r="L13">
            <v>2275.8658109999997</v>
          </cell>
        </row>
        <row r="16">
          <cell r="D16">
            <v>478.87175000000002</v>
          </cell>
          <cell r="E16">
            <v>385.38288</v>
          </cell>
          <cell r="F16">
            <v>350.52728999999999</v>
          </cell>
          <cell r="G16">
            <v>512.74630839999998</v>
          </cell>
          <cell r="H16">
            <v>638.85351070000002</v>
          </cell>
          <cell r="I16">
            <v>737.39521920000004</v>
          </cell>
          <cell r="J16">
            <v>761.09703320000006</v>
          </cell>
          <cell r="K16">
            <v>787.01933739999993</v>
          </cell>
          <cell r="L16">
            <v>808.25397310000005</v>
          </cell>
        </row>
        <row r="19">
          <cell r="D19">
            <v>4870.0494600000002</v>
          </cell>
          <cell r="E19">
            <v>5036.8059199999998</v>
          </cell>
          <cell r="F19">
            <v>5125.1684699999996</v>
          </cell>
          <cell r="G19">
            <v>5458.4721372999993</v>
          </cell>
          <cell r="H19">
            <v>5668.80204108</v>
          </cell>
          <cell r="I19">
            <v>5736.08923366</v>
          </cell>
          <cell r="J19">
            <v>5776.0511012799998</v>
          </cell>
          <cell r="K19">
            <v>5882.5002468599996</v>
          </cell>
          <cell r="L19">
            <v>5982.2883159900002</v>
          </cell>
        </row>
      </sheetData>
      <sheetData sheetId="6">
        <row r="7">
          <cell r="D7">
            <v>5587.8935700000002</v>
          </cell>
          <cell r="E7">
            <v>4968.3425200000001</v>
          </cell>
          <cell r="F7">
            <v>5666.87626</v>
          </cell>
        </row>
        <row r="10">
          <cell r="D10">
            <v>3736.4932500000004</v>
          </cell>
          <cell r="E10">
            <v>3655.4908799999998</v>
          </cell>
          <cell r="F10">
            <v>3092.3597699999996</v>
          </cell>
          <cell r="G10">
            <v>3227.4956972000004</v>
          </cell>
          <cell r="H10">
            <v>3342.4557344</v>
          </cell>
          <cell r="I10">
            <v>3485.4688828000003</v>
          </cell>
          <cell r="J10">
            <v>3481.6883951</v>
          </cell>
          <cell r="K10">
            <v>3556.5470048000002</v>
          </cell>
          <cell r="L10">
            <v>3629.7096035999998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4"/>
  <sheetViews>
    <sheetView topLeftCell="A4" zoomScale="85" zoomScaleNormal="85" workbookViewId="0">
      <selection activeCell="M8" sqref="M8"/>
    </sheetView>
  </sheetViews>
  <sheetFormatPr defaultRowHeight="15" x14ac:dyDescent="0.25"/>
  <cols>
    <col min="1" max="1" width="33.5703125" customWidth="1"/>
    <col min="2" max="2" width="13.5703125" bestFit="1" customWidth="1"/>
    <col min="3" max="3" width="16.5703125" customWidth="1"/>
    <col min="4" max="4" width="14.42578125" customWidth="1"/>
    <col min="5" max="5" width="13.42578125" customWidth="1"/>
    <col min="6" max="6" width="12.42578125" bestFit="1" customWidth="1"/>
    <col min="7" max="7" width="14.5703125" customWidth="1"/>
    <col min="8" max="8" width="12.85546875" customWidth="1"/>
    <col min="9" max="9" width="14.42578125" customWidth="1"/>
    <col min="10" max="10" width="13.28515625" customWidth="1"/>
    <col min="11" max="11" width="12" customWidth="1"/>
    <col min="12" max="12" width="13.85546875" bestFit="1" customWidth="1"/>
    <col min="13" max="13" width="13.42578125" customWidth="1"/>
    <col min="14" max="14" width="13.85546875" bestFit="1" customWidth="1"/>
    <col min="15" max="15" width="16.28515625" bestFit="1" customWidth="1"/>
    <col min="16" max="16" width="13.85546875" bestFit="1" customWidth="1"/>
    <col min="17" max="17" width="16.28515625" bestFit="1" customWidth="1"/>
    <col min="18" max="18" width="13.85546875" bestFit="1" customWidth="1"/>
    <col min="19" max="19" width="16.5703125" bestFit="1" customWidth="1"/>
    <col min="257" max="257" width="33.5703125" customWidth="1"/>
    <col min="258" max="258" width="17.28515625" customWidth="1"/>
    <col min="259" max="259" width="20.28515625" customWidth="1"/>
    <col min="260" max="260" width="15" customWidth="1"/>
    <col min="261" max="261" width="13.28515625" bestFit="1" customWidth="1"/>
    <col min="262" max="266" width="16.140625" customWidth="1"/>
    <col min="267" max="275" width="17.7109375" customWidth="1"/>
    <col min="513" max="513" width="33.5703125" customWidth="1"/>
    <col min="514" max="514" width="17.28515625" customWidth="1"/>
    <col min="515" max="515" width="20.28515625" customWidth="1"/>
    <col min="516" max="516" width="15" customWidth="1"/>
    <col min="517" max="517" width="13.28515625" bestFit="1" customWidth="1"/>
    <col min="518" max="522" width="16.140625" customWidth="1"/>
    <col min="523" max="531" width="17.7109375" customWidth="1"/>
    <col min="769" max="769" width="33.5703125" customWidth="1"/>
    <col min="770" max="770" width="17.28515625" customWidth="1"/>
    <col min="771" max="771" width="20.28515625" customWidth="1"/>
    <col min="772" max="772" width="15" customWidth="1"/>
    <col min="773" max="773" width="13.28515625" bestFit="1" customWidth="1"/>
    <col min="774" max="778" width="16.140625" customWidth="1"/>
    <col min="779" max="787" width="17.7109375" customWidth="1"/>
    <col min="1025" max="1025" width="33.5703125" customWidth="1"/>
    <col min="1026" max="1026" width="17.28515625" customWidth="1"/>
    <col min="1027" max="1027" width="20.28515625" customWidth="1"/>
    <col min="1028" max="1028" width="15" customWidth="1"/>
    <col min="1029" max="1029" width="13.28515625" bestFit="1" customWidth="1"/>
    <col min="1030" max="1034" width="16.140625" customWidth="1"/>
    <col min="1035" max="1043" width="17.7109375" customWidth="1"/>
    <col min="1281" max="1281" width="33.5703125" customWidth="1"/>
    <col min="1282" max="1282" width="17.28515625" customWidth="1"/>
    <col min="1283" max="1283" width="20.28515625" customWidth="1"/>
    <col min="1284" max="1284" width="15" customWidth="1"/>
    <col min="1285" max="1285" width="13.28515625" bestFit="1" customWidth="1"/>
    <col min="1286" max="1290" width="16.140625" customWidth="1"/>
    <col min="1291" max="1299" width="17.7109375" customWidth="1"/>
    <col min="1537" max="1537" width="33.5703125" customWidth="1"/>
    <col min="1538" max="1538" width="17.28515625" customWidth="1"/>
    <col min="1539" max="1539" width="20.28515625" customWidth="1"/>
    <col min="1540" max="1540" width="15" customWidth="1"/>
    <col min="1541" max="1541" width="13.28515625" bestFit="1" customWidth="1"/>
    <col min="1542" max="1546" width="16.140625" customWidth="1"/>
    <col min="1547" max="1555" width="17.7109375" customWidth="1"/>
    <col min="1793" max="1793" width="33.5703125" customWidth="1"/>
    <col min="1794" max="1794" width="17.28515625" customWidth="1"/>
    <col min="1795" max="1795" width="20.28515625" customWidth="1"/>
    <col min="1796" max="1796" width="15" customWidth="1"/>
    <col min="1797" max="1797" width="13.28515625" bestFit="1" customWidth="1"/>
    <col min="1798" max="1802" width="16.140625" customWidth="1"/>
    <col min="1803" max="1811" width="17.7109375" customWidth="1"/>
    <col min="2049" max="2049" width="33.5703125" customWidth="1"/>
    <col min="2050" max="2050" width="17.28515625" customWidth="1"/>
    <col min="2051" max="2051" width="20.28515625" customWidth="1"/>
    <col min="2052" max="2052" width="15" customWidth="1"/>
    <col min="2053" max="2053" width="13.28515625" bestFit="1" customWidth="1"/>
    <col min="2054" max="2058" width="16.140625" customWidth="1"/>
    <col min="2059" max="2067" width="17.7109375" customWidth="1"/>
    <col min="2305" max="2305" width="33.5703125" customWidth="1"/>
    <col min="2306" max="2306" width="17.28515625" customWidth="1"/>
    <col min="2307" max="2307" width="20.28515625" customWidth="1"/>
    <col min="2308" max="2308" width="15" customWidth="1"/>
    <col min="2309" max="2309" width="13.28515625" bestFit="1" customWidth="1"/>
    <col min="2310" max="2314" width="16.140625" customWidth="1"/>
    <col min="2315" max="2323" width="17.7109375" customWidth="1"/>
    <col min="2561" max="2561" width="33.5703125" customWidth="1"/>
    <col min="2562" max="2562" width="17.28515625" customWidth="1"/>
    <col min="2563" max="2563" width="20.28515625" customWidth="1"/>
    <col min="2564" max="2564" width="15" customWidth="1"/>
    <col min="2565" max="2565" width="13.28515625" bestFit="1" customWidth="1"/>
    <col min="2566" max="2570" width="16.140625" customWidth="1"/>
    <col min="2571" max="2579" width="17.7109375" customWidth="1"/>
    <col min="2817" max="2817" width="33.5703125" customWidth="1"/>
    <col min="2818" max="2818" width="17.28515625" customWidth="1"/>
    <col min="2819" max="2819" width="20.28515625" customWidth="1"/>
    <col min="2820" max="2820" width="15" customWidth="1"/>
    <col min="2821" max="2821" width="13.28515625" bestFit="1" customWidth="1"/>
    <col min="2822" max="2826" width="16.140625" customWidth="1"/>
    <col min="2827" max="2835" width="17.7109375" customWidth="1"/>
    <col min="3073" max="3073" width="33.5703125" customWidth="1"/>
    <col min="3074" max="3074" width="17.28515625" customWidth="1"/>
    <col min="3075" max="3075" width="20.28515625" customWidth="1"/>
    <col min="3076" max="3076" width="15" customWidth="1"/>
    <col min="3077" max="3077" width="13.28515625" bestFit="1" customWidth="1"/>
    <col min="3078" max="3082" width="16.140625" customWidth="1"/>
    <col min="3083" max="3091" width="17.7109375" customWidth="1"/>
    <col min="3329" max="3329" width="33.5703125" customWidth="1"/>
    <col min="3330" max="3330" width="17.28515625" customWidth="1"/>
    <col min="3331" max="3331" width="20.28515625" customWidth="1"/>
    <col min="3332" max="3332" width="15" customWidth="1"/>
    <col min="3333" max="3333" width="13.28515625" bestFit="1" customWidth="1"/>
    <col min="3334" max="3338" width="16.140625" customWidth="1"/>
    <col min="3339" max="3347" width="17.7109375" customWidth="1"/>
    <col min="3585" max="3585" width="33.5703125" customWidth="1"/>
    <col min="3586" max="3586" width="17.28515625" customWidth="1"/>
    <col min="3587" max="3587" width="20.28515625" customWidth="1"/>
    <col min="3588" max="3588" width="15" customWidth="1"/>
    <col min="3589" max="3589" width="13.28515625" bestFit="1" customWidth="1"/>
    <col min="3590" max="3594" width="16.140625" customWidth="1"/>
    <col min="3595" max="3603" width="17.7109375" customWidth="1"/>
    <col min="3841" max="3841" width="33.5703125" customWidth="1"/>
    <col min="3842" max="3842" width="17.28515625" customWidth="1"/>
    <col min="3843" max="3843" width="20.28515625" customWidth="1"/>
    <col min="3844" max="3844" width="15" customWidth="1"/>
    <col min="3845" max="3845" width="13.28515625" bestFit="1" customWidth="1"/>
    <col min="3846" max="3850" width="16.140625" customWidth="1"/>
    <col min="3851" max="3859" width="17.7109375" customWidth="1"/>
    <col min="4097" max="4097" width="33.5703125" customWidth="1"/>
    <col min="4098" max="4098" width="17.28515625" customWidth="1"/>
    <col min="4099" max="4099" width="20.28515625" customWidth="1"/>
    <col min="4100" max="4100" width="15" customWidth="1"/>
    <col min="4101" max="4101" width="13.28515625" bestFit="1" customWidth="1"/>
    <col min="4102" max="4106" width="16.140625" customWidth="1"/>
    <col min="4107" max="4115" width="17.7109375" customWidth="1"/>
    <col min="4353" max="4353" width="33.5703125" customWidth="1"/>
    <col min="4354" max="4354" width="17.28515625" customWidth="1"/>
    <col min="4355" max="4355" width="20.28515625" customWidth="1"/>
    <col min="4356" max="4356" width="15" customWidth="1"/>
    <col min="4357" max="4357" width="13.28515625" bestFit="1" customWidth="1"/>
    <col min="4358" max="4362" width="16.140625" customWidth="1"/>
    <col min="4363" max="4371" width="17.7109375" customWidth="1"/>
    <col min="4609" max="4609" width="33.5703125" customWidth="1"/>
    <col min="4610" max="4610" width="17.28515625" customWidth="1"/>
    <col min="4611" max="4611" width="20.28515625" customWidth="1"/>
    <col min="4612" max="4612" width="15" customWidth="1"/>
    <col min="4613" max="4613" width="13.28515625" bestFit="1" customWidth="1"/>
    <col min="4614" max="4618" width="16.140625" customWidth="1"/>
    <col min="4619" max="4627" width="17.7109375" customWidth="1"/>
    <col min="4865" max="4865" width="33.5703125" customWidth="1"/>
    <col min="4866" max="4866" width="17.28515625" customWidth="1"/>
    <col min="4867" max="4867" width="20.28515625" customWidth="1"/>
    <col min="4868" max="4868" width="15" customWidth="1"/>
    <col min="4869" max="4869" width="13.28515625" bestFit="1" customWidth="1"/>
    <col min="4870" max="4874" width="16.140625" customWidth="1"/>
    <col min="4875" max="4883" width="17.7109375" customWidth="1"/>
    <col min="5121" max="5121" width="33.5703125" customWidth="1"/>
    <col min="5122" max="5122" width="17.28515625" customWidth="1"/>
    <col min="5123" max="5123" width="20.28515625" customWidth="1"/>
    <col min="5124" max="5124" width="15" customWidth="1"/>
    <col min="5125" max="5125" width="13.28515625" bestFit="1" customWidth="1"/>
    <col min="5126" max="5130" width="16.140625" customWidth="1"/>
    <col min="5131" max="5139" width="17.7109375" customWidth="1"/>
    <col min="5377" max="5377" width="33.5703125" customWidth="1"/>
    <col min="5378" max="5378" width="17.28515625" customWidth="1"/>
    <col min="5379" max="5379" width="20.28515625" customWidth="1"/>
    <col min="5380" max="5380" width="15" customWidth="1"/>
    <col min="5381" max="5381" width="13.28515625" bestFit="1" customWidth="1"/>
    <col min="5382" max="5386" width="16.140625" customWidth="1"/>
    <col min="5387" max="5395" width="17.7109375" customWidth="1"/>
    <col min="5633" max="5633" width="33.5703125" customWidth="1"/>
    <col min="5634" max="5634" width="17.28515625" customWidth="1"/>
    <col min="5635" max="5635" width="20.28515625" customWidth="1"/>
    <col min="5636" max="5636" width="15" customWidth="1"/>
    <col min="5637" max="5637" width="13.28515625" bestFit="1" customWidth="1"/>
    <col min="5638" max="5642" width="16.140625" customWidth="1"/>
    <col min="5643" max="5651" width="17.7109375" customWidth="1"/>
    <col min="5889" max="5889" width="33.5703125" customWidth="1"/>
    <col min="5890" max="5890" width="17.28515625" customWidth="1"/>
    <col min="5891" max="5891" width="20.28515625" customWidth="1"/>
    <col min="5892" max="5892" width="15" customWidth="1"/>
    <col min="5893" max="5893" width="13.28515625" bestFit="1" customWidth="1"/>
    <col min="5894" max="5898" width="16.140625" customWidth="1"/>
    <col min="5899" max="5907" width="17.7109375" customWidth="1"/>
    <col min="6145" max="6145" width="33.5703125" customWidth="1"/>
    <col min="6146" max="6146" width="17.28515625" customWidth="1"/>
    <col min="6147" max="6147" width="20.28515625" customWidth="1"/>
    <col min="6148" max="6148" width="15" customWidth="1"/>
    <col min="6149" max="6149" width="13.28515625" bestFit="1" customWidth="1"/>
    <col min="6150" max="6154" width="16.140625" customWidth="1"/>
    <col min="6155" max="6163" width="17.7109375" customWidth="1"/>
    <col min="6401" max="6401" width="33.5703125" customWidth="1"/>
    <col min="6402" max="6402" width="17.28515625" customWidth="1"/>
    <col min="6403" max="6403" width="20.28515625" customWidth="1"/>
    <col min="6404" max="6404" width="15" customWidth="1"/>
    <col min="6405" max="6405" width="13.28515625" bestFit="1" customWidth="1"/>
    <col min="6406" max="6410" width="16.140625" customWidth="1"/>
    <col min="6411" max="6419" width="17.7109375" customWidth="1"/>
    <col min="6657" max="6657" width="33.5703125" customWidth="1"/>
    <col min="6658" max="6658" width="17.28515625" customWidth="1"/>
    <col min="6659" max="6659" width="20.28515625" customWidth="1"/>
    <col min="6660" max="6660" width="15" customWidth="1"/>
    <col min="6661" max="6661" width="13.28515625" bestFit="1" customWidth="1"/>
    <col min="6662" max="6666" width="16.140625" customWidth="1"/>
    <col min="6667" max="6675" width="17.7109375" customWidth="1"/>
    <col min="6913" max="6913" width="33.5703125" customWidth="1"/>
    <col min="6914" max="6914" width="17.28515625" customWidth="1"/>
    <col min="6915" max="6915" width="20.28515625" customWidth="1"/>
    <col min="6916" max="6916" width="15" customWidth="1"/>
    <col min="6917" max="6917" width="13.28515625" bestFit="1" customWidth="1"/>
    <col min="6918" max="6922" width="16.140625" customWidth="1"/>
    <col min="6923" max="6931" width="17.7109375" customWidth="1"/>
    <col min="7169" max="7169" width="33.5703125" customWidth="1"/>
    <col min="7170" max="7170" width="17.28515625" customWidth="1"/>
    <col min="7171" max="7171" width="20.28515625" customWidth="1"/>
    <col min="7172" max="7172" width="15" customWidth="1"/>
    <col min="7173" max="7173" width="13.28515625" bestFit="1" customWidth="1"/>
    <col min="7174" max="7178" width="16.140625" customWidth="1"/>
    <col min="7179" max="7187" width="17.7109375" customWidth="1"/>
    <col min="7425" max="7425" width="33.5703125" customWidth="1"/>
    <col min="7426" max="7426" width="17.28515625" customWidth="1"/>
    <col min="7427" max="7427" width="20.28515625" customWidth="1"/>
    <col min="7428" max="7428" width="15" customWidth="1"/>
    <col min="7429" max="7429" width="13.28515625" bestFit="1" customWidth="1"/>
    <col min="7430" max="7434" width="16.140625" customWidth="1"/>
    <col min="7435" max="7443" width="17.7109375" customWidth="1"/>
    <col min="7681" max="7681" width="33.5703125" customWidth="1"/>
    <col min="7682" max="7682" width="17.28515625" customWidth="1"/>
    <col min="7683" max="7683" width="20.28515625" customWidth="1"/>
    <col min="7684" max="7684" width="15" customWidth="1"/>
    <col min="7685" max="7685" width="13.28515625" bestFit="1" customWidth="1"/>
    <col min="7686" max="7690" width="16.140625" customWidth="1"/>
    <col min="7691" max="7699" width="17.7109375" customWidth="1"/>
    <col min="7937" max="7937" width="33.5703125" customWidth="1"/>
    <col min="7938" max="7938" width="17.28515625" customWidth="1"/>
    <col min="7939" max="7939" width="20.28515625" customWidth="1"/>
    <col min="7940" max="7940" width="15" customWidth="1"/>
    <col min="7941" max="7941" width="13.28515625" bestFit="1" customWidth="1"/>
    <col min="7942" max="7946" width="16.140625" customWidth="1"/>
    <col min="7947" max="7955" width="17.7109375" customWidth="1"/>
    <col min="8193" max="8193" width="33.5703125" customWidth="1"/>
    <col min="8194" max="8194" width="17.28515625" customWidth="1"/>
    <col min="8195" max="8195" width="20.28515625" customWidth="1"/>
    <col min="8196" max="8196" width="15" customWidth="1"/>
    <col min="8197" max="8197" width="13.28515625" bestFit="1" customWidth="1"/>
    <col min="8198" max="8202" width="16.140625" customWidth="1"/>
    <col min="8203" max="8211" width="17.7109375" customWidth="1"/>
    <col min="8449" max="8449" width="33.5703125" customWidth="1"/>
    <col min="8450" max="8450" width="17.28515625" customWidth="1"/>
    <col min="8451" max="8451" width="20.28515625" customWidth="1"/>
    <col min="8452" max="8452" width="15" customWidth="1"/>
    <col min="8453" max="8453" width="13.28515625" bestFit="1" customWidth="1"/>
    <col min="8454" max="8458" width="16.140625" customWidth="1"/>
    <col min="8459" max="8467" width="17.7109375" customWidth="1"/>
    <col min="8705" max="8705" width="33.5703125" customWidth="1"/>
    <col min="8706" max="8706" width="17.28515625" customWidth="1"/>
    <col min="8707" max="8707" width="20.28515625" customWidth="1"/>
    <col min="8708" max="8708" width="15" customWidth="1"/>
    <col min="8709" max="8709" width="13.28515625" bestFit="1" customWidth="1"/>
    <col min="8710" max="8714" width="16.140625" customWidth="1"/>
    <col min="8715" max="8723" width="17.7109375" customWidth="1"/>
    <col min="8961" max="8961" width="33.5703125" customWidth="1"/>
    <col min="8962" max="8962" width="17.28515625" customWidth="1"/>
    <col min="8963" max="8963" width="20.28515625" customWidth="1"/>
    <col min="8964" max="8964" width="15" customWidth="1"/>
    <col min="8965" max="8965" width="13.28515625" bestFit="1" customWidth="1"/>
    <col min="8966" max="8970" width="16.140625" customWidth="1"/>
    <col min="8971" max="8979" width="17.7109375" customWidth="1"/>
    <col min="9217" max="9217" width="33.5703125" customWidth="1"/>
    <col min="9218" max="9218" width="17.28515625" customWidth="1"/>
    <col min="9219" max="9219" width="20.28515625" customWidth="1"/>
    <col min="9220" max="9220" width="15" customWidth="1"/>
    <col min="9221" max="9221" width="13.28515625" bestFit="1" customWidth="1"/>
    <col min="9222" max="9226" width="16.140625" customWidth="1"/>
    <col min="9227" max="9235" width="17.7109375" customWidth="1"/>
    <col min="9473" max="9473" width="33.5703125" customWidth="1"/>
    <col min="9474" max="9474" width="17.28515625" customWidth="1"/>
    <col min="9475" max="9475" width="20.28515625" customWidth="1"/>
    <col min="9476" max="9476" width="15" customWidth="1"/>
    <col min="9477" max="9477" width="13.28515625" bestFit="1" customWidth="1"/>
    <col min="9478" max="9482" width="16.140625" customWidth="1"/>
    <col min="9483" max="9491" width="17.7109375" customWidth="1"/>
    <col min="9729" max="9729" width="33.5703125" customWidth="1"/>
    <col min="9730" max="9730" width="17.28515625" customWidth="1"/>
    <col min="9731" max="9731" width="20.28515625" customWidth="1"/>
    <col min="9732" max="9732" width="15" customWidth="1"/>
    <col min="9733" max="9733" width="13.28515625" bestFit="1" customWidth="1"/>
    <col min="9734" max="9738" width="16.140625" customWidth="1"/>
    <col min="9739" max="9747" width="17.7109375" customWidth="1"/>
    <col min="9985" max="9985" width="33.5703125" customWidth="1"/>
    <col min="9986" max="9986" width="17.28515625" customWidth="1"/>
    <col min="9987" max="9987" width="20.28515625" customWidth="1"/>
    <col min="9988" max="9988" width="15" customWidth="1"/>
    <col min="9989" max="9989" width="13.28515625" bestFit="1" customWidth="1"/>
    <col min="9990" max="9994" width="16.140625" customWidth="1"/>
    <col min="9995" max="10003" width="17.7109375" customWidth="1"/>
    <col min="10241" max="10241" width="33.5703125" customWidth="1"/>
    <col min="10242" max="10242" width="17.28515625" customWidth="1"/>
    <col min="10243" max="10243" width="20.28515625" customWidth="1"/>
    <col min="10244" max="10244" width="15" customWidth="1"/>
    <col min="10245" max="10245" width="13.28515625" bestFit="1" customWidth="1"/>
    <col min="10246" max="10250" width="16.140625" customWidth="1"/>
    <col min="10251" max="10259" width="17.7109375" customWidth="1"/>
    <col min="10497" max="10497" width="33.5703125" customWidth="1"/>
    <col min="10498" max="10498" width="17.28515625" customWidth="1"/>
    <col min="10499" max="10499" width="20.28515625" customWidth="1"/>
    <col min="10500" max="10500" width="15" customWidth="1"/>
    <col min="10501" max="10501" width="13.28515625" bestFit="1" customWidth="1"/>
    <col min="10502" max="10506" width="16.140625" customWidth="1"/>
    <col min="10507" max="10515" width="17.7109375" customWidth="1"/>
    <col min="10753" max="10753" width="33.5703125" customWidth="1"/>
    <col min="10754" max="10754" width="17.28515625" customWidth="1"/>
    <col min="10755" max="10755" width="20.28515625" customWidth="1"/>
    <col min="10756" max="10756" width="15" customWidth="1"/>
    <col min="10757" max="10757" width="13.28515625" bestFit="1" customWidth="1"/>
    <col min="10758" max="10762" width="16.140625" customWidth="1"/>
    <col min="10763" max="10771" width="17.7109375" customWidth="1"/>
    <col min="11009" max="11009" width="33.5703125" customWidth="1"/>
    <col min="11010" max="11010" width="17.28515625" customWidth="1"/>
    <col min="11011" max="11011" width="20.28515625" customWidth="1"/>
    <col min="11012" max="11012" width="15" customWidth="1"/>
    <col min="11013" max="11013" width="13.28515625" bestFit="1" customWidth="1"/>
    <col min="11014" max="11018" width="16.140625" customWidth="1"/>
    <col min="11019" max="11027" width="17.7109375" customWidth="1"/>
    <col min="11265" max="11265" width="33.5703125" customWidth="1"/>
    <col min="11266" max="11266" width="17.28515625" customWidth="1"/>
    <col min="11267" max="11267" width="20.28515625" customWidth="1"/>
    <col min="11268" max="11268" width="15" customWidth="1"/>
    <col min="11269" max="11269" width="13.28515625" bestFit="1" customWidth="1"/>
    <col min="11270" max="11274" width="16.140625" customWidth="1"/>
    <col min="11275" max="11283" width="17.7109375" customWidth="1"/>
    <col min="11521" max="11521" width="33.5703125" customWidth="1"/>
    <col min="11522" max="11522" width="17.28515625" customWidth="1"/>
    <col min="11523" max="11523" width="20.28515625" customWidth="1"/>
    <col min="11524" max="11524" width="15" customWidth="1"/>
    <col min="11525" max="11525" width="13.28515625" bestFit="1" customWidth="1"/>
    <col min="11526" max="11530" width="16.140625" customWidth="1"/>
    <col min="11531" max="11539" width="17.7109375" customWidth="1"/>
    <col min="11777" max="11777" width="33.5703125" customWidth="1"/>
    <col min="11778" max="11778" width="17.28515625" customWidth="1"/>
    <col min="11779" max="11779" width="20.28515625" customWidth="1"/>
    <col min="11780" max="11780" width="15" customWidth="1"/>
    <col min="11781" max="11781" width="13.28515625" bestFit="1" customWidth="1"/>
    <col min="11782" max="11786" width="16.140625" customWidth="1"/>
    <col min="11787" max="11795" width="17.7109375" customWidth="1"/>
    <col min="12033" max="12033" width="33.5703125" customWidth="1"/>
    <col min="12034" max="12034" width="17.28515625" customWidth="1"/>
    <col min="12035" max="12035" width="20.28515625" customWidth="1"/>
    <col min="12036" max="12036" width="15" customWidth="1"/>
    <col min="12037" max="12037" width="13.28515625" bestFit="1" customWidth="1"/>
    <col min="12038" max="12042" width="16.140625" customWidth="1"/>
    <col min="12043" max="12051" width="17.7109375" customWidth="1"/>
    <col min="12289" max="12289" width="33.5703125" customWidth="1"/>
    <col min="12290" max="12290" width="17.28515625" customWidth="1"/>
    <col min="12291" max="12291" width="20.28515625" customWidth="1"/>
    <col min="12292" max="12292" width="15" customWidth="1"/>
    <col min="12293" max="12293" width="13.28515625" bestFit="1" customWidth="1"/>
    <col min="12294" max="12298" width="16.140625" customWidth="1"/>
    <col min="12299" max="12307" width="17.7109375" customWidth="1"/>
    <col min="12545" max="12545" width="33.5703125" customWidth="1"/>
    <col min="12546" max="12546" width="17.28515625" customWidth="1"/>
    <col min="12547" max="12547" width="20.28515625" customWidth="1"/>
    <col min="12548" max="12548" width="15" customWidth="1"/>
    <col min="12549" max="12549" width="13.28515625" bestFit="1" customWidth="1"/>
    <col min="12550" max="12554" width="16.140625" customWidth="1"/>
    <col min="12555" max="12563" width="17.7109375" customWidth="1"/>
    <col min="12801" max="12801" width="33.5703125" customWidth="1"/>
    <col min="12802" max="12802" width="17.28515625" customWidth="1"/>
    <col min="12803" max="12803" width="20.28515625" customWidth="1"/>
    <col min="12804" max="12804" width="15" customWidth="1"/>
    <col min="12805" max="12805" width="13.28515625" bestFit="1" customWidth="1"/>
    <col min="12806" max="12810" width="16.140625" customWidth="1"/>
    <col min="12811" max="12819" width="17.7109375" customWidth="1"/>
    <col min="13057" max="13057" width="33.5703125" customWidth="1"/>
    <col min="13058" max="13058" width="17.28515625" customWidth="1"/>
    <col min="13059" max="13059" width="20.28515625" customWidth="1"/>
    <col min="13060" max="13060" width="15" customWidth="1"/>
    <col min="13061" max="13061" width="13.28515625" bestFit="1" customWidth="1"/>
    <col min="13062" max="13066" width="16.140625" customWidth="1"/>
    <col min="13067" max="13075" width="17.7109375" customWidth="1"/>
    <col min="13313" max="13313" width="33.5703125" customWidth="1"/>
    <col min="13314" max="13314" width="17.28515625" customWidth="1"/>
    <col min="13315" max="13315" width="20.28515625" customWidth="1"/>
    <col min="13316" max="13316" width="15" customWidth="1"/>
    <col min="13317" max="13317" width="13.28515625" bestFit="1" customWidth="1"/>
    <col min="13318" max="13322" width="16.140625" customWidth="1"/>
    <col min="13323" max="13331" width="17.7109375" customWidth="1"/>
    <col min="13569" max="13569" width="33.5703125" customWidth="1"/>
    <col min="13570" max="13570" width="17.28515625" customWidth="1"/>
    <col min="13571" max="13571" width="20.28515625" customWidth="1"/>
    <col min="13572" max="13572" width="15" customWidth="1"/>
    <col min="13573" max="13573" width="13.28515625" bestFit="1" customWidth="1"/>
    <col min="13574" max="13578" width="16.140625" customWidth="1"/>
    <col min="13579" max="13587" width="17.7109375" customWidth="1"/>
    <col min="13825" max="13825" width="33.5703125" customWidth="1"/>
    <col min="13826" max="13826" width="17.28515625" customWidth="1"/>
    <col min="13827" max="13827" width="20.28515625" customWidth="1"/>
    <col min="13828" max="13828" width="15" customWidth="1"/>
    <col min="13829" max="13829" width="13.28515625" bestFit="1" customWidth="1"/>
    <col min="13830" max="13834" width="16.140625" customWidth="1"/>
    <col min="13835" max="13843" width="17.7109375" customWidth="1"/>
    <col min="14081" max="14081" width="33.5703125" customWidth="1"/>
    <col min="14082" max="14082" width="17.28515625" customWidth="1"/>
    <col min="14083" max="14083" width="20.28515625" customWidth="1"/>
    <col min="14084" max="14084" width="15" customWidth="1"/>
    <col min="14085" max="14085" width="13.28515625" bestFit="1" customWidth="1"/>
    <col min="14086" max="14090" width="16.140625" customWidth="1"/>
    <col min="14091" max="14099" width="17.7109375" customWidth="1"/>
    <col min="14337" max="14337" width="33.5703125" customWidth="1"/>
    <col min="14338" max="14338" width="17.28515625" customWidth="1"/>
    <col min="14339" max="14339" width="20.28515625" customWidth="1"/>
    <col min="14340" max="14340" width="15" customWidth="1"/>
    <col min="14341" max="14341" width="13.28515625" bestFit="1" customWidth="1"/>
    <col min="14342" max="14346" width="16.140625" customWidth="1"/>
    <col min="14347" max="14355" width="17.7109375" customWidth="1"/>
    <col min="14593" max="14593" width="33.5703125" customWidth="1"/>
    <col min="14594" max="14594" width="17.28515625" customWidth="1"/>
    <col min="14595" max="14595" width="20.28515625" customWidth="1"/>
    <col min="14596" max="14596" width="15" customWidth="1"/>
    <col min="14597" max="14597" width="13.28515625" bestFit="1" customWidth="1"/>
    <col min="14598" max="14602" width="16.140625" customWidth="1"/>
    <col min="14603" max="14611" width="17.7109375" customWidth="1"/>
    <col min="14849" max="14849" width="33.5703125" customWidth="1"/>
    <col min="14850" max="14850" width="17.28515625" customWidth="1"/>
    <col min="14851" max="14851" width="20.28515625" customWidth="1"/>
    <col min="14852" max="14852" width="15" customWidth="1"/>
    <col min="14853" max="14853" width="13.28515625" bestFit="1" customWidth="1"/>
    <col min="14854" max="14858" width="16.140625" customWidth="1"/>
    <col min="14859" max="14867" width="17.7109375" customWidth="1"/>
    <col min="15105" max="15105" width="33.5703125" customWidth="1"/>
    <col min="15106" max="15106" width="17.28515625" customWidth="1"/>
    <col min="15107" max="15107" width="20.28515625" customWidth="1"/>
    <col min="15108" max="15108" width="15" customWidth="1"/>
    <col min="15109" max="15109" width="13.28515625" bestFit="1" customWidth="1"/>
    <col min="15110" max="15114" width="16.140625" customWidth="1"/>
    <col min="15115" max="15123" width="17.7109375" customWidth="1"/>
    <col min="15361" max="15361" width="33.5703125" customWidth="1"/>
    <col min="15362" max="15362" width="17.28515625" customWidth="1"/>
    <col min="15363" max="15363" width="20.28515625" customWidth="1"/>
    <col min="15364" max="15364" width="15" customWidth="1"/>
    <col min="15365" max="15365" width="13.28515625" bestFit="1" customWidth="1"/>
    <col min="15366" max="15370" width="16.140625" customWidth="1"/>
    <col min="15371" max="15379" width="17.7109375" customWidth="1"/>
    <col min="15617" max="15617" width="33.5703125" customWidth="1"/>
    <col min="15618" max="15618" width="17.28515625" customWidth="1"/>
    <col min="15619" max="15619" width="20.28515625" customWidth="1"/>
    <col min="15620" max="15620" width="15" customWidth="1"/>
    <col min="15621" max="15621" width="13.28515625" bestFit="1" customWidth="1"/>
    <col min="15622" max="15626" width="16.140625" customWidth="1"/>
    <col min="15627" max="15635" width="17.7109375" customWidth="1"/>
    <col min="15873" max="15873" width="33.5703125" customWidth="1"/>
    <col min="15874" max="15874" width="17.28515625" customWidth="1"/>
    <col min="15875" max="15875" width="20.28515625" customWidth="1"/>
    <col min="15876" max="15876" width="15" customWidth="1"/>
    <col min="15877" max="15877" width="13.28515625" bestFit="1" customWidth="1"/>
    <col min="15878" max="15882" width="16.140625" customWidth="1"/>
    <col min="15883" max="15891" width="17.7109375" customWidth="1"/>
    <col min="16129" max="16129" width="33.5703125" customWidth="1"/>
    <col min="16130" max="16130" width="17.28515625" customWidth="1"/>
    <col min="16131" max="16131" width="20.28515625" customWidth="1"/>
    <col min="16132" max="16132" width="15" customWidth="1"/>
    <col min="16133" max="16133" width="13.28515625" bestFit="1" customWidth="1"/>
    <col min="16134" max="16138" width="16.140625" customWidth="1"/>
    <col min="16139" max="16147" width="17.7109375" customWidth="1"/>
  </cols>
  <sheetData>
    <row r="1" spans="1:12" x14ac:dyDescent="0.25">
      <c r="A1" s="1" t="s">
        <v>0</v>
      </c>
      <c r="J1" s="2" t="s">
        <v>1</v>
      </c>
      <c r="K1" s="3" t="s">
        <v>58</v>
      </c>
    </row>
    <row r="2" spans="1:12" x14ac:dyDescent="0.25">
      <c r="J2" s="2" t="s">
        <v>2</v>
      </c>
      <c r="K2" s="4" t="s">
        <v>252</v>
      </c>
    </row>
    <row r="3" spans="1:12" x14ac:dyDescent="0.25">
      <c r="J3" s="2" t="s">
        <v>3</v>
      </c>
      <c r="K3" s="4">
        <v>2</v>
      </c>
    </row>
    <row r="4" spans="1:12" x14ac:dyDescent="0.25">
      <c r="J4" s="2" t="s">
        <v>4</v>
      </c>
      <c r="K4" s="4">
        <v>9</v>
      </c>
    </row>
    <row r="5" spans="1:12" x14ac:dyDescent="0.25">
      <c r="J5" s="2" t="s">
        <v>5</v>
      </c>
      <c r="K5" s="5" t="s">
        <v>253</v>
      </c>
    </row>
    <row r="6" spans="1:12" x14ac:dyDescent="0.25">
      <c r="J6" s="2"/>
      <c r="K6" s="3"/>
    </row>
    <row r="7" spans="1:12" x14ac:dyDescent="0.25">
      <c r="J7" s="2" t="s">
        <v>6</v>
      </c>
      <c r="K7" s="310">
        <v>42237</v>
      </c>
    </row>
    <row r="9" spans="1:12" ht="18" x14ac:dyDescent="0.25">
      <c r="A9" s="312" t="s">
        <v>7</v>
      </c>
      <c r="B9" s="312"/>
      <c r="C9" s="312"/>
      <c r="D9" s="312"/>
      <c r="E9" s="312"/>
      <c r="F9" s="312"/>
      <c r="G9" s="312"/>
      <c r="H9" s="312"/>
      <c r="I9" s="312"/>
      <c r="J9" s="312"/>
      <c r="K9" s="312"/>
    </row>
    <row r="10" spans="1:12" ht="18" x14ac:dyDescent="0.25">
      <c r="A10" s="312" t="s">
        <v>8</v>
      </c>
      <c r="B10" s="312"/>
      <c r="C10" s="312"/>
      <c r="D10" s="312"/>
      <c r="E10" s="312"/>
      <c r="F10" s="312"/>
      <c r="G10" s="312"/>
      <c r="H10" s="312"/>
      <c r="I10" s="312"/>
      <c r="J10" s="312"/>
      <c r="K10" s="312"/>
    </row>
    <row r="11" spans="1:12" ht="5.25" customHeight="1" x14ac:dyDescent="0.25"/>
    <row r="12" spans="1:12" ht="15.75" thickBot="1" x14ac:dyDescent="0.3">
      <c r="I12" s="6"/>
      <c r="J12" s="6"/>
    </row>
    <row r="13" spans="1:12" ht="54" customHeight="1" thickBot="1" x14ac:dyDescent="0.3">
      <c r="A13" s="7"/>
      <c r="B13" s="8" t="s">
        <v>9</v>
      </c>
      <c r="C13" s="9" t="s">
        <v>10</v>
      </c>
      <c r="D13" s="10" t="s">
        <v>11</v>
      </c>
      <c r="E13" s="11" t="s">
        <v>12</v>
      </c>
      <c r="F13" s="11" t="s">
        <v>13</v>
      </c>
      <c r="G13" s="12" t="s">
        <v>14</v>
      </c>
      <c r="H13" s="12" t="s">
        <v>15</v>
      </c>
      <c r="I13" s="12" t="s">
        <v>16</v>
      </c>
      <c r="J13" s="12" t="s">
        <v>17</v>
      </c>
      <c r="K13" s="13" t="s">
        <v>18</v>
      </c>
      <c r="L13" s="14"/>
    </row>
    <row r="14" spans="1:12" ht="15.75" thickBot="1" x14ac:dyDescent="0.3">
      <c r="A14" s="15" t="s">
        <v>19</v>
      </c>
      <c r="B14" s="16" t="s">
        <v>54</v>
      </c>
      <c r="C14" s="16" t="s">
        <v>54</v>
      </c>
      <c r="D14" s="16" t="s">
        <v>54</v>
      </c>
      <c r="E14" s="16" t="s">
        <v>54</v>
      </c>
      <c r="F14" s="16" t="s">
        <v>54</v>
      </c>
      <c r="G14" s="16" t="s">
        <v>54</v>
      </c>
      <c r="H14" s="16" t="s">
        <v>54</v>
      </c>
      <c r="I14" s="16" t="s">
        <v>54</v>
      </c>
      <c r="J14" s="16" t="s">
        <v>54</v>
      </c>
      <c r="K14" s="17" t="s">
        <v>54</v>
      </c>
      <c r="L14" s="14"/>
    </row>
    <row r="15" spans="1:12" x14ac:dyDescent="0.25">
      <c r="A15" s="18" t="s">
        <v>20</v>
      </c>
      <c r="B15" s="82">
        <f>'[2]Table O&amp;M'!C29+'[2]Table O&amp;M'!C8+'[2]Table O&amp;M'!C23+'[2]Table O&amp;M'!C26+'[2]Table O&amp;M'!C32</f>
        <v>12467.92706</v>
      </c>
      <c r="C15" s="82">
        <f>'[2]Table O&amp;M'!D29+'[2]Table O&amp;M'!D8+'[2]Table O&amp;M'!D23+'[2]Table O&amp;M'!D26+'[2]Table O&amp;M'!D32</f>
        <v>12772.727700000001</v>
      </c>
      <c r="D15" s="82">
        <f>'[2]Table O&amp;M'!E29+'[2]Table O&amp;M'!E8+'[2]Table O&amp;M'!E23+'[2]Table O&amp;M'!E26+'[2]Table O&amp;M'!E32</f>
        <v>12240.23389</v>
      </c>
      <c r="E15" s="82">
        <f>'[2]Table O&amp;M'!F29+'[2]Table O&amp;M'!F8+'[2]Table O&amp;M'!F23+'[2]Table O&amp;M'!F26+'[2]Table O&amp;M'!F32</f>
        <v>13211.46106</v>
      </c>
      <c r="F15" s="82">
        <f>'[2]Table O&amp;M'!G29+'[2]Table O&amp;M'!G8+'[2]Table O&amp;M'!G23+'[2]Table O&amp;M'!G26+'[2]Table O&amp;M'!G32</f>
        <v>13955.162290952605</v>
      </c>
      <c r="G15" s="82">
        <f>'[2]Table O&amp;M'!H29+'[2]Table O&amp;M'!H8+'[2]Table O&amp;M'!H23+'[2]Table O&amp;M'!H26+'[2]Table O&amp;M'!H32</f>
        <v>14797.399953774922</v>
      </c>
      <c r="H15" s="82">
        <f>'[2]Table O&amp;M'!I29+'[2]Table O&amp;M'!I8+'[2]Table O&amp;M'!I23+'[2]Table O&amp;M'!I26+'[2]Table O&amp;M'!I32</f>
        <v>15368.673481962283</v>
      </c>
      <c r="I15" s="82">
        <f>'[2]Table O&amp;M'!J29+'[2]Table O&amp;M'!J8+'[2]Table O&amp;M'!J23+'[2]Table O&amp;M'!J26+'[2]Table O&amp;M'!J32</f>
        <v>15750.178276202138</v>
      </c>
      <c r="J15" s="82">
        <f>'[2]Table O&amp;M'!K29+'[2]Table O&amp;M'!K8+'[2]Table O&amp;M'!K23+'[2]Table O&amp;M'!K26+'[2]Table O&amp;M'!K32</f>
        <v>16127.703807250344</v>
      </c>
      <c r="K15" s="86">
        <f>'[2]Table O&amp;M'!L29+'[2]Table O&amp;M'!L8+'[2]Table O&amp;M'!L23+'[2]Table O&amp;M'!L26+'[2]Table O&amp;M'!L32</f>
        <v>16345.901338029544</v>
      </c>
      <c r="L15" s="14"/>
    </row>
    <row r="16" spans="1:12" x14ac:dyDescent="0.25">
      <c r="A16" s="19" t="s">
        <v>21</v>
      </c>
      <c r="B16" s="81">
        <f>'[3]Table O&amp;M'!C11+'[3]Table O&amp;M'!C14+'[3]Table O&amp;M'!C17+'[3]Table O&amp;M'!C20</f>
        <v>19408.980329999999</v>
      </c>
      <c r="C16" s="81">
        <f>'[3]Table O&amp;M'!D11+'[3]Table O&amp;M'!D14+'[3]Table O&amp;M'!D17+'[3]Table O&amp;M'!D20</f>
        <v>19091.299190000002</v>
      </c>
      <c r="D16" s="81">
        <f>'[3]Table O&amp;M'!E11+'[3]Table O&amp;M'!E14+'[3]Table O&amp;M'!E17+'[3]Table O&amp;M'!E20</f>
        <v>20029.655699999999</v>
      </c>
      <c r="E16" s="81">
        <f>'[3]Table O&amp;M'!F11+'[3]Table O&amp;M'!F14+'[3]Table O&amp;M'!F17+'[3]Table O&amp;M'!F20</f>
        <v>20167.28052</v>
      </c>
      <c r="F16" s="81">
        <f>'[3]Table O&amp;M'!G11+'[3]Table O&amp;M'!G14+'[3]Table O&amp;M'!G17+'[3]Table O&amp;M'!G20</f>
        <v>21449.996147584076</v>
      </c>
      <c r="G16" s="81">
        <f>'[3]Table O&amp;M'!H11+'[3]Table O&amp;M'!H14+'[3]Table O&amp;M'!H17+'[3]Table O&amp;M'!H20</f>
        <v>22600.528036132291</v>
      </c>
      <c r="H16" s="81">
        <f>'[3]Table O&amp;M'!I11+'[3]Table O&amp;M'!I14+'[3]Table O&amp;M'!I17+'[3]Table O&amp;M'!I20</f>
        <v>23557.600173552422</v>
      </c>
      <c r="I16" s="81">
        <f>'[3]Table O&amp;M'!J11+'[3]Table O&amp;M'!J14+'[3]Table O&amp;M'!J17+'[3]Table O&amp;M'!J20</f>
        <v>24402.274115634074</v>
      </c>
      <c r="J16" s="81">
        <f>'[3]Table O&amp;M'!K11+'[3]Table O&amp;M'!K14+'[3]Table O&amp;M'!K17+'[3]Table O&amp;M'!K20</f>
        <v>25208.528838888062</v>
      </c>
      <c r="K16" s="81">
        <f>'[3]Table O&amp;M'!L11+'[3]Table O&amp;M'!L14+'[3]Table O&amp;M'!L17+'[3]Table O&amp;M'!L20</f>
        <v>26161.25280625662</v>
      </c>
      <c r="L16" s="14"/>
    </row>
    <row r="17" spans="1:13" x14ac:dyDescent="0.25">
      <c r="A17" s="21" t="s">
        <v>22</v>
      </c>
      <c r="B17" s="83">
        <f>SUM(B15:B16)</f>
        <v>31876.90739</v>
      </c>
      <c r="C17" s="83">
        <f t="shared" ref="C17:K17" si="0">SUM(C15:C16)</f>
        <v>31864.026890000001</v>
      </c>
      <c r="D17" s="83">
        <f>SUM(D15:D16)</f>
        <v>32269.889589999999</v>
      </c>
      <c r="E17" s="83">
        <f>SUM(E15:E16)</f>
        <v>33378.741580000002</v>
      </c>
      <c r="F17" s="83">
        <f t="shared" si="0"/>
        <v>35405.15843853668</v>
      </c>
      <c r="G17" s="83">
        <f t="shared" si="0"/>
        <v>37397.927989907213</v>
      </c>
      <c r="H17" s="83">
        <f>SUM(H15:H16)</f>
        <v>38926.273655514706</v>
      </c>
      <c r="I17" s="83">
        <f t="shared" si="0"/>
        <v>40152.45239183621</v>
      </c>
      <c r="J17" s="83">
        <f t="shared" si="0"/>
        <v>41336.232646138407</v>
      </c>
      <c r="K17" s="87">
        <f t="shared" si="0"/>
        <v>42507.154144286164</v>
      </c>
      <c r="L17" s="14"/>
    </row>
    <row r="18" spans="1:13" x14ac:dyDescent="0.25">
      <c r="A18" s="19" t="s">
        <v>23</v>
      </c>
      <c r="B18" s="24"/>
      <c r="C18" s="25"/>
      <c r="D18" s="24">
        <f>IF(ISERROR((D17-B17)/B17), "", (D17-B17)/B17)</f>
        <v>1.2328115622762066E-2</v>
      </c>
      <c r="E18" s="24">
        <f>IF(ISERROR((E17-D17)/D17), "", (E17-D17)/D17)</f>
        <v>3.4361815428820712E-2</v>
      </c>
      <c r="F18" s="24">
        <f t="shared" ref="F18:K18" si="1">IF(ISERROR((F17-E17)/E17), "", (F17-E17)/E17)</f>
        <v>6.0709803983469368E-2</v>
      </c>
      <c r="G18" s="24">
        <f t="shared" si="1"/>
        <v>5.6284723448702507E-2</v>
      </c>
      <c r="H18" s="24">
        <f t="shared" si="1"/>
        <v>4.0867121462449883E-2</v>
      </c>
      <c r="I18" s="24">
        <f t="shared" si="1"/>
        <v>3.1500028674021074E-2</v>
      </c>
      <c r="J18" s="24">
        <f t="shared" si="1"/>
        <v>2.9482140785574609E-2</v>
      </c>
      <c r="K18" s="27">
        <f t="shared" si="1"/>
        <v>2.8326758951922597E-2</v>
      </c>
      <c r="L18" s="14"/>
    </row>
    <row r="19" spans="1:13" ht="24" x14ac:dyDescent="0.25">
      <c r="A19" s="19" t="s">
        <v>24</v>
      </c>
      <c r="B19" s="24"/>
      <c r="C19" s="24"/>
      <c r="D19" s="24"/>
      <c r="E19" s="24"/>
      <c r="F19" s="24"/>
      <c r="G19" s="26">
        <f>IF(ISERROR((G17-$D$17)/$D$17), "", (G17-$D$17)/$D$17)</f>
        <v>0.15891093725639285</v>
      </c>
      <c r="H19" s="26">
        <f>IF(ISERROR((H17-$D$17)/$D$17), "", (H17-$D$17)/$D$17)</f>
        <v>0.20627229129341149</v>
      </c>
      <c r="I19" s="26">
        <f>IF(ISERROR((I17-$D$17)/$D$17), "", (I17-$D$17)/$D$17)</f>
        <v>0.24426990305783106</v>
      </c>
      <c r="J19" s="26">
        <f>IF(ISERROR((J17-$D$17)/$D$17), "", (J17-$D$17)/$D$17)</f>
        <v>0.28095364351503532</v>
      </c>
      <c r="K19" s="27">
        <f>IF(ISERROR((K17-$D$17)/$D$17), "", (K17-$D$17)/$D$17)</f>
        <v>0.3172389086034727</v>
      </c>
      <c r="L19" s="14"/>
    </row>
    <row r="20" spans="1:13" ht="14.45" x14ac:dyDescent="0.3">
      <c r="A20" s="19" t="s">
        <v>25</v>
      </c>
      <c r="B20" s="81">
        <f>'[2]Table Finance'!C7</f>
        <v>13314.72451</v>
      </c>
      <c r="C20" s="81">
        <f>'[2]Table Finance'!D7</f>
        <v>14124.395279999999</v>
      </c>
      <c r="D20" s="81">
        <f>'[2]Table Finance'!E7</f>
        <v>13641.942800000001</v>
      </c>
      <c r="E20" s="81">
        <f>'[2]Table Finance'!F7</f>
        <v>16089.120700000001</v>
      </c>
      <c r="F20" s="81">
        <f>'[2]Table Finance'!G7</f>
        <v>16711.158355133</v>
      </c>
      <c r="G20" s="81">
        <f>'[2]Table Finance'!H7</f>
        <v>17281.802693693502</v>
      </c>
      <c r="H20" s="81">
        <f>+'[4]Table Finance'!$I$7</f>
        <v>20440.580236898</v>
      </c>
      <c r="I20" s="81">
        <f>+'[4]Table Finance'!$J$7</f>
        <v>20685.260470421501</v>
      </c>
      <c r="J20" s="81">
        <f>+'[4]Table Finance'!$K$7</f>
        <v>21089.8712999665</v>
      </c>
      <c r="K20" s="81">
        <f>+'[4]Table Finance'!$L$7</f>
        <v>21508.297797668503</v>
      </c>
      <c r="L20" s="14"/>
    </row>
    <row r="21" spans="1:13" x14ac:dyDescent="0.25">
      <c r="A21" s="19" t="s">
        <v>26</v>
      </c>
      <c r="B21" s="20">
        <f>'[2]Table Corp Serv'!C13</f>
        <v>1499.7091699999999</v>
      </c>
      <c r="C21" s="20">
        <f>'[2]Table Corp Serv'!D13</f>
        <v>1398.6231200000002</v>
      </c>
      <c r="D21" s="20">
        <f>'[2]Table Corp Serv'!E13</f>
        <v>1431.3868599999998</v>
      </c>
      <c r="E21" s="20">
        <f>'[2]Table Corp Serv'!F13</f>
        <v>1740.4268100000002</v>
      </c>
      <c r="F21" s="20">
        <f>'[2]Table Corp Serv'!G13</f>
        <v>1806.3037444647809</v>
      </c>
      <c r="G21" s="20">
        <f>'[2]Table Corp Serv'!H13</f>
        <v>2123.8960748999998</v>
      </c>
      <c r="H21" s="20">
        <f>'[2]Table Corp Serv'!I13</f>
        <v>2193.8608763000002</v>
      </c>
      <c r="I21" s="20">
        <f>'[2]Table Corp Serv'!J13</f>
        <v>2221.3180321</v>
      </c>
      <c r="J21" s="20">
        <f>'[2]Table Corp Serv'!K13</f>
        <v>2249.6472968000003</v>
      </c>
      <c r="K21" s="75">
        <f>'[2]Table Corp Serv'!L13</f>
        <v>2275.8658109999997</v>
      </c>
      <c r="L21" s="313"/>
      <c r="M21" s="314"/>
    </row>
    <row r="22" spans="1:13" x14ac:dyDescent="0.25">
      <c r="A22" s="19" t="s">
        <v>27</v>
      </c>
      <c r="B22" s="81">
        <f>'[3]Table Finance'!C10+'[3]Table Finance'!C13+'[3]Table Corp Serv'!C7+'[3]Table Corp Serv'!C10+'[3]Table Corp Serv'!C16+'[3]Table Corp Serv'!C19+'[3]Table Corporate'!C7+'[3]Table Corporate'!C10</f>
        <v>36101.011960000003</v>
      </c>
      <c r="C22" s="81">
        <f>'[3]Table Finance'!D10+'[3]Table Finance'!D13+'[3]Table Corp Serv'!D7+'[3]Table Corp Serv'!D10+'[3]Table Corp Serv'!D16+'[3]Table Corp Serv'!D19+'[3]Table Corporate'!D7+'[3]Table Corporate'!D10</f>
        <v>35553.722280000002</v>
      </c>
      <c r="D22" s="81">
        <f>'[3]Table Finance'!E10+'[3]Table Finance'!E13+'[3]Table Corp Serv'!E7+'[3]Table Corp Serv'!E10+'[3]Table Corp Serv'!E16+'[3]Table Corp Serv'!E19+'[3]Table Corporate'!E7+'[3]Table Corporate'!E10</f>
        <v>33505.736830000002</v>
      </c>
      <c r="E22" s="81">
        <f>'[3]Table Finance'!F10+'[3]Table Finance'!F13+'[3]Table Corp Serv'!F7+'[3]Table Corp Serv'!F10+'[3]Table Corp Serv'!F16+'[3]Table Corp Serv'!F19+'[3]Table Corporate'!F7+'[3]Table Corporate'!F10</f>
        <v>34245.538310000004</v>
      </c>
      <c r="F22" s="81">
        <f>'[3]Table Finance'!G10+'[3]Table Finance'!G13+'[3]Table Corp Serv'!G7+'[3]Table Corp Serv'!G10+'[3]Table Corp Serv'!G16+'[3]Table Corp Serv'!G19+'[3]Table Corporate'!G7+'[3]Table Corporate'!G10</f>
        <v>38634.880103110001</v>
      </c>
      <c r="G22" s="81">
        <f>'[3]Table Finance'!H10+'[3]Table Finance'!H13+'[3]Table Corp Serv'!H7+'[3]Table Corp Serv'!H10+'[3]Table Corp Serv'!H16+'[3]Table Corp Serv'!H19+'[3]Table Corporate'!H7+'[3]Table Corporate'!H10</f>
        <v>39412.564713794993</v>
      </c>
      <c r="H22" s="81">
        <f>'[3]Table Finance'!I10+'[3]Table Finance'!I13+'[3]Table Corp Serv'!I7+'[3]Table Corp Serv'!I10+'[3]Table Corp Serv'!I16+'[3]Table Corp Serv'!I19+'[3]Table Corporate'!I7+'[3]Table Corporate'!I10</f>
        <v>40247.59782227</v>
      </c>
      <c r="I22" s="81">
        <f>'[3]Table Finance'!J10+'[3]Table Finance'!J13+'[3]Table Corp Serv'!J7+'[3]Table Corp Serv'!J10+'[3]Table Corp Serv'!J16+'[3]Table Corp Serv'!J19+'[3]Table Corporate'!J7+'[3]Table Corporate'!J10</f>
        <v>40664.912396255</v>
      </c>
      <c r="J22" s="81">
        <f>'[3]Table Finance'!K10+'[3]Table Finance'!K13+'[3]Table Corp Serv'!K7+'[3]Table Corp Serv'!K10+'[3]Table Corp Serv'!K16+'[3]Table Corp Serv'!K19+'[3]Table Corporate'!K7+'[3]Table Corporate'!K10</f>
        <v>41432.871007704998</v>
      </c>
      <c r="K22" s="81">
        <f>'[3]Table Finance'!L10+'[3]Table Finance'!L13+'[3]Table Corp Serv'!L7+'[3]Table Corp Serv'!L10+'[3]Table Corp Serv'!L16+'[3]Table Corp Serv'!L19+'[3]Table Corporate'!L7+'[3]Table Corporate'!L10</f>
        <v>41937.126526489999</v>
      </c>
      <c r="L22" s="14"/>
    </row>
    <row r="23" spans="1:13" x14ac:dyDescent="0.25">
      <c r="A23" s="21" t="s">
        <v>22</v>
      </c>
      <c r="B23" s="83">
        <f>SUM(B20:B22)</f>
        <v>50915.445640000005</v>
      </c>
      <c r="C23" s="83">
        <f t="shared" ref="C23:H23" si="2">SUM(C20:C22)</f>
        <v>51076.740680000003</v>
      </c>
      <c r="D23" s="83">
        <f t="shared" si="2"/>
        <v>48579.066490000005</v>
      </c>
      <c r="E23" s="83">
        <f t="shared" si="2"/>
        <v>52075.085820000008</v>
      </c>
      <c r="F23" s="83">
        <f t="shared" si="2"/>
        <v>57152.342202707783</v>
      </c>
      <c r="G23" s="83">
        <f t="shared" si="2"/>
        <v>58818.263482388495</v>
      </c>
      <c r="H23" s="83">
        <f t="shared" si="2"/>
        <v>62882.038935468001</v>
      </c>
      <c r="I23" s="83">
        <f>SUM(I20:I22)</f>
        <v>63571.490898776501</v>
      </c>
      <c r="J23" s="83">
        <f>SUM(J20:J22)</f>
        <v>64772.3896044715</v>
      </c>
      <c r="K23" s="87">
        <f>SUM(K20:K22)</f>
        <v>65721.290135158502</v>
      </c>
      <c r="L23" s="14"/>
    </row>
    <row r="24" spans="1:13" x14ac:dyDescent="0.25">
      <c r="A24" s="19" t="s">
        <v>23</v>
      </c>
      <c r="B24" s="24"/>
      <c r="C24" s="25"/>
      <c r="D24" s="24">
        <f>IF(ISERROR((D23-B23)/B23), "", (D23-B23)/B23)</f>
        <v>-4.5887433972776684E-2</v>
      </c>
      <c r="E24" s="24">
        <f t="shared" ref="E24:K24" si="3">IF(ISERROR((E23-D23)/D23), "", (E23-D23)/D23)</f>
        <v>7.1965551884774437E-2</v>
      </c>
      <c r="F24" s="24">
        <f t="shared" si="3"/>
        <v>9.7498761696861183E-2</v>
      </c>
      <c r="G24" s="24">
        <f t="shared" si="3"/>
        <v>2.914878403009322E-2</v>
      </c>
      <c r="H24" s="24">
        <f t="shared" si="3"/>
        <v>6.9090367727301094E-2</v>
      </c>
      <c r="I24" s="24">
        <f t="shared" si="3"/>
        <v>1.0964211322982746E-2</v>
      </c>
      <c r="J24" s="24">
        <f t="shared" si="3"/>
        <v>1.8890522917059848E-2</v>
      </c>
      <c r="K24" s="27">
        <f t="shared" si="3"/>
        <v>1.4649768774649248E-2</v>
      </c>
      <c r="L24" s="14"/>
    </row>
    <row r="25" spans="1:13" ht="24" x14ac:dyDescent="0.25">
      <c r="A25" s="19" t="s">
        <v>24</v>
      </c>
      <c r="B25" s="28"/>
      <c r="C25" s="26"/>
      <c r="D25" s="24"/>
      <c r="E25" s="24"/>
      <c r="F25" s="24"/>
      <c r="G25" s="26">
        <f>IF(ISERROR((G23-$D$23)/$D$23), "", (G23-$D$23)/$D$23)</f>
        <v>0.21077385244725169</v>
      </c>
      <c r="H25" s="26">
        <f>IF(ISERROR((H23-$D$23)/$D$23), "", (H23-$D$23)/$D$23)</f>
        <v>0.29442666314743332</v>
      </c>
      <c r="I25" s="26">
        <f>IF(ISERROR((I23-$D$23)/$D$23), "", (I23-$D$23)/$D$23)</f>
        <v>0.30861903062428514</v>
      </c>
      <c r="J25" s="26">
        <f>IF(ISERROR((J23-$D$23)/$D$23), "", (J23-$D$23)/$D$23)</f>
        <v>0.33333952841199388</v>
      </c>
      <c r="K25" s="27">
        <f>IF(ISERROR((K23-$D$23)/$D$23), "", (K23-$D$23)/$D$23)</f>
        <v>0.35287264420132947</v>
      </c>
      <c r="L25" s="14"/>
    </row>
    <row r="26" spans="1:13" x14ac:dyDescent="0.25">
      <c r="A26" s="21" t="s">
        <v>28</v>
      </c>
      <c r="B26" s="22">
        <f>B17+B23</f>
        <v>82792.353029999998</v>
      </c>
      <c r="C26" s="22">
        <f t="shared" ref="C26:J26" si="4">C17+C23</f>
        <v>82940.767569999996</v>
      </c>
      <c r="D26" s="22">
        <f t="shared" si="4"/>
        <v>80848.956080000004</v>
      </c>
      <c r="E26" s="22">
        <f t="shared" si="4"/>
        <v>85453.827400000009</v>
      </c>
      <c r="F26" s="22">
        <f t="shared" si="4"/>
        <v>92557.500641244464</v>
      </c>
      <c r="G26" s="22">
        <f t="shared" si="4"/>
        <v>96216.191472295701</v>
      </c>
      <c r="H26" s="22">
        <f t="shared" si="4"/>
        <v>101808.31259098271</v>
      </c>
      <c r="I26" s="22">
        <f t="shared" si="4"/>
        <v>103723.94329061272</v>
      </c>
      <c r="J26" s="22">
        <f t="shared" si="4"/>
        <v>106108.62225060991</v>
      </c>
      <c r="K26" s="23">
        <f>K17+K23</f>
        <v>108228.44427944467</v>
      </c>
      <c r="L26" s="14"/>
    </row>
    <row r="27" spans="1:13" ht="15.75" thickBot="1" x14ac:dyDescent="0.3">
      <c r="A27" s="29" t="s">
        <v>23</v>
      </c>
      <c r="B27" s="30"/>
      <c r="C27" s="31"/>
      <c r="D27" s="30">
        <f>IF(ISERROR((D26-B26)/B26), "", (D26-B26)/B26)</f>
        <v>-2.347314551255477E-2</v>
      </c>
      <c r="E27" s="30">
        <f t="shared" ref="E27:K27" si="5">IF(ISERROR((E26-D26)/D26), "", (E26-D26)/D26)</f>
        <v>5.6956472207798051E-2</v>
      </c>
      <c r="F27" s="30">
        <f t="shared" si="5"/>
        <v>8.3128789632709338E-2</v>
      </c>
      <c r="G27" s="30">
        <f t="shared" si="5"/>
        <v>3.9528842132767049E-2</v>
      </c>
      <c r="H27" s="30">
        <f t="shared" si="5"/>
        <v>5.8120374888224399E-2</v>
      </c>
      <c r="I27" s="30">
        <f t="shared" si="5"/>
        <v>1.8816053924065154E-2</v>
      </c>
      <c r="J27" s="30">
        <f t="shared" si="5"/>
        <v>2.2990631520012947E-2</v>
      </c>
      <c r="K27" s="40">
        <f t="shared" si="5"/>
        <v>1.9977848961492538E-2</v>
      </c>
      <c r="L27" s="14"/>
    </row>
    <row r="28" spans="1:13" ht="14.45" x14ac:dyDescent="0.3">
      <c r="A28" s="76"/>
      <c r="B28" s="77"/>
      <c r="C28" s="84" t="s">
        <v>55</v>
      </c>
      <c r="D28" s="78"/>
      <c r="E28" s="79"/>
      <c r="F28" s="79"/>
      <c r="G28" s="79"/>
      <c r="H28" s="308"/>
      <c r="I28" s="309"/>
      <c r="J28" s="309"/>
      <c r="K28" s="309"/>
      <c r="L28" s="14"/>
    </row>
    <row r="29" spans="1:13" ht="15.75" thickBot="1" x14ac:dyDescent="0.3">
      <c r="A29" s="76"/>
      <c r="B29" s="77"/>
      <c r="C29" s="77"/>
      <c r="D29" s="77"/>
      <c r="E29" s="77"/>
      <c r="F29" s="77"/>
      <c r="G29" s="77"/>
      <c r="H29" s="77"/>
      <c r="I29" s="80"/>
      <c r="J29" s="80"/>
      <c r="K29" s="80"/>
      <c r="L29" s="14"/>
    </row>
    <row r="30" spans="1:13" ht="50.25" customHeight="1" thickBot="1" x14ac:dyDescent="0.3">
      <c r="A30" s="32"/>
      <c r="B30" s="33" t="s">
        <v>9</v>
      </c>
      <c r="C30" s="33" t="s">
        <v>10</v>
      </c>
      <c r="D30" s="33" t="s">
        <v>11</v>
      </c>
      <c r="E30" s="33" t="s">
        <v>12</v>
      </c>
      <c r="F30" s="33" t="s">
        <v>13</v>
      </c>
      <c r="G30" s="12" t="s">
        <v>14</v>
      </c>
      <c r="H30" s="12" t="s">
        <v>15</v>
      </c>
      <c r="I30" s="12" t="s">
        <v>16</v>
      </c>
      <c r="J30" s="12" t="s">
        <v>17</v>
      </c>
      <c r="K30" s="13" t="s">
        <v>18</v>
      </c>
      <c r="L30" s="14"/>
    </row>
    <row r="31" spans="1:13" x14ac:dyDescent="0.25">
      <c r="A31" s="34" t="s">
        <v>20</v>
      </c>
      <c r="B31" s="35">
        <f>B15</f>
        <v>12467.92706</v>
      </c>
      <c r="C31" s="35">
        <f t="shared" ref="C31:K32" si="6">C15</f>
        <v>12772.727700000001</v>
      </c>
      <c r="D31" s="35">
        <f t="shared" si="6"/>
        <v>12240.23389</v>
      </c>
      <c r="E31" s="35">
        <f t="shared" si="6"/>
        <v>13211.46106</v>
      </c>
      <c r="F31" s="35">
        <f t="shared" si="6"/>
        <v>13955.162290952605</v>
      </c>
      <c r="G31" s="35">
        <f t="shared" si="6"/>
        <v>14797.399953774922</v>
      </c>
      <c r="H31" s="35">
        <f t="shared" si="6"/>
        <v>15368.673481962283</v>
      </c>
      <c r="I31" s="35">
        <f t="shared" si="6"/>
        <v>15750.178276202138</v>
      </c>
      <c r="J31" s="35">
        <f t="shared" si="6"/>
        <v>16127.703807250344</v>
      </c>
      <c r="K31" s="36">
        <f t="shared" si="6"/>
        <v>16345.901338029544</v>
      </c>
      <c r="L31" s="14"/>
    </row>
    <row r="32" spans="1:13" x14ac:dyDescent="0.25">
      <c r="A32" s="19" t="s">
        <v>21</v>
      </c>
      <c r="B32" s="37">
        <f>B16</f>
        <v>19408.980329999999</v>
      </c>
      <c r="C32" s="37">
        <f t="shared" ref="C32:K32" si="7">C16</f>
        <v>19091.299190000002</v>
      </c>
      <c r="D32" s="37">
        <f t="shared" si="7"/>
        <v>20029.655699999999</v>
      </c>
      <c r="E32" s="35">
        <f t="shared" si="6"/>
        <v>20167.28052</v>
      </c>
      <c r="F32" s="37">
        <f t="shared" si="7"/>
        <v>21449.996147584076</v>
      </c>
      <c r="G32" s="37">
        <f t="shared" si="7"/>
        <v>22600.528036132291</v>
      </c>
      <c r="H32" s="37">
        <f t="shared" si="7"/>
        <v>23557.600173552422</v>
      </c>
      <c r="I32" s="37">
        <f t="shared" si="7"/>
        <v>24402.274115634074</v>
      </c>
      <c r="J32" s="37">
        <f t="shared" si="7"/>
        <v>25208.528838888062</v>
      </c>
      <c r="K32" s="38">
        <f t="shared" si="7"/>
        <v>26161.25280625662</v>
      </c>
      <c r="L32" s="14"/>
    </row>
    <row r="33" spans="1:19" x14ac:dyDescent="0.25">
      <c r="A33" s="19" t="s">
        <v>25</v>
      </c>
      <c r="B33" s="37">
        <f>B20</f>
        <v>13314.72451</v>
      </c>
      <c r="C33" s="37">
        <f t="shared" ref="C33:K33" si="8">C20</f>
        <v>14124.395279999999</v>
      </c>
      <c r="D33" s="37">
        <f t="shared" si="8"/>
        <v>13641.942800000001</v>
      </c>
      <c r="E33" s="37">
        <f>E20</f>
        <v>16089.120700000001</v>
      </c>
      <c r="F33" s="37">
        <f t="shared" si="8"/>
        <v>16711.158355133</v>
      </c>
      <c r="G33" s="37">
        <f t="shared" si="8"/>
        <v>17281.802693693502</v>
      </c>
      <c r="H33" s="37">
        <f t="shared" si="8"/>
        <v>20440.580236898</v>
      </c>
      <c r="I33" s="37">
        <f t="shared" si="8"/>
        <v>20685.260470421501</v>
      </c>
      <c r="J33" s="37">
        <f t="shared" si="8"/>
        <v>21089.8712999665</v>
      </c>
      <c r="K33" s="38">
        <f t="shared" si="8"/>
        <v>21508.297797668503</v>
      </c>
      <c r="L33" s="14"/>
    </row>
    <row r="34" spans="1:19" x14ac:dyDescent="0.25">
      <c r="A34" s="19" t="s">
        <v>26</v>
      </c>
      <c r="B34" s="37">
        <f>B21</f>
        <v>1499.7091699999999</v>
      </c>
      <c r="C34" s="37">
        <f t="shared" ref="C34:K34" si="9">C21</f>
        <v>1398.6231200000002</v>
      </c>
      <c r="D34" s="37">
        <f t="shared" si="9"/>
        <v>1431.3868599999998</v>
      </c>
      <c r="E34" s="37">
        <f>E21</f>
        <v>1740.4268100000002</v>
      </c>
      <c r="F34" s="37">
        <f t="shared" si="9"/>
        <v>1806.3037444647809</v>
      </c>
      <c r="G34" s="37">
        <f t="shared" si="9"/>
        <v>2123.8960748999998</v>
      </c>
      <c r="H34" s="37">
        <f t="shared" si="9"/>
        <v>2193.8608763000002</v>
      </c>
      <c r="I34" s="37">
        <f t="shared" si="9"/>
        <v>2221.3180321</v>
      </c>
      <c r="J34" s="37">
        <f t="shared" si="9"/>
        <v>2249.6472968000003</v>
      </c>
      <c r="K34" s="38">
        <f t="shared" si="9"/>
        <v>2275.8658109999997</v>
      </c>
      <c r="L34" s="14"/>
    </row>
    <row r="35" spans="1:19" x14ac:dyDescent="0.25">
      <c r="A35" s="19" t="s">
        <v>27</v>
      </c>
      <c r="B35" s="37">
        <f>B22</f>
        <v>36101.011960000003</v>
      </c>
      <c r="C35" s="37">
        <f t="shared" ref="C35:K35" si="10">C22</f>
        <v>35553.722280000002</v>
      </c>
      <c r="D35" s="37">
        <f t="shared" si="10"/>
        <v>33505.736830000002</v>
      </c>
      <c r="E35" s="37">
        <f>E22</f>
        <v>34245.538310000004</v>
      </c>
      <c r="F35" s="37">
        <f t="shared" si="10"/>
        <v>38634.880103110001</v>
      </c>
      <c r="G35" s="37">
        <f t="shared" si="10"/>
        <v>39412.564713794993</v>
      </c>
      <c r="H35" s="37">
        <f t="shared" si="10"/>
        <v>40247.59782227</v>
      </c>
      <c r="I35" s="37">
        <f t="shared" si="10"/>
        <v>40664.912396255</v>
      </c>
      <c r="J35" s="37">
        <f t="shared" si="10"/>
        <v>41432.871007704998</v>
      </c>
      <c r="K35" s="38">
        <f t="shared" si="10"/>
        <v>41937.126526489999</v>
      </c>
      <c r="L35" s="14"/>
    </row>
    <row r="36" spans="1:19" x14ac:dyDescent="0.25">
      <c r="A36" s="21" t="s">
        <v>28</v>
      </c>
      <c r="B36" s="22">
        <f>SUM(B31:B35)</f>
        <v>82792.353029999998</v>
      </c>
      <c r="C36" s="22">
        <f t="shared" ref="C36:K36" si="11">SUM(C31:C35)</f>
        <v>82940.767569999996</v>
      </c>
      <c r="D36" s="22">
        <f>SUM(D31:D35)</f>
        <v>80848.956080000004</v>
      </c>
      <c r="E36" s="22">
        <f>SUM(E31:E35)</f>
        <v>85453.827400000009</v>
      </c>
      <c r="F36" s="22">
        <f t="shared" si="11"/>
        <v>92557.500641244464</v>
      </c>
      <c r="G36" s="22">
        <f t="shared" si="11"/>
        <v>96216.191472295701</v>
      </c>
      <c r="H36" s="22">
        <f t="shared" si="11"/>
        <v>101808.31259098271</v>
      </c>
      <c r="I36" s="22">
        <f t="shared" si="11"/>
        <v>103723.94329061272</v>
      </c>
      <c r="J36" s="22">
        <f t="shared" si="11"/>
        <v>106108.62225060991</v>
      </c>
      <c r="K36" s="23">
        <f t="shared" si="11"/>
        <v>108228.44427944467</v>
      </c>
      <c r="L36" s="14"/>
    </row>
    <row r="37" spans="1:19" ht="15.75" thickBot="1" x14ac:dyDescent="0.3">
      <c r="A37" s="29" t="s">
        <v>23</v>
      </c>
      <c r="B37" s="39"/>
      <c r="C37" s="31"/>
      <c r="D37" s="30">
        <f>IF(ISERROR((D36-B36)/B36), "", (D36-B36)/B36)</f>
        <v>-2.347314551255477E-2</v>
      </c>
      <c r="E37" s="30">
        <f>IF(ISERROR((E36-D36)/D36), "", (E36-D36)/D36)</f>
        <v>5.6956472207798051E-2</v>
      </c>
      <c r="F37" s="30">
        <f t="shared" ref="F37" si="12">IF(ISERROR((F36-E36)/E36), "", (F36-E36)/E36)</f>
        <v>8.3128789632709338E-2</v>
      </c>
      <c r="G37" s="30">
        <f t="shared" ref="G37" si="13">IF(ISERROR((G36-F36)/F36), "", (G36-F36)/F36)</f>
        <v>3.9528842132767049E-2</v>
      </c>
      <c r="H37" s="30">
        <f t="shared" ref="H37" si="14">IF(ISERROR((H36-G36)/G36), "", (H36-G36)/G36)</f>
        <v>5.8120374888224399E-2</v>
      </c>
      <c r="I37" s="30">
        <f t="shared" ref="I37" si="15">IF(ISERROR((I36-H36)/H36), "", (I36-H36)/H36)</f>
        <v>1.8816053924065154E-2</v>
      </c>
      <c r="J37" s="30">
        <f t="shared" ref="J37" si="16">IF(ISERROR((J36-I36)/I36), "", (J36-I36)/I36)</f>
        <v>2.2990631520012947E-2</v>
      </c>
      <c r="K37" s="40">
        <f t="shared" ref="K37" si="17">IF(ISERROR((K36-J36)/J36), "", (K36-J36)/J36)</f>
        <v>1.9977848961492538E-2</v>
      </c>
      <c r="L37" s="14"/>
    </row>
    <row r="38" spans="1:19" ht="14.45" x14ac:dyDescent="0.3">
      <c r="A38" s="14"/>
      <c r="B38" s="14"/>
      <c r="C38" s="84" t="s">
        <v>55</v>
      </c>
      <c r="D38" s="14"/>
      <c r="E38" s="14"/>
      <c r="F38" s="14"/>
      <c r="G38" s="14"/>
      <c r="H38" s="14"/>
      <c r="I38" s="14"/>
      <c r="J38" s="14"/>
      <c r="K38" s="14"/>
      <c r="L38" s="14"/>
    </row>
    <row r="39" spans="1:19" thickBot="1" x14ac:dyDescent="0.35">
      <c r="A39" s="14"/>
      <c r="B39" s="14"/>
      <c r="C39" s="14"/>
      <c r="D39" s="14"/>
      <c r="E39" s="14"/>
      <c r="F39" s="14"/>
      <c r="G39" s="14"/>
      <c r="H39" s="14"/>
      <c r="I39" s="14"/>
      <c r="J39" s="14"/>
      <c r="K39" s="14"/>
      <c r="L39" s="14"/>
    </row>
    <row r="40" spans="1:19" ht="54" customHeight="1" thickBot="1" x14ac:dyDescent="0.3">
      <c r="A40" s="41"/>
      <c r="B40" s="42" t="s">
        <v>9</v>
      </c>
      <c r="C40" s="42" t="s">
        <v>10</v>
      </c>
      <c r="D40" s="42" t="s">
        <v>11</v>
      </c>
      <c r="E40" s="42" t="s">
        <v>29</v>
      </c>
      <c r="F40" s="42" t="s">
        <v>12</v>
      </c>
      <c r="G40" s="42" t="s">
        <v>30</v>
      </c>
      <c r="H40" s="42" t="s">
        <v>13</v>
      </c>
      <c r="I40" s="42" t="s">
        <v>31</v>
      </c>
      <c r="J40" s="43" t="s">
        <v>14</v>
      </c>
      <c r="K40" s="42" t="s">
        <v>32</v>
      </c>
      <c r="L40" s="43" t="s">
        <v>15</v>
      </c>
      <c r="M40" s="42" t="s">
        <v>33</v>
      </c>
      <c r="N40" s="43" t="s">
        <v>16</v>
      </c>
      <c r="O40" s="42" t="s">
        <v>34</v>
      </c>
      <c r="P40" s="43" t="s">
        <v>17</v>
      </c>
      <c r="Q40" s="42" t="s">
        <v>35</v>
      </c>
      <c r="R40" s="43" t="s">
        <v>18</v>
      </c>
      <c r="S40" s="44" t="s">
        <v>36</v>
      </c>
    </row>
    <row r="41" spans="1:19" x14ac:dyDescent="0.25">
      <c r="A41" s="45" t="s">
        <v>20</v>
      </c>
      <c r="B41" s="35">
        <f>B15</f>
        <v>12467.92706</v>
      </c>
      <c r="C41" s="35">
        <f t="shared" ref="C41:D41" si="18">C15</f>
        <v>12772.727700000001</v>
      </c>
      <c r="D41" s="35">
        <f t="shared" si="18"/>
        <v>12240.23389</v>
      </c>
      <c r="E41" s="46">
        <f>C41-D41</f>
        <v>532.49381000000176</v>
      </c>
      <c r="F41" s="46">
        <f>E15</f>
        <v>13211.46106</v>
      </c>
      <c r="G41" s="46">
        <f>F41-D41</f>
        <v>971.22717000000011</v>
      </c>
      <c r="H41" s="46">
        <f>F15</f>
        <v>13955.162290952605</v>
      </c>
      <c r="I41" s="46">
        <f>H41-F41</f>
        <v>743.70123095260533</v>
      </c>
      <c r="J41" s="46">
        <f>G15</f>
        <v>14797.399953774922</v>
      </c>
      <c r="K41" s="46">
        <f>J41-H41</f>
        <v>842.23766282231736</v>
      </c>
      <c r="L41" s="46">
        <f>H15</f>
        <v>15368.673481962283</v>
      </c>
      <c r="M41" s="46">
        <f>L41-J41</f>
        <v>571.27352818736108</v>
      </c>
      <c r="N41" s="46">
        <f>I15</f>
        <v>15750.178276202138</v>
      </c>
      <c r="O41" s="46">
        <f>N41-L41</f>
        <v>381.50479423985416</v>
      </c>
      <c r="P41" s="46">
        <f>J15</f>
        <v>16127.703807250344</v>
      </c>
      <c r="Q41" s="46">
        <f>P41-N41</f>
        <v>377.52553104820618</v>
      </c>
      <c r="R41" s="46">
        <f>K15</f>
        <v>16345.901338029544</v>
      </c>
      <c r="S41" s="47">
        <f>R41-P41</f>
        <v>218.19753077919995</v>
      </c>
    </row>
    <row r="42" spans="1:19" x14ac:dyDescent="0.25">
      <c r="A42" s="48" t="s">
        <v>37</v>
      </c>
      <c r="B42" s="37">
        <f>B16</f>
        <v>19408.980329999999</v>
      </c>
      <c r="C42" s="37">
        <f t="shared" ref="C42:D42" si="19">C16</f>
        <v>19091.299190000002</v>
      </c>
      <c r="D42" s="37">
        <f t="shared" si="19"/>
        <v>20029.655699999999</v>
      </c>
      <c r="E42" s="46">
        <f>C42-D42</f>
        <v>-938.3565099999978</v>
      </c>
      <c r="F42" s="46">
        <f>E16</f>
        <v>20167.28052</v>
      </c>
      <c r="G42" s="46">
        <f t="shared" ref="G42:G45" si="20">F42-D42</f>
        <v>137.62482000000091</v>
      </c>
      <c r="H42" s="49">
        <f>F16</f>
        <v>21449.996147584076</v>
      </c>
      <c r="I42" s="46">
        <f>H42-F42</f>
        <v>1282.7156275840753</v>
      </c>
      <c r="J42" s="46">
        <f>G16</f>
        <v>22600.528036132291</v>
      </c>
      <c r="K42" s="46">
        <f t="shared" ref="K42:K45" si="21">J42-H42</f>
        <v>1150.5318885482156</v>
      </c>
      <c r="L42" s="46">
        <f>H16</f>
        <v>23557.600173552422</v>
      </c>
      <c r="M42" s="46">
        <f t="shared" ref="M42:M45" si="22">L42-J42</f>
        <v>957.07213742013118</v>
      </c>
      <c r="N42" s="49">
        <f>I16</f>
        <v>24402.274115634074</v>
      </c>
      <c r="O42" s="46">
        <f t="shared" ref="O42:O45" si="23">N42-L42</f>
        <v>844.67394208165206</v>
      </c>
      <c r="P42" s="49">
        <f>J16</f>
        <v>25208.528838888062</v>
      </c>
      <c r="Q42" s="46">
        <f t="shared" ref="Q42:Q45" si="24">P42-N42</f>
        <v>806.25472325398732</v>
      </c>
      <c r="R42" s="49">
        <f>K16</f>
        <v>26161.25280625662</v>
      </c>
      <c r="S42" s="47">
        <f t="shared" ref="S42:S45" si="25">R42-P42</f>
        <v>952.72396736855808</v>
      </c>
    </row>
    <row r="43" spans="1:19" x14ac:dyDescent="0.25">
      <c r="A43" s="48" t="s">
        <v>38</v>
      </c>
      <c r="B43" s="37">
        <f>B20</f>
        <v>13314.72451</v>
      </c>
      <c r="C43" s="37">
        <f t="shared" ref="C43:D43" si="26">C20</f>
        <v>14124.395279999999</v>
      </c>
      <c r="D43" s="37">
        <f t="shared" si="26"/>
        <v>13641.942800000001</v>
      </c>
      <c r="E43" s="46">
        <f>C43-D43</f>
        <v>482.4524799999981</v>
      </c>
      <c r="F43" s="49">
        <f>E20</f>
        <v>16089.120700000001</v>
      </c>
      <c r="G43" s="46">
        <f t="shared" si="20"/>
        <v>2447.1779000000006</v>
      </c>
      <c r="H43" s="49">
        <f>F20</f>
        <v>16711.158355133</v>
      </c>
      <c r="I43" s="46">
        <f>H43-F43</f>
        <v>622.03765513299913</v>
      </c>
      <c r="J43" s="49">
        <f>G20</f>
        <v>17281.802693693502</v>
      </c>
      <c r="K43" s="46">
        <f t="shared" si="21"/>
        <v>570.64433856050164</v>
      </c>
      <c r="L43" s="49">
        <f>H20</f>
        <v>20440.580236898</v>
      </c>
      <c r="M43" s="46">
        <f t="shared" si="22"/>
        <v>3158.7775432044982</v>
      </c>
      <c r="N43" s="49">
        <f>I20</f>
        <v>20685.260470421501</v>
      </c>
      <c r="O43" s="46">
        <f t="shared" si="23"/>
        <v>244.68023352350065</v>
      </c>
      <c r="P43" s="49">
        <f>J20</f>
        <v>21089.8712999665</v>
      </c>
      <c r="Q43" s="46">
        <f t="shared" si="24"/>
        <v>404.61082954499943</v>
      </c>
      <c r="R43" s="49">
        <f>K20</f>
        <v>21508.297797668503</v>
      </c>
      <c r="S43" s="47">
        <f t="shared" si="25"/>
        <v>418.42649770200296</v>
      </c>
    </row>
    <row r="44" spans="1:19" x14ac:dyDescent="0.25">
      <c r="A44" s="48" t="s">
        <v>39</v>
      </c>
      <c r="B44" s="37">
        <f>B21</f>
        <v>1499.7091699999999</v>
      </c>
      <c r="C44" s="37">
        <f t="shared" ref="C44:D44" si="27">C21</f>
        <v>1398.6231200000002</v>
      </c>
      <c r="D44" s="37">
        <f t="shared" si="27"/>
        <v>1431.3868599999998</v>
      </c>
      <c r="E44" s="46">
        <f>C44-D44</f>
        <v>-32.763739999999643</v>
      </c>
      <c r="F44" s="49">
        <f>E21</f>
        <v>1740.4268100000002</v>
      </c>
      <c r="G44" s="46">
        <f t="shared" si="20"/>
        <v>309.03995000000032</v>
      </c>
      <c r="H44" s="49">
        <f>F21</f>
        <v>1806.3037444647809</v>
      </c>
      <c r="I44" s="46">
        <f>H44-F44</f>
        <v>65.876934464780788</v>
      </c>
      <c r="J44" s="49">
        <f t="shared" ref="J44:J45" si="28">G21</f>
        <v>2123.8960748999998</v>
      </c>
      <c r="K44" s="46">
        <f t="shared" si="21"/>
        <v>317.59233043521886</v>
      </c>
      <c r="L44" s="49">
        <f t="shared" ref="L44:L45" si="29">H21</f>
        <v>2193.8608763000002</v>
      </c>
      <c r="M44" s="46">
        <f t="shared" si="22"/>
        <v>69.964801400000397</v>
      </c>
      <c r="N44" s="49">
        <f t="shared" ref="N44:N45" si="30">I21</f>
        <v>2221.3180321</v>
      </c>
      <c r="O44" s="46">
        <f t="shared" si="23"/>
        <v>27.457155799999782</v>
      </c>
      <c r="P44" s="49">
        <f t="shared" ref="P44:P45" si="31">J21</f>
        <v>2249.6472968000003</v>
      </c>
      <c r="Q44" s="46">
        <f t="shared" si="24"/>
        <v>28.329264700000294</v>
      </c>
      <c r="R44" s="49">
        <f t="shared" ref="R44:R45" si="32">K21</f>
        <v>2275.8658109999997</v>
      </c>
      <c r="S44" s="47">
        <f t="shared" si="25"/>
        <v>26.21851419999939</v>
      </c>
    </row>
    <row r="45" spans="1:19" x14ac:dyDescent="0.25">
      <c r="A45" s="48" t="s">
        <v>40</v>
      </c>
      <c r="B45" s="37">
        <f>B22</f>
        <v>36101.011960000003</v>
      </c>
      <c r="C45" s="37">
        <f t="shared" ref="C45:D45" si="33">C22</f>
        <v>35553.722280000002</v>
      </c>
      <c r="D45" s="37">
        <f t="shared" si="33"/>
        <v>33505.736830000002</v>
      </c>
      <c r="E45" s="46">
        <f>C45-D45</f>
        <v>2047.9854500000001</v>
      </c>
      <c r="F45" s="49">
        <f>E22</f>
        <v>34245.538310000004</v>
      </c>
      <c r="G45" s="46">
        <f t="shared" si="20"/>
        <v>739.8014800000019</v>
      </c>
      <c r="H45" s="49">
        <f>F22</f>
        <v>38634.880103110001</v>
      </c>
      <c r="I45" s="46">
        <f>H45-F45</f>
        <v>4389.3417931099975</v>
      </c>
      <c r="J45" s="49">
        <f t="shared" si="28"/>
        <v>39412.564713794993</v>
      </c>
      <c r="K45" s="46">
        <f t="shared" si="21"/>
        <v>777.68461068499164</v>
      </c>
      <c r="L45" s="49">
        <f t="shared" si="29"/>
        <v>40247.59782227</v>
      </c>
      <c r="M45" s="46">
        <f t="shared" si="22"/>
        <v>835.03310847500688</v>
      </c>
      <c r="N45" s="49">
        <f t="shared" si="30"/>
        <v>40664.912396255</v>
      </c>
      <c r="O45" s="46">
        <f t="shared" si="23"/>
        <v>417.31457398500061</v>
      </c>
      <c r="P45" s="49">
        <f t="shared" si="31"/>
        <v>41432.871007704998</v>
      </c>
      <c r="Q45" s="46">
        <f t="shared" si="24"/>
        <v>767.95861144999799</v>
      </c>
      <c r="R45" s="49">
        <f t="shared" si="32"/>
        <v>41937.126526489999</v>
      </c>
      <c r="S45" s="47">
        <f t="shared" si="25"/>
        <v>504.25551878500119</v>
      </c>
    </row>
    <row r="46" spans="1:19" x14ac:dyDescent="0.25">
      <c r="A46" s="48" t="s">
        <v>41</v>
      </c>
      <c r="B46" s="49">
        <f t="shared" ref="B46:S46" si="34">SUM(B41:B45)</f>
        <v>82792.353029999998</v>
      </c>
      <c r="C46" s="49">
        <f t="shared" si="34"/>
        <v>82940.767569999996</v>
      </c>
      <c r="D46" s="49">
        <f t="shared" si="34"/>
        <v>80848.956080000004</v>
      </c>
      <c r="E46" s="46">
        <f t="shared" si="34"/>
        <v>2091.8114900000028</v>
      </c>
      <c r="F46" s="49">
        <f t="shared" si="34"/>
        <v>85453.827400000009</v>
      </c>
      <c r="G46" s="46">
        <f t="shared" si="34"/>
        <v>4604.8713200000038</v>
      </c>
      <c r="H46" s="49">
        <f t="shared" si="34"/>
        <v>92557.500641244464</v>
      </c>
      <c r="I46" s="49">
        <f t="shared" si="34"/>
        <v>7103.673241244458</v>
      </c>
      <c r="J46" s="49">
        <f t="shared" si="34"/>
        <v>96216.191472295701</v>
      </c>
      <c r="K46" s="49">
        <f t="shared" si="34"/>
        <v>3658.6908310512454</v>
      </c>
      <c r="L46" s="49">
        <f t="shared" si="34"/>
        <v>101808.31259098271</v>
      </c>
      <c r="M46" s="46">
        <f t="shared" si="34"/>
        <v>5592.1211186869978</v>
      </c>
      <c r="N46" s="49">
        <f t="shared" si="34"/>
        <v>103723.94329061272</v>
      </c>
      <c r="O46" s="46">
        <f t="shared" si="34"/>
        <v>1915.6306996300073</v>
      </c>
      <c r="P46" s="49">
        <f t="shared" si="34"/>
        <v>106108.62225060991</v>
      </c>
      <c r="Q46" s="49">
        <f t="shared" si="34"/>
        <v>2384.6789599971912</v>
      </c>
      <c r="R46" s="49">
        <f t="shared" si="34"/>
        <v>108228.44427944467</v>
      </c>
      <c r="S46" s="47">
        <f t="shared" si="34"/>
        <v>2119.8220288347616</v>
      </c>
    </row>
    <row r="47" spans="1:19" ht="36" x14ac:dyDescent="0.25">
      <c r="A47" s="48" t="s">
        <v>42</v>
      </c>
      <c r="B47" s="49"/>
      <c r="C47" s="98"/>
      <c r="D47" s="49"/>
      <c r="E47" s="49"/>
      <c r="F47" s="49"/>
      <c r="G47" s="49"/>
      <c r="H47" s="49"/>
      <c r="I47" s="49"/>
      <c r="J47" s="49"/>
      <c r="K47" s="49"/>
      <c r="L47" s="49"/>
      <c r="M47" s="49"/>
      <c r="N47" s="49"/>
      <c r="O47" s="49"/>
      <c r="P47" s="49"/>
      <c r="Q47" s="49"/>
      <c r="R47" s="49"/>
      <c r="S47" s="50"/>
    </row>
    <row r="48" spans="1:19" x14ac:dyDescent="0.25">
      <c r="A48" s="48" t="s">
        <v>43</v>
      </c>
      <c r="B48" s="49">
        <f>B46-B47</f>
        <v>82792.353029999998</v>
      </c>
      <c r="C48" s="98">
        <f t="shared" ref="C48" si="35">C46-C47</f>
        <v>82940.767569999996</v>
      </c>
      <c r="D48" s="49">
        <f>D46-D47</f>
        <v>80848.956080000004</v>
      </c>
      <c r="E48" s="49">
        <f>E46-E47</f>
        <v>2091.8114900000028</v>
      </c>
      <c r="F48" s="49">
        <f>F46-F47</f>
        <v>85453.827400000009</v>
      </c>
      <c r="G48" s="49">
        <f t="shared" ref="G48:M48" si="36">G46-G47</f>
        <v>4604.8713200000038</v>
      </c>
      <c r="H48" s="49">
        <f>H46-H47</f>
        <v>92557.500641244464</v>
      </c>
      <c r="I48" s="49">
        <f t="shared" si="36"/>
        <v>7103.673241244458</v>
      </c>
      <c r="J48" s="49">
        <f>J46-J47</f>
        <v>96216.191472295701</v>
      </c>
      <c r="K48" s="49">
        <f t="shared" si="36"/>
        <v>3658.6908310512454</v>
      </c>
      <c r="L48" s="49">
        <f>L46-L47</f>
        <v>101808.31259098271</v>
      </c>
      <c r="M48" s="49">
        <f t="shared" si="36"/>
        <v>5592.1211186869978</v>
      </c>
      <c r="N48" s="49">
        <f t="shared" ref="N48:S48" si="37">N46-N47</f>
        <v>103723.94329061272</v>
      </c>
      <c r="O48" s="49">
        <f t="shared" si="37"/>
        <v>1915.6306996300073</v>
      </c>
      <c r="P48" s="49">
        <f t="shared" si="37"/>
        <v>106108.62225060991</v>
      </c>
      <c r="Q48" s="49">
        <f t="shared" si="37"/>
        <v>2384.6789599971912</v>
      </c>
      <c r="R48" s="49">
        <f t="shared" si="37"/>
        <v>108228.44427944467</v>
      </c>
      <c r="S48" s="50">
        <f t="shared" si="37"/>
        <v>2119.8220288347616</v>
      </c>
    </row>
    <row r="49" spans="1:19" x14ac:dyDescent="0.25">
      <c r="A49" s="48" t="s">
        <v>44</v>
      </c>
      <c r="B49" s="100"/>
      <c r="C49" s="84" t="s">
        <v>55</v>
      </c>
      <c r="D49" s="49">
        <f>D48-B48</f>
        <v>-1943.3969499999948</v>
      </c>
      <c r="E49" s="51"/>
      <c r="F49" s="49">
        <f>F48-D48</f>
        <v>4604.8713200000057</v>
      </c>
      <c r="G49" s="51"/>
      <c r="H49" s="49">
        <f>H48-F48</f>
        <v>7103.6732412444544</v>
      </c>
      <c r="I49" s="52"/>
      <c r="J49" s="49">
        <f>J48-H48</f>
        <v>3658.6908310512372</v>
      </c>
      <c r="K49" s="53"/>
      <c r="L49" s="49">
        <f>L48-J48</f>
        <v>5592.1211186870059</v>
      </c>
      <c r="M49" s="53"/>
      <c r="N49" s="49">
        <f>N48-L48</f>
        <v>1915.6306996300118</v>
      </c>
      <c r="O49" s="53"/>
      <c r="P49" s="49">
        <f>P48-N48</f>
        <v>2384.6789599971962</v>
      </c>
      <c r="Q49" s="53"/>
      <c r="R49" s="49">
        <f>R48-P48</f>
        <v>2119.8220288347511</v>
      </c>
      <c r="S49" s="54"/>
    </row>
    <row r="50" spans="1:19" x14ac:dyDescent="0.25">
      <c r="A50" s="48" t="s">
        <v>45</v>
      </c>
      <c r="B50" s="101"/>
      <c r="C50" s="99"/>
      <c r="D50" s="88">
        <f>IF(ISERROR(D49/B48), "", D49/B48)</f>
        <v>-2.347314551255477E-2</v>
      </c>
      <c r="E50" s="55"/>
      <c r="F50" s="88">
        <f>IF(ISERROR(F49/D48), "", F49/D48)</f>
        <v>5.6956472207798051E-2</v>
      </c>
      <c r="G50" s="55"/>
      <c r="H50" s="88">
        <f>IF(ISERROR(H49/F48), "", H49/F48)</f>
        <v>8.3128789632709338E-2</v>
      </c>
      <c r="I50" s="56"/>
      <c r="J50" s="88">
        <f>IF(ISERROR(J49/H48), "", J49/H48)</f>
        <v>3.9528842132767049E-2</v>
      </c>
      <c r="K50" s="57"/>
      <c r="L50" s="88">
        <f>IF(ISERROR(L49/J48), "", L49/J48)</f>
        <v>5.8120374888224399E-2</v>
      </c>
      <c r="M50" s="57"/>
      <c r="N50" s="88">
        <f>IF(ISERROR(N49/L48), "", N49/L48)</f>
        <v>1.8816053924065154E-2</v>
      </c>
      <c r="O50" s="57"/>
      <c r="P50" s="88">
        <f>IF(ISERROR(P49/N48), "", P49/N48)</f>
        <v>2.2990631520012947E-2</v>
      </c>
      <c r="Q50" s="57"/>
      <c r="R50" s="88">
        <f>IF(ISERROR(R49/P48), "", R49/P48)</f>
        <v>1.9977848961492538E-2</v>
      </c>
      <c r="S50" s="58"/>
    </row>
    <row r="51" spans="1:19" ht="24" x14ac:dyDescent="0.25">
      <c r="A51" s="48" t="s">
        <v>46</v>
      </c>
      <c r="B51" s="102"/>
      <c r="C51" s="59"/>
      <c r="D51" s="59"/>
      <c r="E51" s="59"/>
      <c r="F51" s="60"/>
      <c r="G51" s="61"/>
      <c r="H51" s="60"/>
      <c r="I51" s="61"/>
      <c r="J51" s="88">
        <f>IF(ISERROR(J48-$F$48)/$F$48, "", (J48-$F$48)/$F$48)</f>
        <v>0.12594361656755576</v>
      </c>
      <c r="K51" s="61"/>
      <c r="L51" s="88">
        <f>IF(ISERROR(L48-$F$48)/$F$48, "", (L48-$F$48)/$F$48)</f>
        <v>0.1913838816654653</v>
      </c>
      <c r="M51" s="61"/>
      <c r="N51" s="88">
        <f>IF(ISERROR(N48-$F$48)/$F$48, "", (N48-$F$48)/$F$48)</f>
        <v>0.21380102502714474</v>
      </c>
      <c r="O51" s="61"/>
      <c r="P51" s="88">
        <f>IF(ISERROR(P48-$F$48)/$F$48, "", (P48-$F$48)/$F$48)</f>
        <v>0.24170707713215783</v>
      </c>
      <c r="Q51" s="61"/>
      <c r="R51" s="88">
        <f>IF(ISERROR(R48-$F$48)/$F$48, "", (R48-$F$48)/$F$48)</f>
        <v>0.26651371357352044</v>
      </c>
      <c r="S51" s="62"/>
    </row>
    <row r="52" spans="1:19" ht="24" x14ac:dyDescent="0.25">
      <c r="A52" s="48" t="s">
        <v>47</v>
      </c>
      <c r="B52" s="102"/>
      <c r="C52" s="59"/>
      <c r="D52" s="92"/>
      <c r="E52" s="92"/>
      <c r="F52" s="60"/>
      <c r="G52" s="60"/>
      <c r="H52" s="63"/>
      <c r="I52" s="93"/>
      <c r="J52" s="60"/>
      <c r="K52" s="93"/>
      <c r="L52" s="60"/>
      <c r="M52" s="93"/>
      <c r="N52" s="60"/>
      <c r="O52" s="93"/>
      <c r="P52" s="60"/>
      <c r="Q52" s="93"/>
      <c r="R52" s="95"/>
      <c r="S52" s="89">
        <f>IF(ISERROR(AVERAGE($D$50,$F$50,$H$50,$J$50,$L$50,$N$50,$P$50,$R$50)), "", AVERAGE($D$50,$F$50,$H$50,$J$50,$L$50,$N$50,$P$50,$R$50))</f>
        <v>3.4505733469314341E-2</v>
      </c>
    </row>
    <row r="53" spans="1:19" ht="24" x14ac:dyDescent="0.25">
      <c r="A53" s="48" t="s">
        <v>48</v>
      </c>
      <c r="B53" s="102"/>
      <c r="C53" s="59"/>
      <c r="D53" s="59"/>
      <c r="E53" s="59"/>
      <c r="F53" s="61"/>
      <c r="G53" s="60"/>
      <c r="H53" s="63"/>
      <c r="I53" s="94"/>
      <c r="J53" s="61"/>
      <c r="K53" s="94"/>
      <c r="L53" s="61"/>
      <c r="M53" s="94"/>
      <c r="N53" s="61"/>
      <c r="O53" s="94"/>
      <c r="P53" s="61"/>
      <c r="Q53" s="94"/>
      <c r="R53" s="96"/>
      <c r="S53" s="89">
        <f>IF((R48-B48)=0, "", (R48/B48)^(1/8)-1)</f>
        <v>3.4055618661275266E-2</v>
      </c>
    </row>
    <row r="54" spans="1:19" ht="24" customHeight="1" thickBot="1" x14ac:dyDescent="0.3">
      <c r="A54" s="64" t="s">
        <v>49</v>
      </c>
      <c r="B54" s="65"/>
      <c r="C54" s="66"/>
      <c r="D54" s="67"/>
      <c r="E54" s="67"/>
      <c r="F54" s="68"/>
      <c r="G54" s="90"/>
      <c r="H54" s="91"/>
      <c r="I54" s="68"/>
      <c r="J54" s="68"/>
      <c r="K54" s="97">
        <f>IF(ISERROR((H48/B48)^(1/(3)) - 1), "", (H48/B48)^(1/(3)) - 1)</f>
        <v>3.7864038964899427E-2</v>
      </c>
      <c r="L54" s="68"/>
      <c r="M54" s="68"/>
      <c r="N54" s="68"/>
      <c r="O54" s="68"/>
      <c r="P54" s="68"/>
      <c r="Q54" s="68"/>
      <c r="R54" s="68"/>
      <c r="S54" s="69"/>
    </row>
    <row r="55" spans="1:19" x14ac:dyDescent="0.25">
      <c r="A55" s="14"/>
      <c r="B55" s="14"/>
      <c r="C55" s="14"/>
      <c r="D55" s="14"/>
      <c r="E55" s="14"/>
      <c r="F55" s="14"/>
      <c r="G55" s="14"/>
      <c r="H55" s="14"/>
      <c r="I55" s="14"/>
      <c r="J55" s="14"/>
      <c r="K55" s="14"/>
      <c r="L55" s="14"/>
    </row>
    <row r="56" spans="1:19" x14ac:dyDescent="0.25">
      <c r="A56" s="70" t="s">
        <v>50</v>
      </c>
      <c r="B56" s="70"/>
      <c r="C56" s="14"/>
      <c r="D56" s="14"/>
      <c r="E56" s="14"/>
      <c r="F56" s="14"/>
      <c r="G56" s="14"/>
      <c r="H56" s="14"/>
      <c r="I56" s="14"/>
      <c r="J56" s="14"/>
      <c r="K56" s="14"/>
      <c r="L56" s="14"/>
    </row>
    <row r="57" spans="1:19" x14ac:dyDescent="0.25">
      <c r="A57" s="70"/>
      <c r="B57" s="70"/>
      <c r="C57" s="14"/>
      <c r="D57" s="14"/>
      <c r="E57" s="14"/>
      <c r="F57" s="14"/>
      <c r="G57" s="14"/>
      <c r="H57" s="14"/>
      <c r="I57" s="14"/>
      <c r="J57" s="14"/>
      <c r="K57" s="14"/>
      <c r="L57" s="14"/>
    </row>
    <row r="58" spans="1:19" x14ac:dyDescent="0.25">
      <c r="A58" s="71" t="s">
        <v>51</v>
      </c>
      <c r="B58" s="71"/>
      <c r="C58" s="14"/>
      <c r="D58" s="14"/>
      <c r="E58" s="14"/>
      <c r="F58" s="14"/>
      <c r="G58" s="14"/>
      <c r="H58" s="14"/>
      <c r="I58" s="14"/>
      <c r="J58" s="14"/>
      <c r="K58" s="14"/>
      <c r="L58" s="14"/>
    </row>
    <row r="59" spans="1:19" ht="12.75" customHeight="1" x14ac:dyDescent="0.25">
      <c r="A59" s="315" t="s">
        <v>52</v>
      </c>
      <c r="B59" s="315"/>
      <c r="C59" s="315"/>
      <c r="D59" s="315"/>
      <c r="E59" s="315"/>
      <c r="F59" s="315"/>
      <c r="G59" s="315"/>
      <c r="H59" s="315"/>
      <c r="I59" s="315"/>
      <c r="J59" s="315"/>
      <c r="K59" s="315"/>
      <c r="L59" s="315"/>
      <c r="M59" s="315"/>
    </row>
    <row r="60" spans="1:19" x14ac:dyDescent="0.25">
      <c r="A60" s="315"/>
      <c r="B60" s="315"/>
      <c r="C60" s="315"/>
      <c r="D60" s="315"/>
      <c r="E60" s="315"/>
      <c r="F60" s="315"/>
      <c r="G60" s="315"/>
      <c r="H60" s="315"/>
      <c r="I60" s="315"/>
      <c r="J60" s="315"/>
      <c r="K60" s="315"/>
      <c r="L60" s="315"/>
      <c r="M60" s="315"/>
    </row>
    <row r="61" spans="1:19" x14ac:dyDescent="0.25">
      <c r="A61" s="72" t="s">
        <v>53</v>
      </c>
      <c r="B61" s="72"/>
      <c r="C61" s="73"/>
      <c r="D61" s="73"/>
      <c r="E61" s="73"/>
      <c r="F61" s="73"/>
      <c r="G61" s="73"/>
      <c r="H61" s="73"/>
      <c r="I61" s="73"/>
      <c r="J61" s="73"/>
      <c r="K61" s="73"/>
      <c r="L61" s="73"/>
      <c r="M61" s="73"/>
    </row>
    <row r="62" spans="1:19" x14ac:dyDescent="0.25">
      <c r="A62" s="85" t="s">
        <v>56</v>
      </c>
      <c r="B62" s="73"/>
      <c r="C62" s="73"/>
      <c r="D62" s="73"/>
      <c r="E62" s="73"/>
      <c r="F62" s="73"/>
      <c r="G62" s="73"/>
      <c r="H62" s="73"/>
      <c r="I62" s="73"/>
      <c r="J62" s="73"/>
      <c r="K62" s="73"/>
      <c r="L62" s="73"/>
      <c r="M62" s="73"/>
    </row>
    <row r="63" spans="1:19" x14ac:dyDescent="0.25">
      <c r="A63" s="72"/>
      <c r="B63" s="72"/>
      <c r="C63" s="73"/>
      <c r="D63" s="73"/>
      <c r="E63" s="73"/>
      <c r="F63" s="73"/>
      <c r="G63" s="73"/>
      <c r="H63" s="14"/>
      <c r="I63" s="14"/>
      <c r="J63" s="14"/>
      <c r="K63" s="14"/>
      <c r="L63" s="14"/>
    </row>
    <row r="64" spans="1:19" x14ac:dyDescent="0.25">
      <c r="C64" s="315"/>
      <c r="D64" s="315"/>
      <c r="E64" s="315"/>
      <c r="F64" s="315"/>
      <c r="G64" s="315"/>
      <c r="H64" s="14"/>
      <c r="I64" s="14"/>
      <c r="J64" s="14"/>
      <c r="K64" s="14"/>
      <c r="L64" s="14"/>
    </row>
    <row r="65" spans="1:12" x14ac:dyDescent="0.25">
      <c r="A65" s="74"/>
      <c r="B65" s="74"/>
      <c r="C65" s="315"/>
      <c r="D65" s="315"/>
      <c r="E65" s="315"/>
      <c r="F65" s="315"/>
      <c r="G65" s="315"/>
      <c r="H65" s="14"/>
      <c r="I65" s="14"/>
      <c r="J65" s="14"/>
      <c r="K65" s="14"/>
      <c r="L65" s="14"/>
    </row>
    <row r="66" spans="1:12" x14ac:dyDescent="0.25">
      <c r="A66" s="14"/>
      <c r="B66" s="14"/>
      <c r="C66" s="14"/>
      <c r="D66" s="14"/>
      <c r="E66" s="14"/>
      <c r="F66" s="14"/>
      <c r="G66" s="14"/>
      <c r="H66" s="14"/>
      <c r="I66" s="14"/>
      <c r="J66" s="14"/>
      <c r="K66" s="14"/>
      <c r="L66" s="14"/>
    </row>
    <row r="67" spans="1:12" x14ac:dyDescent="0.25">
      <c r="A67" s="14"/>
      <c r="B67" s="14"/>
      <c r="C67" s="14"/>
      <c r="D67" s="14"/>
      <c r="E67" s="14"/>
      <c r="F67" s="14"/>
      <c r="G67" s="14"/>
      <c r="H67" s="14"/>
      <c r="I67" s="14"/>
      <c r="J67" s="14"/>
      <c r="K67" s="14"/>
      <c r="L67" s="14"/>
    </row>
    <row r="68" spans="1:12" x14ac:dyDescent="0.25">
      <c r="A68" s="14"/>
      <c r="B68" s="14"/>
      <c r="C68" s="14"/>
      <c r="D68" s="14"/>
      <c r="E68" s="14"/>
      <c r="F68" s="14"/>
      <c r="G68" s="14"/>
      <c r="H68" s="14"/>
      <c r="I68" s="14"/>
      <c r="J68" s="14"/>
      <c r="K68" s="14"/>
      <c r="L68" s="14"/>
    </row>
    <row r="69" spans="1:12" x14ac:dyDescent="0.25">
      <c r="A69" s="14"/>
      <c r="B69" s="14"/>
      <c r="C69" s="14"/>
      <c r="D69" s="14"/>
      <c r="E69" s="14"/>
      <c r="F69" s="14"/>
      <c r="G69" s="14"/>
      <c r="H69" s="14"/>
      <c r="I69" s="14"/>
      <c r="J69" s="14"/>
      <c r="K69" s="14"/>
      <c r="L69" s="14"/>
    </row>
    <row r="70" spans="1:12" x14ac:dyDescent="0.25">
      <c r="A70" s="14"/>
      <c r="B70" s="14"/>
      <c r="C70" s="14"/>
      <c r="D70" s="14"/>
      <c r="E70" s="14"/>
      <c r="F70" s="14"/>
      <c r="G70" s="14"/>
      <c r="H70" s="14"/>
      <c r="I70" s="14"/>
      <c r="J70" s="14"/>
      <c r="K70" s="14"/>
      <c r="L70" s="14"/>
    </row>
    <row r="71" spans="1:12" x14ac:dyDescent="0.25">
      <c r="A71" s="14"/>
      <c r="B71" s="14"/>
      <c r="C71" s="14"/>
      <c r="D71" s="14"/>
      <c r="E71" s="14"/>
      <c r="F71" s="14"/>
      <c r="G71" s="14"/>
      <c r="H71" s="14"/>
      <c r="I71" s="14"/>
      <c r="J71" s="14"/>
      <c r="K71" s="14"/>
      <c r="L71" s="14"/>
    </row>
    <row r="72" spans="1:12" x14ac:dyDescent="0.25">
      <c r="A72" s="14"/>
      <c r="B72" s="14"/>
      <c r="C72" s="14"/>
      <c r="D72" s="14"/>
      <c r="E72" s="14"/>
      <c r="F72" s="14"/>
      <c r="G72" s="14"/>
      <c r="H72" s="14"/>
      <c r="I72" s="14"/>
      <c r="J72" s="14"/>
      <c r="K72" s="14"/>
      <c r="L72" s="14"/>
    </row>
    <row r="73" spans="1:12" x14ac:dyDescent="0.25">
      <c r="A73" s="14"/>
      <c r="B73" s="14"/>
      <c r="C73" s="14"/>
      <c r="D73" s="14"/>
      <c r="E73" s="14"/>
      <c r="F73" s="14"/>
      <c r="G73" s="14"/>
      <c r="H73" s="14"/>
      <c r="I73" s="14"/>
      <c r="J73" s="14"/>
      <c r="K73" s="14"/>
      <c r="L73" s="14"/>
    </row>
    <row r="74" spans="1:12" x14ac:dyDescent="0.25">
      <c r="A74" s="14"/>
      <c r="B74" s="14"/>
      <c r="C74" s="14"/>
      <c r="D74" s="14"/>
      <c r="E74" s="14"/>
      <c r="F74" s="14"/>
      <c r="G74" s="14"/>
      <c r="H74" s="14"/>
      <c r="I74" s="14"/>
      <c r="J74" s="14"/>
      <c r="K74" s="14"/>
      <c r="L74" s="14"/>
    </row>
    <row r="75" spans="1:12" x14ac:dyDescent="0.25">
      <c r="A75" s="14"/>
      <c r="B75" s="14"/>
      <c r="C75" s="14"/>
      <c r="D75" s="14"/>
      <c r="E75" s="14"/>
      <c r="F75" s="14"/>
      <c r="G75" s="14"/>
      <c r="H75" s="14"/>
      <c r="I75" s="14"/>
      <c r="J75" s="14"/>
      <c r="K75" s="14"/>
      <c r="L75" s="14"/>
    </row>
    <row r="76" spans="1:12" x14ac:dyDescent="0.25">
      <c r="A76" s="14"/>
      <c r="B76" s="14"/>
      <c r="C76" s="14"/>
      <c r="D76" s="14"/>
      <c r="E76" s="14"/>
      <c r="F76" s="14"/>
      <c r="G76" s="14"/>
      <c r="H76" s="14"/>
      <c r="I76" s="14"/>
      <c r="J76" s="14"/>
      <c r="K76" s="14"/>
      <c r="L76" s="14"/>
    </row>
    <row r="77" spans="1:12" x14ac:dyDescent="0.25">
      <c r="A77" s="14"/>
      <c r="B77" s="14"/>
      <c r="C77" s="14"/>
      <c r="D77" s="14"/>
      <c r="E77" s="14"/>
      <c r="F77" s="14"/>
      <c r="G77" s="14"/>
      <c r="H77" s="14"/>
      <c r="I77" s="14"/>
      <c r="J77" s="14"/>
      <c r="K77" s="14"/>
      <c r="L77" s="14"/>
    </row>
    <row r="78" spans="1:12" x14ac:dyDescent="0.25">
      <c r="A78" s="14"/>
      <c r="B78" s="14"/>
      <c r="C78" s="14"/>
      <c r="D78" s="14"/>
      <c r="E78" s="14"/>
      <c r="F78" s="14"/>
      <c r="G78" s="14"/>
      <c r="H78" s="14"/>
      <c r="I78" s="14"/>
      <c r="J78" s="14"/>
      <c r="K78" s="14"/>
      <c r="L78" s="14"/>
    </row>
    <row r="79" spans="1:12" x14ac:dyDescent="0.25">
      <c r="A79" s="14"/>
      <c r="B79" s="14"/>
      <c r="C79" s="14"/>
      <c r="D79" s="14"/>
      <c r="E79" s="14"/>
      <c r="F79" s="14"/>
      <c r="G79" s="14"/>
      <c r="H79" s="14"/>
      <c r="I79" s="14"/>
      <c r="J79" s="14"/>
      <c r="K79" s="14"/>
      <c r="L79" s="14"/>
    </row>
    <row r="80" spans="1:12" x14ac:dyDescent="0.25">
      <c r="A80" s="14"/>
      <c r="B80" s="14"/>
      <c r="C80" s="14"/>
      <c r="D80" s="14"/>
      <c r="E80" s="14"/>
      <c r="F80" s="14"/>
      <c r="G80" s="14"/>
      <c r="H80" s="14"/>
      <c r="I80" s="14"/>
      <c r="J80" s="14"/>
      <c r="K80" s="14"/>
      <c r="L80" s="14"/>
    </row>
    <row r="81" spans="1:12" x14ac:dyDescent="0.25">
      <c r="A81" s="14"/>
      <c r="B81" s="14"/>
      <c r="C81" s="14"/>
      <c r="D81" s="14"/>
      <c r="E81" s="14"/>
      <c r="F81" s="14"/>
      <c r="G81" s="14"/>
      <c r="H81" s="14"/>
      <c r="I81" s="14"/>
      <c r="J81" s="14"/>
      <c r="K81" s="14"/>
      <c r="L81" s="14"/>
    </row>
    <row r="82" spans="1:12" x14ac:dyDescent="0.25">
      <c r="A82" s="14"/>
      <c r="B82" s="14"/>
      <c r="C82" s="14"/>
      <c r="D82" s="14"/>
      <c r="E82" s="14"/>
      <c r="F82" s="14"/>
      <c r="G82" s="14"/>
      <c r="H82" s="14"/>
      <c r="I82" s="14"/>
      <c r="J82" s="14"/>
      <c r="K82" s="14"/>
      <c r="L82" s="14"/>
    </row>
    <row r="83" spans="1:12" x14ac:dyDescent="0.25">
      <c r="A83" s="14"/>
      <c r="B83" s="14"/>
      <c r="C83" s="14"/>
      <c r="D83" s="14"/>
      <c r="E83" s="14"/>
      <c r="F83" s="14"/>
      <c r="G83" s="14"/>
      <c r="H83" s="14"/>
      <c r="I83" s="14"/>
      <c r="J83" s="14"/>
      <c r="K83" s="14"/>
      <c r="L83" s="14"/>
    </row>
    <row r="84" spans="1:12" x14ac:dyDescent="0.25">
      <c r="A84" s="14"/>
      <c r="B84" s="14"/>
      <c r="C84" s="14"/>
      <c r="D84" s="14"/>
      <c r="E84" s="14"/>
      <c r="F84" s="14"/>
      <c r="G84" s="14"/>
      <c r="H84" s="14"/>
      <c r="I84" s="14"/>
      <c r="J84" s="14"/>
      <c r="K84" s="14"/>
      <c r="L84" s="14"/>
    </row>
    <row r="85" spans="1:12" x14ac:dyDescent="0.25">
      <c r="A85" s="14"/>
      <c r="B85" s="14"/>
      <c r="C85" s="14"/>
      <c r="D85" s="14"/>
      <c r="E85" s="14"/>
      <c r="F85" s="14"/>
      <c r="G85" s="14"/>
      <c r="H85" s="14"/>
      <c r="I85" s="14"/>
      <c r="J85" s="14"/>
      <c r="K85" s="14"/>
      <c r="L85" s="14"/>
    </row>
    <row r="86" spans="1:12" x14ac:dyDescent="0.25">
      <c r="A86" s="14"/>
      <c r="B86" s="14"/>
      <c r="C86" s="14"/>
      <c r="D86" s="14"/>
      <c r="E86" s="14"/>
      <c r="F86" s="14"/>
      <c r="G86" s="14"/>
      <c r="H86" s="14"/>
      <c r="I86" s="14"/>
      <c r="J86" s="14"/>
      <c r="K86" s="14"/>
      <c r="L86" s="14"/>
    </row>
    <row r="87" spans="1:12" x14ac:dyDescent="0.25">
      <c r="A87" s="14"/>
      <c r="B87" s="14"/>
      <c r="C87" s="14"/>
      <c r="D87" s="14"/>
      <c r="E87" s="14"/>
      <c r="F87" s="14"/>
      <c r="G87" s="14"/>
      <c r="H87" s="14"/>
      <c r="I87" s="14"/>
      <c r="J87" s="14"/>
      <c r="K87" s="14"/>
      <c r="L87" s="14"/>
    </row>
    <row r="88" spans="1:12" x14ac:dyDescent="0.25">
      <c r="A88" s="14"/>
      <c r="B88" s="14"/>
      <c r="C88" s="14"/>
      <c r="D88" s="14"/>
      <c r="E88" s="14"/>
      <c r="F88" s="14"/>
      <c r="G88" s="14"/>
      <c r="H88" s="14"/>
      <c r="I88" s="14"/>
      <c r="J88" s="14"/>
      <c r="K88" s="14"/>
      <c r="L88" s="14"/>
    </row>
    <row r="89" spans="1:12" x14ac:dyDescent="0.25">
      <c r="A89" s="14"/>
      <c r="B89" s="14"/>
      <c r="C89" s="14"/>
      <c r="D89" s="14"/>
      <c r="E89" s="14"/>
      <c r="F89" s="14"/>
      <c r="G89" s="14"/>
      <c r="H89" s="14"/>
      <c r="I89" s="14"/>
      <c r="J89" s="14"/>
      <c r="K89" s="14"/>
      <c r="L89" s="14"/>
    </row>
    <row r="90" spans="1:12" x14ac:dyDescent="0.25">
      <c r="A90" s="14"/>
      <c r="B90" s="14"/>
      <c r="C90" s="14"/>
      <c r="D90" s="14"/>
      <c r="E90" s="14"/>
      <c r="F90" s="14"/>
      <c r="G90" s="14"/>
      <c r="H90" s="14"/>
      <c r="I90" s="14"/>
      <c r="J90" s="14"/>
      <c r="K90" s="14"/>
      <c r="L90" s="14"/>
    </row>
    <row r="91" spans="1:12" x14ac:dyDescent="0.25">
      <c r="A91" s="14"/>
      <c r="B91" s="14"/>
      <c r="C91" s="14"/>
      <c r="D91" s="14"/>
      <c r="E91" s="14"/>
      <c r="F91" s="14"/>
      <c r="G91" s="14"/>
      <c r="H91" s="14"/>
      <c r="I91" s="14"/>
      <c r="J91" s="14"/>
      <c r="K91" s="14"/>
      <c r="L91" s="14"/>
    </row>
    <row r="92" spans="1:12" x14ac:dyDescent="0.25">
      <c r="A92" s="14"/>
      <c r="B92" s="14"/>
      <c r="C92" s="14"/>
      <c r="D92" s="14"/>
      <c r="E92" s="14"/>
      <c r="F92" s="14"/>
      <c r="G92" s="14"/>
      <c r="H92" s="14"/>
      <c r="I92" s="14"/>
      <c r="J92" s="14"/>
      <c r="K92" s="14"/>
      <c r="L92" s="14"/>
    </row>
    <row r="93" spans="1:12" x14ac:dyDescent="0.25">
      <c r="A93" s="14"/>
      <c r="B93" s="14"/>
      <c r="C93" s="14"/>
      <c r="D93" s="14"/>
      <c r="E93" s="14"/>
      <c r="F93" s="14"/>
      <c r="G93" s="14"/>
      <c r="H93" s="14"/>
      <c r="I93" s="14"/>
      <c r="J93" s="14"/>
      <c r="K93" s="14"/>
      <c r="L93" s="14"/>
    </row>
    <row r="94" spans="1:12" x14ac:dyDescent="0.25">
      <c r="A94" s="14"/>
      <c r="B94" s="14"/>
      <c r="C94" s="14"/>
      <c r="D94" s="14"/>
      <c r="E94" s="14"/>
      <c r="F94" s="14"/>
      <c r="G94" s="14"/>
      <c r="H94" s="14"/>
      <c r="I94" s="14"/>
      <c r="J94" s="14"/>
      <c r="K94" s="14"/>
      <c r="L94" s="14"/>
    </row>
    <row r="95" spans="1:12" x14ac:dyDescent="0.25">
      <c r="A95" s="14"/>
      <c r="B95" s="14"/>
      <c r="C95" s="14"/>
      <c r="D95" s="14"/>
      <c r="E95" s="14"/>
      <c r="F95" s="14"/>
      <c r="G95" s="14"/>
      <c r="H95" s="14"/>
      <c r="I95" s="14"/>
      <c r="J95" s="14"/>
      <c r="K95" s="14"/>
      <c r="L95" s="14"/>
    </row>
    <row r="96" spans="1:12" x14ac:dyDescent="0.25">
      <c r="A96" s="14"/>
      <c r="B96" s="14"/>
      <c r="C96" s="14"/>
      <c r="D96" s="14"/>
      <c r="E96" s="14"/>
      <c r="F96" s="14"/>
      <c r="G96" s="14"/>
      <c r="H96" s="14"/>
      <c r="I96" s="14"/>
      <c r="J96" s="14"/>
      <c r="K96" s="14"/>
      <c r="L96" s="14"/>
    </row>
    <row r="97" spans="1:12" x14ac:dyDescent="0.25">
      <c r="A97" s="14"/>
      <c r="B97" s="14"/>
      <c r="C97" s="14"/>
      <c r="D97" s="14"/>
      <c r="E97" s="14"/>
      <c r="F97" s="14"/>
      <c r="G97" s="14"/>
      <c r="H97" s="14"/>
      <c r="I97" s="14"/>
      <c r="J97" s="14"/>
      <c r="K97" s="14"/>
      <c r="L97" s="14"/>
    </row>
    <row r="98" spans="1:12" x14ac:dyDescent="0.25">
      <c r="A98" s="14"/>
      <c r="B98" s="14"/>
      <c r="C98" s="14"/>
      <c r="D98" s="14"/>
      <c r="E98" s="14"/>
      <c r="F98" s="14"/>
      <c r="G98" s="14"/>
      <c r="H98" s="14"/>
      <c r="I98" s="14"/>
      <c r="J98" s="14"/>
      <c r="K98" s="14"/>
      <c r="L98" s="14"/>
    </row>
    <row r="99" spans="1:12" x14ac:dyDescent="0.25">
      <c r="A99" s="14"/>
      <c r="B99" s="14"/>
      <c r="C99" s="14"/>
      <c r="D99" s="14"/>
      <c r="E99" s="14"/>
      <c r="F99" s="14"/>
      <c r="G99" s="14"/>
      <c r="H99" s="14"/>
      <c r="I99" s="14"/>
      <c r="J99" s="14"/>
      <c r="K99" s="14"/>
      <c r="L99" s="14"/>
    </row>
    <row r="100" spans="1:12" x14ac:dyDescent="0.25">
      <c r="A100" s="14"/>
      <c r="B100" s="14"/>
      <c r="C100" s="14"/>
      <c r="D100" s="14"/>
      <c r="E100" s="14"/>
      <c r="F100" s="14"/>
      <c r="G100" s="14"/>
      <c r="H100" s="14"/>
      <c r="I100" s="14"/>
      <c r="J100" s="14"/>
      <c r="K100" s="14"/>
      <c r="L100" s="14"/>
    </row>
    <row r="101" spans="1:12" x14ac:dyDescent="0.25">
      <c r="A101" s="14"/>
      <c r="B101" s="14"/>
      <c r="C101" s="14"/>
      <c r="D101" s="14"/>
      <c r="E101" s="14"/>
      <c r="F101" s="14"/>
      <c r="G101" s="14"/>
      <c r="H101" s="14"/>
      <c r="I101" s="14"/>
      <c r="J101" s="14"/>
      <c r="K101" s="14"/>
      <c r="L101" s="14"/>
    </row>
    <row r="102" spans="1:12" x14ac:dyDescent="0.25">
      <c r="A102" s="14"/>
      <c r="B102" s="14"/>
      <c r="C102" s="14"/>
      <c r="D102" s="14"/>
      <c r="E102" s="14"/>
      <c r="F102" s="14"/>
      <c r="G102" s="14"/>
      <c r="H102" s="14"/>
      <c r="I102" s="14"/>
      <c r="J102" s="14"/>
      <c r="K102" s="14"/>
      <c r="L102" s="14"/>
    </row>
    <row r="103" spans="1:12" x14ac:dyDescent="0.25">
      <c r="A103" s="14"/>
      <c r="B103" s="14"/>
      <c r="C103" s="14"/>
      <c r="D103" s="14"/>
      <c r="E103" s="14"/>
      <c r="F103" s="14"/>
      <c r="G103" s="14"/>
      <c r="H103" s="14"/>
      <c r="I103" s="14"/>
      <c r="J103" s="14"/>
      <c r="K103" s="14"/>
      <c r="L103" s="14"/>
    </row>
    <row r="104" spans="1:12" x14ac:dyDescent="0.25">
      <c r="A104" s="14"/>
      <c r="B104" s="14"/>
      <c r="C104" s="14"/>
      <c r="D104" s="14"/>
      <c r="E104" s="14"/>
      <c r="F104" s="14"/>
      <c r="G104" s="14"/>
      <c r="H104" s="14"/>
      <c r="I104" s="14"/>
      <c r="J104" s="14"/>
      <c r="K104" s="14"/>
      <c r="L104" s="14"/>
    </row>
    <row r="105" spans="1:12" x14ac:dyDescent="0.25">
      <c r="A105" s="14"/>
      <c r="B105" s="14"/>
      <c r="C105" s="14"/>
      <c r="D105" s="14"/>
      <c r="E105" s="14"/>
      <c r="F105" s="14"/>
      <c r="G105" s="14"/>
      <c r="H105" s="14"/>
      <c r="I105" s="14"/>
      <c r="J105" s="14"/>
      <c r="K105" s="14"/>
      <c r="L105" s="14"/>
    </row>
    <row r="106" spans="1:12" x14ac:dyDescent="0.25">
      <c r="A106" s="14"/>
      <c r="B106" s="14"/>
      <c r="C106" s="14"/>
      <c r="D106" s="14"/>
      <c r="E106" s="14"/>
      <c r="F106" s="14"/>
      <c r="G106" s="14"/>
      <c r="H106" s="14"/>
      <c r="I106" s="14"/>
      <c r="J106" s="14"/>
      <c r="K106" s="14"/>
      <c r="L106" s="14"/>
    </row>
    <row r="107" spans="1:12" x14ac:dyDescent="0.25">
      <c r="A107" s="14"/>
      <c r="B107" s="14"/>
      <c r="C107" s="14"/>
      <c r="D107" s="14"/>
      <c r="E107" s="14"/>
      <c r="F107" s="14"/>
      <c r="G107" s="14"/>
      <c r="H107" s="14"/>
      <c r="I107" s="14"/>
      <c r="J107" s="14"/>
      <c r="K107" s="14"/>
      <c r="L107" s="14"/>
    </row>
    <row r="108" spans="1:12" x14ac:dyDescent="0.25">
      <c r="A108" s="14"/>
      <c r="B108" s="14"/>
      <c r="C108" s="14"/>
      <c r="D108" s="14"/>
      <c r="E108" s="14"/>
      <c r="F108" s="14"/>
      <c r="G108" s="14"/>
      <c r="H108" s="14"/>
      <c r="I108" s="14"/>
      <c r="J108" s="14"/>
      <c r="K108" s="14"/>
      <c r="L108" s="14"/>
    </row>
    <row r="109" spans="1:12" x14ac:dyDescent="0.25">
      <c r="A109" s="14"/>
      <c r="B109" s="14"/>
      <c r="C109" s="14"/>
      <c r="D109" s="14"/>
      <c r="E109" s="14"/>
      <c r="F109" s="14"/>
      <c r="G109" s="14"/>
      <c r="H109" s="14"/>
      <c r="I109" s="14"/>
      <c r="J109" s="14"/>
      <c r="K109" s="14"/>
      <c r="L109" s="14"/>
    </row>
    <row r="110" spans="1:12" x14ac:dyDescent="0.25">
      <c r="A110" s="14"/>
      <c r="B110" s="14"/>
      <c r="C110" s="14"/>
      <c r="D110" s="14"/>
      <c r="E110" s="14"/>
      <c r="F110" s="14"/>
      <c r="G110" s="14"/>
      <c r="H110" s="14"/>
      <c r="I110" s="14"/>
      <c r="J110" s="14"/>
      <c r="K110" s="14"/>
      <c r="L110" s="14"/>
    </row>
    <row r="111" spans="1:12" x14ac:dyDescent="0.25">
      <c r="A111" s="14"/>
      <c r="B111" s="14"/>
      <c r="C111" s="14"/>
      <c r="D111" s="14"/>
      <c r="E111" s="14"/>
      <c r="F111" s="14"/>
      <c r="G111" s="14"/>
      <c r="H111" s="14"/>
      <c r="I111" s="14"/>
      <c r="J111" s="14"/>
      <c r="K111" s="14"/>
      <c r="L111" s="14"/>
    </row>
    <row r="112" spans="1:12" x14ac:dyDescent="0.25">
      <c r="A112" s="14"/>
      <c r="B112" s="14"/>
      <c r="C112" s="14"/>
      <c r="D112" s="14"/>
      <c r="E112" s="14"/>
      <c r="F112" s="14"/>
      <c r="G112" s="14"/>
      <c r="H112" s="14"/>
      <c r="I112" s="14"/>
      <c r="J112" s="14"/>
      <c r="K112" s="14"/>
      <c r="L112" s="14"/>
    </row>
    <row r="113" spans="1:12" x14ac:dyDescent="0.25">
      <c r="A113" s="14"/>
      <c r="B113" s="14"/>
      <c r="C113" s="14"/>
      <c r="D113" s="14"/>
      <c r="E113" s="14"/>
      <c r="F113" s="14"/>
      <c r="G113" s="14"/>
      <c r="H113" s="14"/>
      <c r="I113" s="14"/>
      <c r="J113" s="14"/>
      <c r="K113" s="14"/>
      <c r="L113" s="14"/>
    </row>
    <row r="114" spans="1:12" x14ac:dyDescent="0.25">
      <c r="A114" s="14"/>
      <c r="B114" s="14"/>
      <c r="C114" s="14"/>
      <c r="D114" s="14"/>
      <c r="E114" s="14"/>
      <c r="F114" s="14"/>
      <c r="G114" s="14"/>
      <c r="H114" s="14"/>
      <c r="I114" s="14"/>
      <c r="J114" s="14"/>
      <c r="K114" s="14"/>
      <c r="L114" s="14"/>
    </row>
    <row r="115" spans="1:12" x14ac:dyDescent="0.25">
      <c r="A115" s="14"/>
      <c r="B115" s="14"/>
      <c r="C115" s="14"/>
      <c r="D115" s="14"/>
      <c r="E115" s="14"/>
      <c r="F115" s="14"/>
      <c r="G115" s="14"/>
      <c r="H115" s="14"/>
      <c r="I115" s="14"/>
      <c r="J115" s="14"/>
      <c r="K115" s="14"/>
      <c r="L115" s="14"/>
    </row>
    <row r="116" spans="1:12" x14ac:dyDescent="0.25">
      <c r="A116" s="14"/>
      <c r="B116" s="14"/>
      <c r="C116" s="14"/>
      <c r="D116" s="14"/>
      <c r="E116" s="14"/>
      <c r="F116" s="14"/>
      <c r="G116" s="14"/>
      <c r="H116" s="14"/>
      <c r="I116" s="14"/>
      <c r="J116" s="14"/>
      <c r="K116" s="14"/>
      <c r="L116" s="14"/>
    </row>
    <row r="117" spans="1:12" x14ac:dyDescent="0.25">
      <c r="A117" s="14"/>
      <c r="B117" s="14"/>
      <c r="C117" s="14"/>
      <c r="D117" s="14"/>
      <c r="E117" s="14"/>
      <c r="F117" s="14"/>
      <c r="G117" s="14"/>
      <c r="H117" s="14"/>
      <c r="I117" s="14"/>
      <c r="J117" s="14"/>
      <c r="K117" s="14"/>
      <c r="L117" s="14"/>
    </row>
    <row r="118" spans="1:12" x14ac:dyDescent="0.25">
      <c r="A118" s="14"/>
      <c r="B118" s="14"/>
      <c r="C118" s="14"/>
      <c r="D118" s="14"/>
      <c r="E118" s="14"/>
      <c r="F118" s="14"/>
      <c r="G118" s="14"/>
      <c r="H118" s="14"/>
      <c r="I118" s="14"/>
      <c r="J118" s="14"/>
      <c r="K118" s="14"/>
      <c r="L118" s="14"/>
    </row>
    <row r="119" spans="1:12" x14ac:dyDescent="0.25">
      <c r="A119" s="14"/>
      <c r="B119" s="14"/>
      <c r="C119" s="14"/>
      <c r="D119" s="14"/>
      <c r="E119" s="14"/>
      <c r="F119" s="14"/>
      <c r="G119" s="14"/>
      <c r="H119" s="14"/>
      <c r="I119" s="14"/>
      <c r="J119" s="14"/>
      <c r="K119" s="14"/>
      <c r="L119" s="14"/>
    </row>
    <row r="120" spans="1:12" x14ac:dyDescent="0.25">
      <c r="A120" s="14"/>
      <c r="B120" s="14"/>
      <c r="C120" s="14"/>
      <c r="D120" s="14"/>
      <c r="E120" s="14"/>
      <c r="F120" s="14"/>
      <c r="G120" s="14"/>
      <c r="H120" s="14"/>
      <c r="I120" s="14"/>
      <c r="J120" s="14"/>
      <c r="K120" s="14"/>
      <c r="L120" s="14"/>
    </row>
    <row r="121" spans="1:12" x14ac:dyDescent="0.25">
      <c r="A121" s="14"/>
      <c r="B121" s="14"/>
      <c r="C121" s="14"/>
      <c r="D121" s="14"/>
      <c r="E121" s="14"/>
      <c r="F121" s="14"/>
      <c r="G121" s="14"/>
      <c r="H121" s="14"/>
      <c r="I121" s="14"/>
      <c r="J121" s="14"/>
      <c r="K121" s="14"/>
      <c r="L121" s="14"/>
    </row>
    <row r="122" spans="1:12" x14ac:dyDescent="0.25">
      <c r="A122" s="14"/>
      <c r="B122" s="14"/>
      <c r="C122" s="14"/>
      <c r="D122" s="14"/>
      <c r="E122" s="14"/>
      <c r="F122" s="14"/>
      <c r="G122" s="14"/>
      <c r="H122" s="14"/>
      <c r="I122" s="14"/>
      <c r="J122" s="14"/>
      <c r="K122" s="14"/>
      <c r="L122" s="14"/>
    </row>
    <row r="123" spans="1:12" x14ac:dyDescent="0.25">
      <c r="A123" s="14"/>
      <c r="B123" s="14"/>
      <c r="C123" s="14"/>
      <c r="D123" s="14"/>
      <c r="E123" s="14"/>
      <c r="F123" s="14"/>
      <c r="G123" s="14"/>
      <c r="H123" s="14"/>
      <c r="I123" s="14"/>
      <c r="J123" s="14"/>
      <c r="K123" s="14"/>
      <c r="L123" s="14"/>
    </row>
    <row r="124" spans="1:12" x14ac:dyDescent="0.25">
      <c r="A124" s="14"/>
      <c r="B124" s="14"/>
      <c r="C124" s="14"/>
      <c r="D124" s="14"/>
      <c r="E124" s="14"/>
      <c r="F124" s="14"/>
      <c r="G124" s="14"/>
      <c r="H124" s="14"/>
      <c r="I124" s="14"/>
      <c r="J124" s="14"/>
      <c r="K124" s="14"/>
      <c r="L124" s="14"/>
    </row>
    <row r="125" spans="1:12" x14ac:dyDescent="0.25">
      <c r="A125" s="14"/>
      <c r="B125" s="14"/>
      <c r="C125" s="14"/>
      <c r="D125" s="14"/>
      <c r="E125" s="14"/>
      <c r="F125" s="14"/>
      <c r="G125" s="14"/>
      <c r="H125" s="14"/>
      <c r="I125" s="14"/>
      <c r="J125" s="14"/>
      <c r="K125" s="14"/>
      <c r="L125" s="14"/>
    </row>
    <row r="126" spans="1:12" x14ac:dyDescent="0.25">
      <c r="A126" s="14"/>
      <c r="B126" s="14"/>
      <c r="C126" s="14"/>
      <c r="D126" s="14"/>
      <c r="E126" s="14"/>
      <c r="F126" s="14"/>
      <c r="G126" s="14"/>
      <c r="H126" s="14"/>
      <c r="I126" s="14"/>
      <c r="J126" s="14"/>
      <c r="K126" s="14"/>
      <c r="L126" s="14"/>
    </row>
    <row r="127" spans="1:12" x14ac:dyDescent="0.25">
      <c r="A127" s="14"/>
      <c r="B127" s="14"/>
      <c r="C127" s="14"/>
      <c r="D127" s="14"/>
      <c r="E127" s="14"/>
      <c r="F127" s="14"/>
      <c r="G127" s="14"/>
      <c r="H127" s="14"/>
      <c r="I127" s="14"/>
      <c r="J127" s="14"/>
      <c r="K127" s="14"/>
      <c r="L127" s="14"/>
    </row>
    <row r="128" spans="1:12" x14ac:dyDescent="0.25">
      <c r="A128" s="14"/>
      <c r="B128" s="14"/>
      <c r="C128" s="14"/>
      <c r="D128" s="14"/>
      <c r="E128" s="14"/>
      <c r="F128" s="14"/>
      <c r="G128" s="14"/>
      <c r="H128" s="14"/>
      <c r="I128" s="14"/>
      <c r="J128" s="14"/>
      <c r="K128" s="14"/>
      <c r="L128" s="14"/>
    </row>
    <row r="129" spans="1:12" x14ac:dyDescent="0.25">
      <c r="A129" s="14"/>
      <c r="B129" s="14"/>
      <c r="C129" s="14"/>
      <c r="D129" s="14"/>
      <c r="E129" s="14"/>
      <c r="F129" s="14"/>
      <c r="G129" s="14"/>
      <c r="H129" s="14"/>
      <c r="I129" s="14"/>
      <c r="J129" s="14"/>
      <c r="K129" s="14"/>
      <c r="L129" s="14"/>
    </row>
    <row r="130" spans="1:12" x14ac:dyDescent="0.25">
      <c r="A130" s="14"/>
      <c r="B130" s="14"/>
      <c r="C130" s="14"/>
      <c r="D130" s="14"/>
      <c r="E130" s="14"/>
      <c r="F130" s="14"/>
      <c r="G130" s="14"/>
      <c r="H130" s="14"/>
      <c r="I130" s="14"/>
      <c r="J130" s="14"/>
      <c r="K130" s="14"/>
      <c r="L130" s="14"/>
    </row>
    <row r="131" spans="1:12" x14ac:dyDescent="0.25">
      <c r="A131" s="14"/>
      <c r="B131" s="14"/>
      <c r="C131" s="14"/>
      <c r="D131" s="14"/>
      <c r="E131" s="14"/>
      <c r="F131" s="14"/>
      <c r="G131" s="14"/>
      <c r="H131" s="14"/>
      <c r="I131" s="14"/>
      <c r="J131" s="14"/>
      <c r="K131" s="14"/>
      <c r="L131" s="14"/>
    </row>
    <row r="132" spans="1:12" x14ac:dyDescent="0.25">
      <c r="A132" s="14"/>
      <c r="B132" s="14"/>
      <c r="C132" s="14"/>
      <c r="D132" s="14"/>
      <c r="E132" s="14"/>
      <c r="F132" s="14"/>
      <c r="G132" s="14"/>
      <c r="H132" s="14"/>
      <c r="I132" s="14"/>
      <c r="J132" s="14"/>
      <c r="K132" s="14"/>
      <c r="L132" s="14"/>
    </row>
    <row r="133" spans="1:12" x14ac:dyDescent="0.25">
      <c r="A133" s="14"/>
      <c r="B133" s="14"/>
      <c r="C133" s="14"/>
      <c r="D133" s="14"/>
      <c r="E133" s="14"/>
      <c r="F133" s="14"/>
      <c r="G133" s="14"/>
      <c r="H133" s="14"/>
      <c r="I133" s="14"/>
      <c r="J133" s="14"/>
      <c r="K133" s="14"/>
      <c r="L133" s="14"/>
    </row>
    <row r="134" spans="1:12" x14ac:dyDescent="0.25">
      <c r="A134" s="14"/>
      <c r="B134" s="14"/>
      <c r="C134" s="14"/>
      <c r="D134" s="14"/>
      <c r="E134" s="14"/>
      <c r="F134" s="14"/>
      <c r="G134" s="14"/>
      <c r="H134" s="14"/>
      <c r="I134" s="14"/>
      <c r="J134" s="14"/>
      <c r="K134" s="14"/>
      <c r="L134" s="14"/>
    </row>
  </sheetData>
  <mergeCells count="5">
    <mergeCell ref="A9:K9"/>
    <mergeCell ref="A10:K10"/>
    <mergeCell ref="L21:M21"/>
    <mergeCell ref="A59:M60"/>
    <mergeCell ref="C64:G65"/>
  </mergeCells>
  <pageMargins left="0.11811023622047245" right="0.19685039370078741" top="0.55118110236220474" bottom="0.35433070866141736" header="0.31496062992125984" footer="0.31496062992125984"/>
  <pageSetup scale="47" orientation="landscape" r:id="rId1"/>
  <ignoredErrors>
    <ignoredError sqref="H41:H45 J41 J42:J45 L41:L45 N41:N45 P41:P46 R41:R45"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workbookViewId="0">
      <selection activeCell="I5" sqref="I5"/>
    </sheetView>
  </sheetViews>
  <sheetFormatPr defaultRowHeight="15" x14ac:dyDescent="0.25"/>
  <cols>
    <col min="1" max="1" width="46.28515625" bestFit="1" customWidth="1"/>
    <col min="2" max="7" width="12" bestFit="1" customWidth="1"/>
    <col min="8" max="8" width="12.7109375" bestFit="1" customWidth="1"/>
    <col min="9" max="11" width="12" bestFit="1" customWidth="1"/>
  </cols>
  <sheetData>
    <row r="1" spans="1:11" x14ac:dyDescent="0.25">
      <c r="A1" s="103"/>
      <c r="B1" s="103"/>
      <c r="C1" s="103"/>
      <c r="D1" s="103"/>
      <c r="E1" s="103"/>
      <c r="F1" s="103"/>
      <c r="G1" s="103"/>
      <c r="H1" s="104" t="s">
        <v>1</v>
      </c>
      <c r="I1" s="105" t="s">
        <v>58</v>
      </c>
      <c r="J1" s="105"/>
      <c r="K1" s="103"/>
    </row>
    <row r="2" spans="1:11" x14ac:dyDescent="0.25">
      <c r="A2" s="103"/>
      <c r="B2" s="103"/>
      <c r="C2" s="103"/>
      <c r="D2" s="103"/>
      <c r="E2" s="103"/>
      <c r="F2" s="103"/>
      <c r="G2" s="103"/>
      <c r="H2" s="104" t="s">
        <v>2</v>
      </c>
      <c r="I2" s="106" t="s">
        <v>252</v>
      </c>
      <c r="J2" s="106"/>
      <c r="K2" s="103"/>
    </row>
    <row r="3" spans="1:11" x14ac:dyDescent="0.25">
      <c r="A3" s="103"/>
      <c r="B3" s="103"/>
      <c r="C3" s="103"/>
      <c r="D3" s="103"/>
      <c r="E3" s="103"/>
      <c r="F3" s="103"/>
      <c r="G3" s="103"/>
      <c r="H3" s="104" t="s">
        <v>3</v>
      </c>
      <c r="I3" s="106">
        <v>2</v>
      </c>
      <c r="J3" s="106"/>
      <c r="K3" s="103"/>
    </row>
    <row r="4" spans="1:11" x14ac:dyDescent="0.25">
      <c r="A4" s="103"/>
      <c r="B4" s="103"/>
      <c r="C4" s="103"/>
      <c r="D4" s="103"/>
      <c r="E4" s="103"/>
      <c r="F4" s="103"/>
      <c r="G4" s="103"/>
      <c r="H4" s="104" t="s">
        <v>4</v>
      </c>
      <c r="I4" s="106">
        <v>9</v>
      </c>
      <c r="J4" s="106"/>
      <c r="K4" s="103"/>
    </row>
    <row r="5" spans="1:11" x14ac:dyDescent="0.25">
      <c r="A5" s="103"/>
      <c r="B5" s="103"/>
      <c r="C5" s="103"/>
      <c r="D5" s="103"/>
      <c r="E5" s="103"/>
      <c r="F5" s="103"/>
      <c r="G5" s="103"/>
      <c r="H5" s="104" t="s">
        <v>5</v>
      </c>
      <c r="I5" s="107" t="s">
        <v>253</v>
      </c>
      <c r="J5" s="107"/>
      <c r="K5" s="103"/>
    </row>
    <row r="6" spans="1:11" x14ac:dyDescent="0.25">
      <c r="A6" s="103"/>
      <c r="B6" s="103"/>
      <c r="C6" s="103"/>
      <c r="D6" s="103"/>
      <c r="E6" s="103"/>
      <c r="F6" s="103"/>
      <c r="G6" s="103"/>
      <c r="H6" s="104"/>
      <c r="I6" s="105"/>
      <c r="J6" s="105"/>
      <c r="K6" s="103"/>
    </row>
    <row r="7" spans="1:11" x14ac:dyDescent="0.25">
      <c r="A7" s="103"/>
      <c r="B7" s="103"/>
      <c r="C7" s="103"/>
      <c r="D7" s="103"/>
      <c r="E7" s="103"/>
      <c r="F7" s="103"/>
      <c r="G7" s="103"/>
      <c r="H7" s="104" t="s">
        <v>6</v>
      </c>
      <c r="I7" s="318">
        <v>42237</v>
      </c>
      <c r="J7" s="318"/>
      <c r="K7" s="103"/>
    </row>
    <row r="8" spans="1:11" x14ac:dyDescent="0.25">
      <c r="A8" s="103"/>
      <c r="B8" s="103"/>
      <c r="C8" s="103"/>
      <c r="D8" s="103"/>
      <c r="E8" s="108"/>
      <c r="F8" s="103"/>
      <c r="G8" s="103"/>
      <c r="H8" s="103"/>
      <c r="I8" s="103"/>
      <c r="J8" s="103"/>
      <c r="K8" s="103"/>
    </row>
    <row r="9" spans="1:11" x14ac:dyDescent="0.25">
      <c r="A9" s="103"/>
      <c r="B9" s="103"/>
      <c r="C9" s="103"/>
      <c r="D9" s="103"/>
      <c r="E9" s="108"/>
      <c r="F9" s="103"/>
      <c r="G9" s="103"/>
      <c r="H9" s="103"/>
      <c r="I9" s="103"/>
      <c r="J9" s="103"/>
      <c r="K9" s="103"/>
    </row>
    <row r="10" spans="1:11" ht="18" x14ac:dyDescent="0.25">
      <c r="A10" s="316" t="s">
        <v>60</v>
      </c>
      <c r="B10" s="316"/>
      <c r="C10" s="316"/>
      <c r="D10" s="316"/>
      <c r="E10" s="316"/>
      <c r="F10" s="316"/>
      <c r="G10" s="316"/>
      <c r="H10" s="316"/>
      <c r="I10" s="316"/>
      <c r="J10" s="109"/>
      <c r="K10" s="103"/>
    </row>
    <row r="11" spans="1:11" ht="18" x14ac:dyDescent="0.25">
      <c r="A11" s="317" t="s">
        <v>61</v>
      </c>
      <c r="B11" s="317"/>
      <c r="C11" s="317"/>
      <c r="D11" s="317"/>
      <c r="E11" s="317"/>
      <c r="F11" s="317"/>
      <c r="G11" s="317"/>
      <c r="H11" s="317"/>
      <c r="I11" s="317"/>
      <c r="J11" s="110"/>
      <c r="K11" s="103"/>
    </row>
    <row r="12" spans="1:11" ht="15.75" thickBot="1" x14ac:dyDescent="0.3">
      <c r="A12" s="103"/>
      <c r="B12" s="103"/>
      <c r="C12" s="103"/>
      <c r="D12" s="103"/>
      <c r="E12" s="103"/>
      <c r="F12" s="103"/>
      <c r="G12" s="103"/>
      <c r="H12" s="103"/>
      <c r="I12" s="103"/>
      <c r="J12" s="103"/>
      <c r="K12" s="103"/>
    </row>
    <row r="13" spans="1:11" ht="51.75" thickBot="1" x14ac:dyDescent="0.3">
      <c r="A13" s="111" t="s">
        <v>62</v>
      </c>
      <c r="B13" s="112" t="s">
        <v>63</v>
      </c>
      <c r="C13" s="112" t="s">
        <v>64</v>
      </c>
      <c r="D13" s="113" t="s">
        <v>65</v>
      </c>
      <c r="E13" s="114" t="s">
        <v>66</v>
      </c>
      <c r="F13" s="115" t="s">
        <v>67</v>
      </c>
      <c r="G13" s="112" t="s">
        <v>68</v>
      </c>
      <c r="H13" s="112" t="s">
        <v>69</v>
      </c>
      <c r="I13" s="113" t="s">
        <v>70</v>
      </c>
      <c r="J13" s="114" t="s">
        <v>71</v>
      </c>
      <c r="K13" s="114" t="s">
        <v>72</v>
      </c>
    </row>
    <row r="14" spans="1:11" x14ac:dyDescent="0.25">
      <c r="A14" s="116" t="s">
        <v>73</v>
      </c>
      <c r="B14" s="117">
        <f>'[5]CONSOLIDATED COST DRIVERS'!$B$2</f>
        <v>82940.767569999996</v>
      </c>
      <c r="C14" s="117">
        <f t="shared" ref="C14:I14" si="0">B26</f>
        <v>80848.957529999985</v>
      </c>
      <c r="D14" s="117">
        <f t="shared" si="0"/>
        <v>85453.830119999984</v>
      </c>
      <c r="E14" s="117">
        <f t="shared" si="0"/>
        <v>92557.501801544728</v>
      </c>
      <c r="F14" s="117">
        <f t="shared" si="0"/>
        <v>96216.197297430946</v>
      </c>
      <c r="G14" s="117">
        <f t="shared" si="0"/>
        <v>101808.17451647966</v>
      </c>
      <c r="H14" s="117">
        <f t="shared" si="0"/>
        <v>103723.65865050118</v>
      </c>
      <c r="I14" s="117">
        <f t="shared" si="0"/>
        <v>106109.18814458833</v>
      </c>
      <c r="J14" s="117">
        <f>B14</f>
        <v>82940.767569999996</v>
      </c>
      <c r="K14" s="268">
        <f>J26</f>
        <v>92557.501801544728</v>
      </c>
    </row>
    <row r="15" spans="1:11" x14ac:dyDescent="0.25">
      <c r="A15" s="118"/>
      <c r="B15" s="119"/>
      <c r="C15" s="119"/>
      <c r="D15" s="119"/>
      <c r="E15" s="119"/>
      <c r="F15" s="119"/>
      <c r="G15" s="119"/>
      <c r="H15" s="119"/>
      <c r="I15" s="119"/>
      <c r="J15" s="119"/>
      <c r="K15" s="269"/>
    </row>
    <row r="16" spans="1:11" ht="14.45" x14ac:dyDescent="0.3">
      <c r="A16" s="233" t="s">
        <v>74</v>
      </c>
      <c r="B16" s="231">
        <f>'[6]CONSOLIDATED COST DRIVERS'!C8</f>
        <v>-204.07000000000002</v>
      </c>
      <c r="C16" s="231">
        <f>'[6]CONSOLIDATED COST DRIVERS'!D8</f>
        <v>537.50947000001349</v>
      </c>
      <c r="D16" s="231">
        <f>'[6]CONSOLIDATED COST DRIVERS'!E8</f>
        <v>2508.3529660794929</v>
      </c>
      <c r="E16" s="231">
        <f>'[6]CONSOLIDATED COST DRIVERS'!F8</f>
        <v>1135.9534069919819</v>
      </c>
      <c r="F16" s="231">
        <f>'[6]CONSOLIDATED COST DRIVERS'!G8</f>
        <v>267.45921064232869</v>
      </c>
      <c r="G16" s="231">
        <f>'[6]CONSOLIDATED COST DRIVERS'!H8</f>
        <v>745.32514610516751</v>
      </c>
      <c r="H16" s="231">
        <f>'[6]CONSOLIDATED COST DRIVERS'!I8</f>
        <v>787.31387919630629</v>
      </c>
      <c r="I16" s="231">
        <f>'[6]CONSOLIDATED COST DRIVERS'!J8</f>
        <v>900.52029696945772</v>
      </c>
      <c r="J16" s="231">
        <f>SUM(B16:D16)</f>
        <v>2841.7924360795064</v>
      </c>
      <c r="K16" s="232">
        <f>SUM(E16:I16)</f>
        <v>3836.5719399052427</v>
      </c>
    </row>
    <row r="17" spans="1:11" ht="14.45" x14ac:dyDescent="0.3">
      <c r="A17" s="233" t="s">
        <v>75</v>
      </c>
      <c r="B17" s="231">
        <f>'[6]CONSOLIDATED COST DRIVERS'!C54</f>
        <v>-922.31848000000014</v>
      </c>
      <c r="C17" s="231">
        <f>'[6]CONSOLIDATED COST DRIVERS'!D54</f>
        <v>1949.0703699999999</v>
      </c>
      <c r="D17" s="231">
        <f>'[6]CONSOLIDATED COST DRIVERS'!E54</f>
        <v>578.72297701829098</v>
      </c>
      <c r="E17" s="231">
        <f>'[6]CONSOLIDATED COST DRIVERS'!F54</f>
        <v>472.47441083270701</v>
      </c>
      <c r="F17" s="231">
        <f>'[6]CONSOLIDATED COST DRIVERS'!G54</f>
        <v>577.98170355812192</v>
      </c>
      <c r="G17" s="231">
        <f>'[6]CONSOLIDATED COST DRIVERS'!H54</f>
        <v>363.79173524542506</v>
      </c>
      <c r="H17" s="231">
        <f>'[6]CONSOLIDATED COST DRIVERS'!I54</f>
        <v>415.63940554086605</v>
      </c>
      <c r="I17" s="231">
        <f>'[6]CONSOLIDATED COST DRIVERS'!J54</f>
        <v>368.96790852696211</v>
      </c>
      <c r="J17" s="231">
        <f>SUM(B17:D17)</f>
        <v>1605.4748670182908</v>
      </c>
      <c r="K17" s="232">
        <f>SUM(E17:I17)</f>
        <v>2198.8551637040823</v>
      </c>
    </row>
    <row r="18" spans="1:11" x14ac:dyDescent="0.25">
      <c r="A18" s="233" t="s">
        <v>76</v>
      </c>
      <c r="B18" s="231">
        <f>'[6]CONSOLIDATED COST DRIVERS'!C47</f>
        <v>1872</v>
      </c>
      <c r="C18" s="231">
        <f>'[6]CONSOLIDATED COST DRIVERS'!D47</f>
        <v>-1565.4449400000001</v>
      </c>
      <c r="D18" s="231">
        <f>'[6]CONSOLIDATED COST DRIVERS'!E47</f>
        <v>403.41974000000005</v>
      </c>
      <c r="E18" s="231">
        <f>'[6]CONSOLIDATED COST DRIVERS'!F47</f>
        <v>614.14599999999996</v>
      </c>
      <c r="F18" s="231">
        <f>'[6]CONSOLIDATED COST DRIVERS'!G47</f>
        <v>525.80600000000004</v>
      </c>
      <c r="G18" s="231">
        <f>'[6]CONSOLIDATED COST DRIVERS'!H47</f>
        <v>531.06399999999985</v>
      </c>
      <c r="H18" s="231">
        <f>'[6]CONSOLIDATED COST DRIVERS'!I47</f>
        <v>536.37400000000025</v>
      </c>
      <c r="I18" s="231">
        <f>'[6]CONSOLIDATED COST DRIVERS'!J47</f>
        <v>541.7489999999998</v>
      </c>
      <c r="J18" s="231">
        <f>SUM(B18:D18)</f>
        <v>709.97479999999996</v>
      </c>
      <c r="K18" s="232">
        <f t="shared" ref="K18:K24" si="1">SUM(E18:I18)</f>
        <v>2749.1390000000001</v>
      </c>
    </row>
    <row r="19" spans="1:11" x14ac:dyDescent="0.25">
      <c r="A19" s="233" t="s">
        <v>77</v>
      </c>
      <c r="B19" s="231">
        <f>'[6]CONSOLIDATED COST DRIVERS'!C34</f>
        <v>0</v>
      </c>
      <c r="C19" s="231">
        <f>'[6]CONSOLIDATED COST DRIVERS'!D34</f>
        <v>1349</v>
      </c>
      <c r="D19" s="231">
        <f>'[6]CONSOLIDATED COST DRIVERS'!E34</f>
        <v>1310.4166666666665</v>
      </c>
      <c r="E19" s="231">
        <f>'[6]CONSOLIDATED COST DRIVERS'!F34</f>
        <v>-122.15666666666661</v>
      </c>
      <c r="F19" s="231">
        <f>'[6]CONSOLIDATED COST DRIVERS'!G34</f>
        <v>-158.46499999999997</v>
      </c>
      <c r="G19" s="231">
        <f>'[6]CONSOLIDATED COST DRIVERS'!H34</f>
        <v>-181.93900000000002</v>
      </c>
      <c r="H19" s="231">
        <f>'[6]CONSOLIDATED COST DRIVERS'!I34</f>
        <v>1.3370000000000049</v>
      </c>
      <c r="I19" s="231">
        <f>'[6]CONSOLIDATED COST DRIVERS'!J34</f>
        <v>1.3638599999999945</v>
      </c>
      <c r="J19" s="231">
        <f t="shared" ref="J19:J24" si="2">SUM(B19:D19)</f>
        <v>2659.4166666666665</v>
      </c>
      <c r="K19" s="232">
        <f t="shared" si="1"/>
        <v>-459.8598066666666</v>
      </c>
    </row>
    <row r="20" spans="1:11" ht="14.45" x14ac:dyDescent="0.3">
      <c r="A20" s="233" t="s">
        <v>78</v>
      </c>
      <c r="B20" s="266">
        <f>'[6]CONSOLIDATED COST DRIVERS'!C109</f>
        <v>-109</v>
      </c>
      <c r="C20" s="266">
        <f>'[6]CONSOLIDATED COST DRIVERS'!D109</f>
        <v>330.28625999999997</v>
      </c>
      <c r="D20" s="266">
        <f>'[6]CONSOLIDATED COST DRIVERS'!E109</f>
        <v>756.86455130895797</v>
      </c>
      <c r="E20" s="266">
        <f>'[6]CONSOLIDATED COST DRIVERS'!F109</f>
        <v>518.27265939419874</v>
      </c>
      <c r="F20" s="266">
        <f>'[6]CONSOLIDATED COST DRIVERS'!G109</f>
        <v>484.6230816232727</v>
      </c>
      <c r="G20" s="266">
        <f>'[6]CONSOLIDATED COST DRIVERS'!H109</f>
        <v>-35.838052944081895</v>
      </c>
      <c r="H20" s="266">
        <f>'[6]CONSOLIDATED COST DRIVERS'!I109</f>
        <v>138</v>
      </c>
      <c r="I20" s="266">
        <f>'[6]CONSOLIDATED COST DRIVERS'!J109</f>
        <v>-102.94067217644022</v>
      </c>
      <c r="J20" s="231">
        <f t="shared" si="2"/>
        <v>978.15081130895794</v>
      </c>
      <c r="K20" s="232">
        <f t="shared" si="1"/>
        <v>1002.1170158969493</v>
      </c>
    </row>
    <row r="21" spans="1:11" ht="14.45" x14ac:dyDescent="0.3">
      <c r="A21" s="233" t="s">
        <v>79</v>
      </c>
      <c r="B21" s="231">
        <f>'[6]CONSOLIDATED COST DRIVERS'!C141</f>
        <v>-72.64169000000399</v>
      </c>
      <c r="C21" s="231">
        <f>'[6]CONSOLIDATED COST DRIVERS'!D141</f>
        <v>59</v>
      </c>
      <c r="D21" s="231">
        <f>'[6]CONSOLIDATED COST DRIVERS'!E141</f>
        <v>144.14998392333501</v>
      </c>
      <c r="E21" s="231">
        <f>'[6]CONSOLIDATED COST DRIVERS'!F141</f>
        <v>368.80669978166799</v>
      </c>
      <c r="F21" s="231">
        <f>'[6]CONSOLIDATED COST DRIVERS'!G141</f>
        <v>140.235183224997</v>
      </c>
      <c r="G21" s="231">
        <f>'[6]CONSOLIDATED COST DRIVERS'!H141</f>
        <v>232.367345615001</v>
      </c>
      <c r="H21" s="231">
        <f>'[6]CONSOLIDATED COST DRIVERS'!I141</f>
        <v>87.429169350000095</v>
      </c>
      <c r="I21" s="231">
        <f>'[6]CONSOLIDATED COST DRIVERS'!J141</f>
        <v>106.0480954150011</v>
      </c>
      <c r="J21" s="231">
        <f t="shared" si="2"/>
        <v>130.50829392333102</v>
      </c>
      <c r="K21" s="232">
        <f t="shared" si="1"/>
        <v>934.8864933866671</v>
      </c>
    </row>
    <row r="22" spans="1:11" ht="14.45" x14ac:dyDescent="0.3">
      <c r="A22" s="233" t="s">
        <v>80</v>
      </c>
      <c r="B22" s="231">
        <f>'[6]CONSOLIDATED COST DRIVERS'!C134</f>
        <v>95</v>
      </c>
      <c r="C22" s="231">
        <f>'[6]CONSOLIDATED COST DRIVERS'!D134</f>
        <v>754</v>
      </c>
      <c r="D22" s="231">
        <f>'[6]CONSOLIDATED COST DRIVERS'!E134</f>
        <v>-247.5</v>
      </c>
      <c r="E22" s="231">
        <f>'[6]CONSOLIDATED COST DRIVERS'!F134</f>
        <v>57.5</v>
      </c>
      <c r="F22" s="231">
        <f>'[6]CONSOLIDATED COST DRIVERS'!G134</f>
        <v>25</v>
      </c>
      <c r="G22" s="231">
        <f>'[6]CONSOLIDATED COST DRIVERS'!H134</f>
        <v>25</v>
      </c>
      <c r="H22" s="231">
        <f>'[6]CONSOLIDATED COST DRIVERS'!I134</f>
        <v>25</v>
      </c>
      <c r="I22" s="231">
        <f>'[6]CONSOLIDATED COST DRIVERS'!J134</f>
        <v>25</v>
      </c>
      <c r="J22" s="231">
        <f t="shared" si="2"/>
        <v>601.5</v>
      </c>
      <c r="K22" s="232">
        <f t="shared" si="1"/>
        <v>157.5</v>
      </c>
    </row>
    <row r="23" spans="1:11" ht="14.45" x14ac:dyDescent="0.3">
      <c r="A23" s="233" t="s">
        <v>81</v>
      </c>
      <c r="B23" s="231">
        <f>'[6]CONSOLIDATED COST DRIVERS'!C99</f>
        <v>-361</v>
      </c>
      <c r="C23" s="231">
        <f>'[6]CONSOLIDATED COST DRIVERS'!D99</f>
        <v>262</v>
      </c>
      <c r="D23" s="231">
        <f>'[6]CONSOLIDATED COST DRIVERS'!E99</f>
        <v>185.03004000000001</v>
      </c>
      <c r="E23" s="231">
        <f>'[6]CONSOLIDATED COST DRIVERS'!F99</f>
        <v>131.90659999999994</v>
      </c>
      <c r="F23" s="231">
        <f>18+3696</f>
        <v>3714</v>
      </c>
      <c r="G23" s="231">
        <f>18+3804-3696</f>
        <v>126</v>
      </c>
      <c r="H23" s="231">
        <f>18+3914-3803</f>
        <v>129</v>
      </c>
      <c r="I23" s="231">
        <f>18+4035-3914</f>
        <v>139</v>
      </c>
      <c r="J23" s="231">
        <f t="shared" si="2"/>
        <v>86.030040000000014</v>
      </c>
      <c r="K23" s="232">
        <f t="shared" si="1"/>
        <v>4239.9066000000003</v>
      </c>
    </row>
    <row r="24" spans="1:11" ht="14.45" x14ac:dyDescent="0.3">
      <c r="A24" s="233" t="s">
        <v>82</v>
      </c>
      <c r="B24" s="231">
        <f>'[6]CONSOLIDATED COST DRIVERS'!C152</f>
        <v>-2389.7798700000003</v>
      </c>
      <c r="C24" s="231">
        <f>'[6]CONSOLIDATED COST DRIVERS'!D152</f>
        <v>929.4514299999862</v>
      </c>
      <c r="D24" s="231">
        <f>'[6]CONSOLIDATED COST DRIVERS'!E152</f>
        <v>1464.2147565480141</v>
      </c>
      <c r="E24" s="231">
        <f>'[6]CONSOLIDATED COST DRIVERS'!F152</f>
        <v>481.79238555233445</v>
      </c>
      <c r="F24" s="231">
        <f>'[6]CONSOLIDATED COST DRIVERS'!G152</f>
        <v>15.337040000000025</v>
      </c>
      <c r="G24" s="231">
        <f>'[6]CONSOLIDATED COST DRIVERS'!H152</f>
        <v>109.71296</v>
      </c>
      <c r="H24" s="231">
        <f>'[6]CONSOLIDATED COST DRIVERS'!I152</f>
        <v>265.43604000000005</v>
      </c>
      <c r="I24" s="231">
        <f>'[6]CONSOLIDATED COST DRIVERS'!J152</f>
        <v>138.97008</v>
      </c>
      <c r="J24" s="231">
        <f t="shared" si="2"/>
        <v>3.886316547999968</v>
      </c>
      <c r="K24" s="232">
        <f t="shared" si="1"/>
        <v>1011.2485055523346</v>
      </c>
    </row>
    <row r="25" spans="1:11" ht="15.75" thickBot="1" x14ac:dyDescent="0.3">
      <c r="A25" s="120"/>
      <c r="B25" s="121"/>
      <c r="C25" s="121"/>
      <c r="D25" s="121"/>
      <c r="E25" s="121"/>
      <c r="F25" s="122"/>
      <c r="G25" s="121"/>
      <c r="H25" s="121"/>
      <c r="I25" s="121"/>
      <c r="J25" s="121"/>
      <c r="K25" s="267"/>
    </row>
    <row r="26" spans="1:11" ht="16.5" thickTop="1" thickBot="1" x14ac:dyDescent="0.3">
      <c r="A26" s="123" t="s">
        <v>83</v>
      </c>
      <c r="B26" s="124">
        <f>SUM(B14:B25)</f>
        <v>80848.957529999985</v>
      </c>
      <c r="C26" s="124">
        <f>SUM(C14:C25)</f>
        <v>85453.830119999984</v>
      </c>
      <c r="D26" s="125">
        <f t="shared" ref="D26:I26" si="3">SUM(D14:D25)</f>
        <v>92557.501801544728</v>
      </c>
      <c r="E26" s="126">
        <f t="shared" si="3"/>
        <v>96216.197297430946</v>
      </c>
      <c r="F26" s="127">
        <f t="shared" si="3"/>
        <v>101808.17451647966</v>
      </c>
      <c r="G26" s="124">
        <f t="shared" si="3"/>
        <v>103723.65865050118</v>
      </c>
      <c r="H26" s="124">
        <f t="shared" si="3"/>
        <v>106109.18814458833</v>
      </c>
      <c r="I26" s="125">
        <f t="shared" si="3"/>
        <v>108227.8667133233</v>
      </c>
      <c r="J26" s="126">
        <f>SUM(J14:J25)</f>
        <v>92557.501801544728</v>
      </c>
      <c r="K26" s="126">
        <f>SUM(K14:K25)</f>
        <v>108227.86671332334</v>
      </c>
    </row>
    <row r="27" spans="1:11" ht="14.45" x14ac:dyDescent="0.3">
      <c r="A27" s="85" t="s">
        <v>128</v>
      </c>
      <c r="B27" s="128"/>
      <c r="C27" s="128"/>
      <c r="D27" s="128"/>
      <c r="E27" s="103"/>
      <c r="F27" s="103"/>
      <c r="G27" s="103"/>
      <c r="H27" s="103"/>
      <c r="I27" s="103"/>
      <c r="J27" s="103"/>
      <c r="K27" s="103"/>
    </row>
  </sheetData>
  <mergeCells count="3">
    <mergeCell ref="A10:I10"/>
    <mergeCell ref="A11:I11"/>
    <mergeCell ref="I7:J7"/>
  </mergeCells>
  <dataValidations count="1">
    <dataValidation allowBlank="1" showInputMessage="1" showErrorMessage="1" promptTitle="Date Format" prompt="E.g:  &quot;August 1, 2011&quot;" sqref="I7"/>
  </dataValidations>
  <pageMargins left="0.70866141732283472" right="0.70866141732283472" top="0.74803149606299213" bottom="0.74803149606299213" header="0.31496062992125984" footer="0.31496062992125984"/>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topLeftCell="F1" workbookViewId="0">
      <selection activeCell="O4" sqref="O4"/>
    </sheetView>
  </sheetViews>
  <sheetFormatPr defaultColWidth="10.28515625" defaultRowHeight="12.75" x14ac:dyDescent="0.2"/>
  <cols>
    <col min="1" max="1" width="44.85546875" style="103" bestFit="1" customWidth="1"/>
    <col min="2" max="2" width="15" style="103" customWidth="1"/>
    <col min="3" max="3" width="16.28515625" style="103" customWidth="1"/>
    <col min="4" max="10" width="12.7109375" style="103" customWidth="1"/>
    <col min="11" max="11" width="19.7109375" style="103" customWidth="1"/>
    <col min="12" max="15" width="18.7109375" style="103" customWidth="1"/>
    <col min="16" max="16384" width="10.28515625" style="103"/>
  </cols>
  <sheetData>
    <row r="1" spans="1:15" x14ac:dyDescent="0.2">
      <c r="L1" s="129"/>
      <c r="M1" s="129"/>
      <c r="N1" s="129" t="s">
        <v>1</v>
      </c>
      <c r="O1" s="105" t="s">
        <v>58</v>
      </c>
    </row>
    <row r="2" spans="1:15" x14ac:dyDescent="0.2">
      <c r="L2" s="129"/>
      <c r="M2" s="129"/>
      <c r="N2" s="129" t="s">
        <v>2</v>
      </c>
      <c r="O2" s="106" t="s">
        <v>252</v>
      </c>
    </row>
    <row r="3" spans="1:15" x14ac:dyDescent="0.2">
      <c r="L3" s="129"/>
      <c r="M3" s="129"/>
      <c r="N3" s="129" t="s">
        <v>3</v>
      </c>
      <c r="O3" s="106">
        <v>2</v>
      </c>
    </row>
    <row r="4" spans="1:15" x14ac:dyDescent="0.2">
      <c r="L4" s="129"/>
      <c r="M4" s="129"/>
      <c r="N4" s="129" t="s">
        <v>4</v>
      </c>
      <c r="O4" s="106">
        <v>10</v>
      </c>
    </row>
    <row r="5" spans="1:15" x14ac:dyDescent="0.2">
      <c r="C5" s="130"/>
      <c r="L5" s="129"/>
      <c r="M5" s="129"/>
      <c r="N5" s="129" t="s">
        <v>5</v>
      </c>
      <c r="O5" s="107"/>
    </row>
    <row r="6" spans="1:15" x14ac:dyDescent="0.2">
      <c r="L6" s="129"/>
      <c r="M6" s="129"/>
      <c r="N6" s="129"/>
      <c r="O6" s="105"/>
    </row>
    <row r="7" spans="1:15" x14ac:dyDescent="0.2">
      <c r="L7" s="129"/>
      <c r="M7" s="129"/>
      <c r="N7" s="129" t="s">
        <v>6</v>
      </c>
      <c r="O7" s="311">
        <v>42237</v>
      </c>
    </row>
    <row r="9" spans="1:15" ht="18" x14ac:dyDescent="0.2">
      <c r="A9" s="131" t="s">
        <v>84</v>
      </c>
      <c r="B9" s="131"/>
      <c r="C9" s="131"/>
      <c r="D9" s="131"/>
      <c r="E9" s="131"/>
      <c r="F9" s="131"/>
      <c r="G9" s="131"/>
      <c r="H9" s="131"/>
      <c r="I9" s="131"/>
      <c r="J9" s="131"/>
      <c r="K9" s="132"/>
      <c r="L9" s="132"/>
      <c r="M9" s="132"/>
      <c r="N9" s="132"/>
      <c r="O9" s="132"/>
    </row>
    <row r="10" spans="1:15" ht="18" x14ac:dyDescent="0.2">
      <c r="A10" s="131" t="s">
        <v>85</v>
      </c>
      <c r="B10" s="131"/>
      <c r="C10" s="131"/>
      <c r="D10" s="131"/>
      <c r="E10" s="131"/>
      <c r="F10" s="131"/>
      <c r="G10" s="131"/>
      <c r="H10" s="131"/>
      <c r="I10" s="131"/>
      <c r="J10" s="131"/>
      <c r="K10" s="132"/>
      <c r="L10" s="132"/>
      <c r="M10" s="132"/>
      <c r="N10" s="132"/>
      <c r="O10" s="132"/>
    </row>
    <row r="11" spans="1:15" ht="18" x14ac:dyDescent="0.2">
      <c r="A11" s="131"/>
      <c r="B11" s="131"/>
      <c r="C11" s="131"/>
      <c r="D11" s="131"/>
      <c r="E11" s="131"/>
      <c r="F11" s="131"/>
      <c r="G11" s="131"/>
      <c r="H11" s="131"/>
      <c r="I11" s="131"/>
      <c r="J11" s="131"/>
      <c r="K11" s="132"/>
      <c r="L11" s="132"/>
      <c r="M11" s="132"/>
      <c r="N11" s="132"/>
      <c r="O11" s="132"/>
    </row>
    <row r="12" spans="1:15" ht="13.5" thickBot="1" x14ac:dyDescent="0.25">
      <c r="A12" s="133"/>
      <c r="B12" s="133"/>
      <c r="C12" s="133"/>
      <c r="D12" s="133"/>
      <c r="E12" s="133"/>
      <c r="F12" s="133"/>
      <c r="G12" s="133"/>
      <c r="H12" s="133"/>
      <c r="I12" s="133"/>
      <c r="J12" s="133"/>
    </row>
    <row r="13" spans="1:15" ht="51.75" thickBot="1" x14ac:dyDescent="0.25">
      <c r="A13" s="134" t="s">
        <v>86</v>
      </c>
      <c r="B13" s="135" t="s">
        <v>87</v>
      </c>
      <c r="C13" s="135" t="s">
        <v>88</v>
      </c>
      <c r="D13" s="112" t="s">
        <v>64</v>
      </c>
      <c r="E13" s="113" t="s">
        <v>65</v>
      </c>
      <c r="F13" s="114" t="s">
        <v>66</v>
      </c>
      <c r="G13" s="115" t="s">
        <v>67</v>
      </c>
      <c r="H13" s="112" t="s">
        <v>68</v>
      </c>
      <c r="I13" s="112" t="s">
        <v>69</v>
      </c>
      <c r="J13" s="113" t="s">
        <v>70</v>
      </c>
      <c r="K13" s="136" t="s">
        <v>89</v>
      </c>
      <c r="L13" s="136" t="s">
        <v>90</v>
      </c>
      <c r="M13" s="136" t="s">
        <v>91</v>
      </c>
      <c r="N13" s="136" t="s">
        <v>92</v>
      </c>
      <c r="O13" s="136" t="s">
        <v>93</v>
      </c>
    </row>
    <row r="14" spans="1:15" x14ac:dyDescent="0.2">
      <c r="A14" s="137" t="s">
        <v>75</v>
      </c>
      <c r="B14" s="144"/>
      <c r="C14" s="144"/>
      <c r="D14" s="144"/>
      <c r="E14" s="144"/>
      <c r="F14" s="144"/>
      <c r="G14" s="144"/>
      <c r="H14" s="144"/>
      <c r="I14" s="144"/>
      <c r="J14" s="144"/>
      <c r="K14" s="144"/>
      <c r="L14" s="144"/>
      <c r="M14" s="144"/>
      <c r="N14" s="144"/>
      <c r="O14" s="144"/>
    </row>
    <row r="15" spans="1:15" x14ac:dyDescent="0.2">
      <c r="A15" s="138" t="s">
        <v>94</v>
      </c>
      <c r="B15" s="144">
        <f>'[7]Table O&amp;M'!$D$29</f>
        <v>0</v>
      </c>
      <c r="C15" s="144">
        <f>'[7]Table O&amp;M'!$E$29</f>
        <v>0</v>
      </c>
      <c r="D15" s="144">
        <f>'[7]Table O&amp;M'!$F$29</f>
        <v>0</v>
      </c>
      <c r="E15" s="144">
        <f>'[7]Table O&amp;M'!$G$29</f>
        <v>0</v>
      </c>
      <c r="F15" s="144">
        <f>'[7]Table O&amp;M'!$H$29</f>
        <v>463.02786236999998</v>
      </c>
      <c r="G15" s="144">
        <f>'[7]Table O&amp;M'!$I$29</f>
        <v>468.95475035999999</v>
      </c>
      <c r="H15" s="144">
        <f>'[7]Table O&amp;M'!$J$29</f>
        <v>474.96756246000007</v>
      </c>
      <c r="I15" s="144">
        <f>'[7]Table O&amp;M'!$K$29</f>
        <v>481.45002375000007</v>
      </c>
      <c r="J15" s="144">
        <f>'[7]Table O&amp;M'!$L$29</f>
        <v>488.11898251000002</v>
      </c>
      <c r="K15" s="144">
        <f>F15-B15</f>
        <v>463.02786236999998</v>
      </c>
      <c r="L15" s="144">
        <f>G15-F15</f>
        <v>5.9268879900000115</v>
      </c>
      <c r="M15" s="144">
        <f>H15-G15</f>
        <v>6.012812100000076</v>
      </c>
      <c r="N15" s="144">
        <f>I15-H15</f>
        <v>6.4824612900000034</v>
      </c>
      <c r="O15" s="144">
        <f>J15-I15</f>
        <v>6.6689587599999527</v>
      </c>
    </row>
    <row r="16" spans="1:15" x14ac:dyDescent="0.2">
      <c r="A16" s="138" t="s">
        <v>95</v>
      </c>
      <c r="B16" s="145">
        <f>'[7]Table O&amp;M'!$D$8</f>
        <v>3343.4513700000002</v>
      </c>
      <c r="C16" s="145">
        <f>'[7]Table O&amp;M'!$E$8</f>
        <v>3407.9820800000002</v>
      </c>
      <c r="D16" s="145">
        <f>'[7]Table O&amp;M'!$F$8</f>
        <v>3652.9846400000001</v>
      </c>
      <c r="E16" s="145">
        <f>'[7]Table O&amp;M'!$G$8</f>
        <v>3837.3444832999999</v>
      </c>
      <c r="F16" s="145">
        <f>'[7]Table O&amp;M'!$H$8</f>
        <v>3954.0409091000001</v>
      </c>
      <c r="G16" s="145">
        <f>'[7]Table O&amp;M'!$I$8</f>
        <v>4233.1662845000001</v>
      </c>
      <c r="H16" s="145">
        <f>'[7]Table O&amp;M'!$J$8</f>
        <v>4393.1152423000003</v>
      </c>
      <c r="I16" s="145">
        <f>'[7]Table O&amp;M'!$K$8</f>
        <v>4561.1801474000004</v>
      </c>
      <c r="J16" s="145">
        <f>'[7]Table O&amp;M'!$L$8</f>
        <v>4558.8456173000004</v>
      </c>
      <c r="K16" s="144">
        <f t="shared" ref="K16:K23" si="0">F16-B16</f>
        <v>610.58953909999991</v>
      </c>
      <c r="L16" s="144">
        <f t="shared" ref="L16:O23" si="1">G16-F16</f>
        <v>279.12537539999994</v>
      </c>
      <c r="M16" s="144">
        <f t="shared" si="1"/>
        <v>159.94895780000024</v>
      </c>
      <c r="N16" s="144">
        <f t="shared" si="1"/>
        <v>168.06490510000003</v>
      </c>
      <c r="O16" s="144">
        <f t="shared" si="1"/>
        <v>-2.3345300999999381</v>
      </c>
    </row>
    <row r="17" spans="1:15" x14ac:dyDescent="0.2">
      <c r="A17" s="138" t="s">
        <v>96</v>
      </c>
      <c r="B17" s="144">
        <f>'[7]Table O&amp;M'!$D$11</f>
        <v>12046.227510000001</v>
      </c>
      <c r="C17" s="144">
        <f>'[7]Table O&amp;M'!$E$11</f>
        <v>13919.45508</v>
      </c>
      <c r="D17" s="144">
        <f>'[7]Table O&amp;M'!$F$11</f>
        <v>13039.734769999999</v>
      </c>
      <c r="E17" s="144">
        <f>'[7]Table O&amp;M'!$G$11</f>
        <v>14160.784346276398</v>
      </c>
      <c r="F17" s="144">
        <f>'[7]Table O&amp;M'!$H$11</f>
        <v>15172.490435182184</v>
      </c>
      <c r="G17" s="144">
        <f>'[7]Table O&amp;M'!$I$11</f>
        <v>15897.645754560306</v>
      </c>
      <c r="H17" s="144">
        <f>'[7]Table O&amp;M'!$J$11</f>
        <v>16783.115092875731</v>
      </c>
      <c r="I17" s="144">
        <f>'[7]Table O&amp;M'!$K$11</f>
        <v>17488.336617056601</v>
      </c>
      <c r="J17" s="144">
        <f>'[7]Table O&amp;M'!$L$11</f>
        <v>18300.870841803557</v>
      </c>
      <c r="K17" s="144">
        <f t="shared" si="0"/>
        <v>3126.2629251821836</v>
      </c>
      <c r="L17" s="144">
        <f t="shared" si="1"/>
        <v>725.15531937812193</v>
      </c>
      <c r="M17" s="144">
        <f t="shared" si="1"/>
        <v>885.46933831542447</v>
      </c>
      <c r="N17" s="144">
        <f t="shared" si="1"/>
        <v>705.22152418086989</v>
      </c>
      <c r="O17" s="144">
        <f t="shared" si="1"/>
        <v>812.53422474695617</v>
      </c>
    </row>
    <row r="18" spans="1:15" x14ac:dyDescent="0.2">
      <c r="A18" s="138" t="s">
        <v>97</v>
      </c>
      <c r="B18" s="144">
        <f>'[7]Table O&amp;M'!$D$14</f>
        <v>1512.0799299999999</v>
      </c>
      <c r="C18" s="144">
        <f>'[7]Table O&amp;M'!$E$14</f>
        <v>1327.2011200000002</v>
      </c>
      <c r="D18" s="144">
        <f>'[7]Table O&amp;M'!$F$14</f>
        <v>1352.7651899999998</v>
      </c>
      <c r="E18" s="144">
        <f>'[7]Table O&amp;M'!$G$14</f>
        <v>1463.8918586630707</v>
      </c>
      <c r="F18" s="144">
        <f>'[7]Table O&amp;M'!$H$14</f>
        <v>1389.9959252013825</v>
      </c>
      <c r="G18" s="144">
        <f>'[7]Table O&amp;M'!$I$14</f>
        <v>1424.6633364316294</v>
      </c>
      <c r="H18" s="144">
        <f>'[7]Table O&amp;M'!$J$14</f>
        <v>1346.7219564830382</v>
      </c>
      <c r="I18" s="144">
        <f>'[7]Table O&amp;M'!$K$14</f>
        <v>1410.6158808978962</v>
      </c>
      <c r="J18" s="144">
        <f>'[7]Table O&amp;M'!$L$14</f>
        <v>1443.4838696266313</v>
      </c>
      <c r="K18" s="144">
        <f t="shared" si="0"/>
        <v>-122.08400479861734</v>
      </c>
      <c r="L18" s="144">
        <f t="shared" si="1"/>
        <v>34.667411230246898</v>
      </c>
      <c r="M18" s="144">
        <f t="shared" si="1"/>
        <v>-77.941379948591248</v>
      </c>
      <c r="N18" s="144">
        <f t="shared" si="1"/>
        <v>63.89392441485802</v>
      </c>
      <c r="O18" s="144">
        <f t="shared" si="1"/>
        <v>32.867988728735099</v>
      </c>
    </row>
    <row r="19" spans="1:15" x14ac:dyDescent="0.2">
      <c r="A19" s="138" t="s">
        <v>98</v>
      </c>
      <c r="B19" s="144">
        <f>'[7]Table O&amp;M'!$D$17</f>
        <v>2055.0874899999999</v>
      </c>
      <c r="C19" s="144">
        <f>'[7]Table O&amp;M'!$E$17</f>
        <v>1795.0404199999998</v>
      </c>
      <c r="D19" s="144">
        <f>'[7]Table O&amp;M'!$F$17</f>
        <v>2078.8376499999999</v>
      </c>
      <c r="E19" s="144">
        <f>'[3]Table O&amp;M'!$G$17</f>
        <v>2173.5456739112133</v>
      </c>
      <c r="F19" s="144">
        <f>'[3]Table O&amp;M'!$H$17</f>
        <v>2237.9441389674844</v>
      </c>
      <c r="G19" s="144">
        <f>'[3]Table O&amp;M'!$I$17</f>
        <v>2298.390826380512</v>
      </c>
      <c r="H19" s="144">
        <f>'[7]Table O&amp;M'!$J$17</f>
        <v>2359.1998047812622</v>
      </c>
      <c r="I19" s="144">
        <f>'[7]Table O&amp;M'!$K$17</f>
        <v>2422.3557480708978</v>
      </c>
      <c r="J19" s="144">
        <f>'[7]Table O&amp;M'!$L$17</f>
        <v>2480.7045997128507</v>
      </c>
      <c r="K19" s="144">
        <f t="shared" si="0"/>
        <v>182.85664896748449</v>
      </c>
      <c r="L19" s="144">
        <f t="shared" si="1"/>
        <v>60.446687413027576</v>
      </c>
      <c r="M19" s="144">
        <f t="shared" si="1"/>
        <v>60.80897840075022</v>
      </c>
      <c r="N19" s="144">
        <f t="shared" si="1"/>
        <v>63.155943289635616</v>
      </c>
      <c r="O19" s="144">
        <f t="shared" si="1"/>
        <v>58.348851641952933</v>
      </c>
    </row>
    <row r="20" spans="1:15" x14ac:dyDescent="0.2">
      <c r="A20" s="138" t="s">
        <v>99</v>
      </c>
      <c r="B20" s="144">
        <f>'[7]Table O&amp;M'!$D$20</f>
        <v>3477.9042599999998</v>
      </c>
      <c r="C20" s="144">
        <f>'[7]Table O&amp;M'!$E$20</f>
        <v>2987.9590800000001</v>
      </c>
      <c r="D20" s="144">
        <f>'[7]Table O&amp;M'!$F$20</f>
        <v>3695.9429100000002</v>
      </c>
      <c r="E20" s="144">
        <f>'[3]Table O&amp;M'!$G$20</f>
        <v>3651.7742687333957</v>
      </c>
      <c r="F20" s="144">
        <f>'[3]Table O&amp;M'!$H$20</f>
        <v>3800.0975367812439</v>
      </c>
      <c r="G20" s="144">
        <f>'[3]Table O&amp;M'!$I$20</f>
        <v>3936.9002561799748</v>
      </c>
      <c r="H20" s="144">
        <f>'[3]Table O&amp;M'!$J$20</f>
        <v>3913.2094292807269</v>
      </c>
      <c r="I20" s="144">
        <f>'[3]Table O&amp;M'!$K$20</f>
        <v>3887.1918783596111</v>
      </c>
      <c r="J20" s="144">
        <f>'[3]Table O&amp;M'!$L$20</f>
        <v>3936.1638703687768</v>
      </c>
      <c r="K20" s="144">
        <f t="shared" si="0"/>
        <v>322.19327678124409</v>
      </c>
      <c r="L20" s="144">
        <f t="shared" si="1"/>
        <v>136.80271939873091</v>
      </c>
      <c r="M20" s="144">
        <f t="shared" si="1"/>
        <v>-23.690826899247895</v>
      </c>
      <c r="N20" s="144">
        <f t="shared" si="1"/>
        <v>-26.017550921115799</v>
      </c>
      <c r="O20" s="144">
        <f t="shared" si="1"/>
        <v>48.97199200916566</v>
      </c>
    </row>
    <row r="21" spans="1:15" x14ac:dyDescent="0.2">
      <c r="A21" s="138" t="s">
        <v>100</v>
      </c>
      <c r="B21" s="145">
        <f>'[7]Table O&amp;M'!$D$23</f>
        <v>2986.1867199999997</v>
      </c>
      <c r="C21" s="145">
        <f>'[7]Table O&amp;M'!$E$23</f>
        <v>2718.2126100000005</v>
      </c>
      <c r="D21" s="145">
        <f>'[7]Table O&amp;M'!$F$23</f>
        <v>3023.5332399999998</v>
      </c>
      <c r="E21" s="145">
        <f>'[7]Table O&amp;M'!$G$23</f>
        <v>3300.6950882099995</v>
      </c>
      <c r="F21" s="145">
        <f>'[7]Table O&amp;M'!$H$23</f>
        <v>3391.6782494699996</v>
      </c>
      <c r="G21" s="145">
        <f>'[7]Table O&amp;M'!$I$23</f>
        <v>3516.0853942849999</v>
      </c>
      <c r="H21" s="145">
        <f>'[7]Table O&amp;M'!$J$23</f>
        <v>3596.9158544350007</v>
      </c>
      <c r="I21" s="145">
        <f>'[7]Table O&amp;M'!$K$23</f>
        <v>3662.1388071900001</v>
      </c>
      <c r="J21" s="145">
        <f>'[7]Table O&amp;M'!$L$23</f>
        <v>3735.4590231649995</v>
      </c>
      <c r="K21" s="144">
        <f t="shared" si="0"/>
        <v>405.49152946999993</v>
      </c>
      <c r="L21" s="144">
        <f t="shared" si="1"/>
        <v>124.40714481500027</v>
      </c>
      <c r="M21" s="144">
        <f t="shared" si="1"/>
        <v>80.830460150000818</v>
      </c>
      <c r="N21" s="144">
        <f t="shared" si="1"/>
        <v>65.222952754999369</v>
      </c>
      <c r="O21" s="144">
        <f t="shared" si="1"/>
        <v>73.320215974999428</v>
      </c>
    </row>
    <row r="22" spans="1:15" x14ac:dyDescent="0.2">
      <c r="A22" s="138" t="s">
        <v>101</v>
      </c>
      <c r="B22" s="144">
        <f>'[7]Table O&amp;M'!$D$26</f>
        <v>3982.8525100000002</v>
      </c>
      <c r="C22" s="144">
        <f>'[7]Table O&amp;M'!$E$26</f>
        <v>3758.0481399999999</v>
      </c>
      <c r="D22" s="144">
        <f>'[7]Table O&amp;M'!$F$26</f>
        <v>3947.8957999999998</v>
      </c>
      <c r="E22" s="144">
        <f>'[7]Table O&amp;M'!$G$26</f>
        <v>4039.7934944026042</v>
      </c>
      <c r="F22" s="144">
        <f>'[7]Table O&amp;M'!$H$26</f>
        <v>4149.3417533949241</v>
      </c>
      <c r="G22" s="144">
        <f>'[7]Table O&amp;M'!$I$26</f>
        <v>4254.6139021172812</v>
      </c>
      <c r="H22" s="144">
        <f>'[7]Table O&amp;M'!$J$26</f>
        <v>4337.2563252471364</v>
      </c>
      <c r="I22" s="144">
        <f>'[7]Table O&amp;M'!$K$26</f>
        <v>4420.091156790344</v>
      </c>
      <c r="J22" s="144">
        <f>'[7]Table O&amp;M'!$L$26</f>
        <v>4504.7883900945444</v>
      </c>
      <c r="K22" s="144">
        <f t="shared" si="0"/>
        <v>166.48924339492396</v>
      </c>
      <c r="L22" s="144">
        <f t="shared" si="1"/>
        <v>105.27214872235709</v>
      </c>
      <c r="M22" s="144">
        <f t="shared" si="1"/>
        <v>82.64242312985516</v>
      </c>
      <c r="N22" s="144">
        <f t="shared" si="1"/>
        <v>82.834831543207656</v>
      </c>
      <c r="O22" s="144">
        <f t="shared" si="1"/>
        <v>84.697233304200381</v>
      </c>
    </row>
    <row r="23" spans="1:15" x14ac:dyDescent="0.2">
      <c r="A23" s="138" t="s">
        <v>102</v>
      </c>
      <c r="B23" s="144">
        <f>'[7]Table O&amp;M'!$D$32</f>
        <v>2460.2370999999998</v>
      </c>
      <c r="C23" s="144">
        <f>'[7]Table O&amp;M'!$E$32</f>
        <v>2355.9910599999998</v>
      </c>
      <c r="D23" s="144">
        <f>'[7]Table O&amp;M'!$F$32</f>
        <v>2587.04738</v>
      </c>
      <c r="E23" s="144">
        <f>'[7]Table O&amp;M'!$G$32</f>
        <v>2777.32922504</v>
      </c>
      <c r="F23" s="144">
        <f>'[7]Table O&amp;M'!$H$32</f>
        <v>2839.3111794400002</v>
      </c>
      <c r="G23" s="144">
        <f>'[7]Table O&amp;M'!$I$32</f>
        <v>2895.8531507000002</v>
      </c>
      <c r="H23" s="144">
        <f>'[7]Table O&amp;M'!$J$32</f>
        <v>2947.9232917600002</v>
      </c>
      <c r="I23" s="144">
        <f>'[7]Table O&amp;M'!$K$32</f>
        <v>3002.8436721200001</v>
      </c>
      <c r="J23" s="144">
        <f>'[7]Table O&amp;M'!$L$32</f>
        <v>3058.6893249599998</v>
      </c>
      <c r="K23" s="144">
        <f t="shared" si="0"/>
        <v>379.07407944000033</v>
      </c>
      <c r="L23" s="144">
        <f t="shared" si="1"/>
        <v>56.541971260000082</v>
      </c>
      <c r="M23" s="144">
        <f t="shared" si="1"/>
        <v>52.070141059999969</v>
      </c>
      <c r="N23" s="144">
        <f t="shared" si="1"/>
        <v>54.920380359999854</v>
      </c>
      <c r="O23" s="144">
        <f t="shared" si="1"/>
        <v>55.84565283999973</v>
      </c>
    </row>
    <row r="24" spans="1:15" x14ac:dyDescent="0.2">
      <c r="A24" s="139" t="s">
        <v>103</v>
      </c>
      <c r="B24" s="146">
        <f t="shared" ref="B24:O24" si="2">SUM(B15:B23)</f>
        <v>31864.026889999997</v>
      </c>
      <c r="C24" s="146">
        <f t="shared" si="2"/>
        <v>32269.889590000006</v>
      </c>
      <c r="D24" s="146">
        <f t="shared" si="2"/>
        <v>33378.741580000002</v>
      </c>
      <c r="E24" s="146">
        <f t="shared" si="2"/>
        <v>35405.15843853668</v>
      </c>
      <c r="F24" s="146">
        <f t="shared" si="2"/>
        <v>37397.927989907221</v>
      </c>
      <c r="G24" s="146">
        <f t="shared" si="2"/>
        <v>38926.273655514706</v>
      </c>
      <c r="H24" s="146">
        <f t="shared" si="2"/>
        <v>40152.424559622901</v>
      </c>
      <c r="I24" s="146">
        <f t="shared" si="2"/>
        <v>41336.203931635348</v>
      </c>
      <c r="J24" s="146">
        <f t="shared" si="2"/>
        <v>42507.124519541365</v>
      </c>
      <c r="K24" s="146">
        <f t="shared" si="2"/>
        <v>5533.9010999072198</v>
      </c>
      <c r="L24" s="146">
        <f t="shared" si="2"/>
        <v>1528.3456656074848</v>
      </c>
      <c r="M24" s="146">
        <f t="shared" si="2"/>
        <v>1226.1509041081918</v>
      </c>
      <c r="N24" s="146">
        <f t="shared" si="2"/>
        <v>1183.7793720124546</v>
      </c>
      <c r="O24" s="146">
        <f t="shared" si="2"/>
        <v>1170.9205879060094</v>
      </c>
    </row>
    <row r="25" spans="1:15" x14ac:dyDescent="0.2">
      <c r="A25" s="138"/>
      <c r="B25" s="144"/>
      <c r="C25" s="144"/>
      <c r="D25" s="144"/>
      <c r="E25" s="144"/>
      <c r="F25" s="144"/>
      <c r="G25" s="144"/>
      <c r="H25" s="144"/>
      <c r="I25" s="144"/>
      <c r="J25" s="144"/>
      <c r="K25" s="144"/>
      <c r="L25" s="144"/>
      <c r="M25" s="144"/>
      <c r="N25" s="144"/>
      <c r="O25" s="144"/>
    </row>
    <row r="26" spans="1:15" x14ac:dyDescent="0.2">
      <c r="A26" s="137" t="s">
        <v>104</v>
      </c>
      <c r="B26" s="144"/>
      <c r="C26" s="144"/>
      <c r="D26" s="144"/>
      <c r="E26" s="144"/>
      <c r="F26" s="144"/>
      <c r="G26" s="144"/>
      <c r="H26" s="144"/>
      <c r="I26" s="144"/>
      <c r="J26" s="144"/>
      <c r="K26" s="144"/>
      <c r="L26" s="144"/>
      <c r="M26" s="144"/>
      <c r="N26" s="144"/>
      <c r="O26" s="144"/>
    </row>
    <row r="27" spans="1:15" x14ac:dyDescent="0.2">
      <c r="A27" s="138" t="s">
        <v>105</v>
      </c>
      <c r="B27" s="145">
        <f>'[7]Table Finance'!$D$10</f>
        <v>2778.0533499999997</v>
      </c>
      <c r="C27" s="145">
        <f>'[7]Table Finance'!$E$10</f>
        <v>2363.1928600000001</v>
      </c>
      <c r="D27" s="145">
        <f>'[7]Table Finance'!$F$10</f>
        <v>3074.3768599999999</v>
      </c>
      <c r="E27" s="145">
        <f>'[7]Table Finance'!$G$10</f>
        <v>3259.4667407999996</v>
      </c>
      <c r="F27" s="145">
        <f>'[7]Table Finance'!$H$10</f>
        <v>3033.8429232999997</v>
      </c>
      <c r="G27" s="145">
        <f>'[7]Table Finance'!$I$10</f>
        <v>3060.9815521</v>
      </c>
      <c r="H27" s="145">
        <f>'[7]Table Finance'!$J$10</f>
        <v>3114.6651596999995</v>
      </c>
      <c r="I27" s="145">
        <f>'[7]Table Finance'!$K$10</f>
        <v>3080.0435065000001</v>
      </c>
      <c r="J27" s="145">
        <f>'[7]Table Finance'!$L$10</f>
        <v>3134.3949825999998</v>
      </c>
      <c r="K27" s="144">
        <f t="shared" ref="K27:K29" si="3">F27-B27</f>
        <v>255.78957330000003</v>
      </c>
      <c r="L27" s="144">
        <f t="shared" ref="L27:O29" si="4">G27-F27</f>
        <v>27.138628800000333</v>
      </c>
      <c r="M27" s="144">
        <f t="shared" si="4"/>
        <v>53.683607599999505</v>
      </c>
      <c r="N27" s="144">
        <f t="shared" si="4"/>
        <v>-34.6216531999994</v>
      </c>
      <c r="O27" s="144">
        <f t="shared" si="4"/>
        <v>54.351476099999672</v>
      </c>
    </row>
    <row r="28" spans="1:15" x14ac:dyDescent="0.2">
      <c r="A28" s="138" t="s">
        <v>106</v>
      </c>
      <c r="B28" s="145">
        <f>'[7]Table Finance'!$D$7</f>
        <v>14124.395279999999</v>
      </c>
      <c r="C28" s="145">
        <f>'[7]Table Finance'!$E$7</f>
        <v>13641.942800000001</v>
      </c>
      <c r="D28" s="145">
        <f>'[7]Table Finance'!$F$7</f>
        <v>16089.120700000001</v>
      </c>
      <c r="E28" s="145">
        <f>'[7]Table Finance'!$G$7</f>
        <v>16711.158355133</v>
      </c>
      <c r="F28" s="145">
        <f>'[7]Table Finance'!$H$7</f>
        <v>17281.802693693502</v>
      </c>
      <c r="G28" s="145">
        <v>20440.580236898</v>
      </c>
      <c r="H28" s="145">
        <v>20685.260470421501</v>
      </c>
      <c r="I28" s="145">
        <v>21089.8712999665</v>
      </c>
      <c r="J28" s="145">
        <v>21508.297797668503</v>
      </c>
      <c r="K28" s="144">
        <f t="shared" si="3"/>
        <v>3157.4074136935033</v>
      </c>
      <c r="L28" s="144">
        <f t="shared" si="4"/>
        <v>3158.7775432044982</v>
      </c>
      <c r="M28" s="144">
        <f t="shared" si="4"/>
        <v>244.68023352350065</v>
      </c>
      <c r="N28" s="144">
        <f t="shared" si="4"/>
        <v>404.61082954499943</v>
      </c>
      <c r="O28" s="144">
        <f t="shared" si="4"/>
        <v>418.42649770200296</v>
      </c>
    </row>
    <row r="29" spans="1:15" x14ac:dyDescent="0.2">
      <c r="A29" s="138" t="s">
        <v>107</v>
      </c>
      <c r="B29" s="145">
        <f>'[7]Table Finance'!$D$13</f>
        <v>5386.4655500000008</v>
      </c>
      <c r="C29" s="145">
        <f>'[7]Table Finance'!$E$13</f>
        <v>5124.2355900000002</v>
      </c>
      <c r="D29" s="145">
        <f>'[7]Table Finance'!$F$13</f>
        <v>5137.5487999999996</v>
      </c>
      <c r="E29" s="145">
        <f>'[3]Table Finance'!$G$13</f>
        <v>5701.2747318000002</v>
      </c>
      <c r="F29" s="145">
        <f>'[3]Table Finance'!$H$13</f>
        <v>6048.7567563999992</v>
      </c>
      <c r="G29" s="145">
        <f>'[3]Table Finance'!$I$13</f>
        <v>6183.2070461000003</v>
      </c>
      <c r="H29" s="145">
        <f>'[3]Table Finance'!$J$13</f>
        <v>6307.7884341999998</v>
      </c>
      <c r="I29" s="145">
        <f>'[3]Table Finance'!$K$13</f>
        <v>6534.0798868000002</v>
      </c>
      <c r="J29" s="145">
        <f>'[3]Table Finance'!$L$13</f>
        <v>6589.2118972999997</v>
      </c>
      <c r="K29" s="144">
        <f t="shared" si="3"/>
        <v>662.29120639999837</v>
      </c>
      <c r="L29" s="144">
        <f t="shared" si="4"/>
        <v>134.45028970000112</v>
      </c>
      <c r="M29" s="144">
        <f t="shared" si="4"/>
        <v>124.58138809999946</v>
      </c>
      <c r="N29" s="144">
        <f t="shared" si="4"/>
        <v>226.29145260000041</v>
      </c>
      <c r="O29" s="144">
        <f t="shared" si="4"/>
        <v>55.132010499999524</v>
      </c>
    </row>
    <row r="30" spans="1:15" x14ac:dyDescent="0.2">
      <c r="A30" s="139" t="s">
        <v>103</v>
      </c>
      <c r="B30" s="146">
        <f>SUM(B27:B29)</f>
        <v>22288.91418</v>
      </c>
      <c r="C30" s="146">
        <f t="shared" ref="C30:O30" si="5">SUM(C27:C29)</f>
        <v>21129.37125</v>
      </c>
      <c r="D30" s="146">
        <f t="shared" si="5"/>
        <v>24301.04636</v>
      </c>
      <c r="E30" s="146">
        <f t="shared" si="5"/>
        <v>25671.899827732999</v>
      </c>
      <c r="F30" s="146">
        <f t="shared" si="5"/>
        <v>26364.402373393499</v>
      </c>
      <c r="G30" s="146">
        <f t="shared" si="5"/>
        <v>29684.768835097999</v>
      </c>
      <c r="H30" s="146">
        <f t="shared" si="5"/>
        <v>30107.714064321499</v>
      </c>
      <c r="I30" s="146">
        <f t="shared" si="5"/>
        <v>30703.994693266497</v>
      </c>
      <c r="J30" s="146">
        <f t="shared" si="5"/>
        <v>31231.904677568502</v>
      </c>
      <c r="K30" s="146">
        <f t="shared" si="5"/>
        <v>4075.4881933935017</v>
      </c>
      <c r="L30" s="146">
        <f t="shared" si="5"/>
        <v>3320.3664617044997</v>
      </c>
      <c r="M30" s="146">
        <f t="shared" si="5"/>
        <v>422.94522922349961</v>
      </c>
      <c r="N30" s="146">
        <f t="shared" si="5"/>
        <v>596.28062894500044</v>
      </c>
      <c r="O30" s="146">
        <f t="shared" si="5"/>
        <v>527.90998430200216</v>
      </c>
    </row>
    <row r="31" spans="1:15" x14ac:dyDescent="0.2">
      <c r="A31" s="138"/>
      <c r="B31" s="144"/>
      <c r="C31" s="144"/>
      <c r="D31" s="144"/>
      <c r="E31" s="144"/>
      <c r="F31" s="144"/>
      <c r="G31" s="144"/>
      <c r="H31" s="144"/>
      <c r="I31" s="144"/>
      <c r="J31" s="144"/>
      <c r="K31" s="144"/>
      <c r="L31" s="144"/>
      <c r="M31" s="144"/>
      <c r="N31" s="144"/>
      <c r="O31" s="144"/>
    </row>
    <row r="32" spans="1:15" x14ac:dyDescent="0.2">
      <c r="A32" s="137" t="s">
        <v>108</v>
      </c>
      <c r="B32" s="144"/>
      <c r="C32" s="144"/>
      <c r="D32" s="144"/>
      <c r="E32" s="144"/>
      <c r="F32" s="144"/>
      <c r="G32" s="144"/>
      <c r="H32" s="144"/>
      <c r="I32" s="144"/>
      <c r="J32" s="144"/>
      <c r="K32" s="144"/>
      <c r="L32" s="144"/>
      <c r="M32" s="144"/>
      <c r="N32" s="144"/>
      <c r="O32" s="144"/>
    </row>
    <row r="33" spans="1:15" x14ac:dyDescent="0.2">
      <c r="A33" s="138" t="s">
        <v>109</v>
      </c>
      <c r="B33" s="144">
        <f>'[7]Table Corp Serv'!$D$7</f>
        <v>5811.81844</v>
      </c>
      <c r="C33" s="144">
        <f>'[7]Table Corp Serv'!$E$7</f>
        <v>5513.7955600000005</v>
      </c>
      <c r="D33" s="144">
        <f>'[7]Table Corp Serv'!$F$7</f>
        <v>5737.4884300000003</v>
      </c>
      <c r="E33" s="144">
        <f>'[7]Table Corp Serv'!$G$7</f>
        <v>5979.3510185000005</v>
      </c>
      <c r="F33" s="144">
        <f>'[7]Table Corp Serv'!$H$7</f>
        <v>6277.4907647999999</v>
      </c>
      <c r="G33" s="144">
        <f>'[7]Table Corp Serv'!$I$7</f>
        <v>6350.9636907000004</v>
      </c>
      <c r="H33" s="144">
        <f>'[7]Table Corp Serv'!$J$7</f>
        <v>6424.0247135999998</v>
      </c>
      <c r="I33" s="144">
        <f>'[7]Table Corp Serv'!$K$7</f>
        <v>6493.2093402999999</v>
      </c>
      <c r="J33" s="144">
        <f>'[7]Table Corp Serv'!$L$7</f>
        <v>6558.638731699999</v>
      </c>
      <c r="K33" s="144">
        <f t="shared" ref="K33:K45" si="6">F33-B33</f>
        <v>465.67232479999984</v>
      </c>
      <c r="L33" s="144">
        <f t="shared" ref="L33:O45" si="7">G33-F33</f>
        <v>73.472925900000519</v>
      </c>
      <c r="M33" s="144">
        <f t="shared" si="7"/>
        <v>73.061022899999443</v>
      </c>
      <c r="N33" s="144">
        <f t="shared" si="7"/>
        <v>69.184626700000081</v>
      </c>
      <c r="O33" s="144">
        <f t="shared" si="7"/>
        <v>65.429391399999076</v>
      </c>
    </row>
    <row r="34" spans="1:15" x14ac:dyDescent="0.2">
      <c r="A34" s="138" t="s">
        <v>110</v>
      </c>
      <c r="B34" s="144">
        <f>'[7]Table Corp Serv'!$D$10</f>
        <v>6904.0769099999998</v>
      </c>
      <c r="C34" s="144">
        <f>'[7]Table Corp Serv'!$E$10</f>
        <v>6458.4906200000005</v>
      </c>
      <c r="D34" s="144">
        <f>'[7]Table Corp Serv'!$F$10</f>
        <v>6061.1924300000001</v>
      </c>
      <c r="E34" s="144">
        <f>'[7]Table Corp Serv'!$G$10</f>
        <v>9132.4805922100004</v>
      </c>
      <c r="F34" s="144">
        <f>'[7]Table Corp Serv'!$H$10</f>
        <v>9084.6393048150003</v>
      </c>
      <c r="G34" s="144">
        <f>'[7]Table Corp Serv'!$I$10</f>
        <v>9259.7283317099991</v>
      </c>
      <c r="H34" s="144">
        <f>'[7]Table Corp Serv'!$J$10</f>
        <v>9256.4372134749992</v>
      </c>
      <c r="I34" s="144">
        <f>'[7]Table Corp Serv'!$K$10</f>
        <v>9453.9019404450009</v>
      </c>
      <c r="J34" s="144">
        <f>'[7]Table Corp Serv'!$L$10</f>
        <v>9484.3781459999991</v>
      </c>
      <c r="K34" s="144">
        <f t="shared" si="6"/>
        <v>2180.5623948150005</v>
      </c>
      <c r="L34" s="144">
        <f t="shared" si="7"/>
        <v>175.08902689499882</v>
      </c>
      <c r="M34" s="144">
        <f t="shared" si="7"/>
        <v>-3.2911182349998853</v>
      </c>
      <c r="N34" s="144">
        <f t="shared" si="7"/>
        <v>197.46472697000172</v>
      </c>
      <c r="O34" s="144">
        <f t="shared" si="7"/>
        <v>30.47620555499816</v>
      </c>
    </row>
    <row r="35" spans="1:15" x14ac:dyDescent="0.2">
      <c r="A35" s="138" t="s">
        <v>111</v>
      </c>
      <c r="B35" s="144">
        <f>'[7]Table Corp Serv'!$D$13</f>
        <v>1398.6231200000002</v>
      </c>
      <c r="C35" s="144">
        <f>'[7]Table Corp Serv'!$E$13</f>
        <v>1431.3868599999998</v>
      </c>
      <c r="D35" s="144">
        <f>'[7]Table Corp Serv'!$F$13</f>
        <v>1740.4268100000002</v>
      </c>
      <c r="E35" s="144">
        <f>'[7]Table Corp Serv'!$G$13</f>
        <v>1806.3037444647809</v>
      </c>
      <c r="F35" s="144">
        <f>'[7]Table Corp Serv'!$H$13</f>
        <v>2123.8960748999998</v>
      </c>
      <c r="G35" s="144">
        <f>'[7]Table Corp Serv'!$I$13</f>
        <v>2193.8608763000002</v>
      </c>
      <c r="H35" s="144">
        <f>'[7]Table Corp Serv'!$J$13</f>
        <v>2221.3180321</v>
      </c>
      <c r="I35" s="144">
        <f>'[7]Table Corp Serv'!$K$13</f>
        <v>2249.6472968000003</v>
      </c>
      <c r="J35" s="144">
        <f>'[7]Table Corp Serv'!$L$13</f>
        <v>2275.8658109999997</v>
      </c>
      <c r="K35" s="144">
        <f t="shared" si="6"/>
        <v>725.2729548999996</v>
      </c>
      <c r="L35" s="144">
        <f t="shared" si="7"/>
        <v>69.964801400000397</v>
      </c>
      <c r="M35" s="144">
        <f t="shared" si="7"/>
        <v>27.457155799999782</v>
      </c>
      <c r="N35" s="144">
        <f t="shared" si="7"/>
        <v>28.329264700000294</v>
      </c>
      <c r="O35" s="144">
        <f t="shared" si="7"/>
        <v>26.21851419999939</v>
      </c>
    </row>
    <row r="36" spans="1:15" x14ac:dyDescent="0.2">
      <c r="A36" s="138" t="s">
        <v>112</v>
      </c>
      <c r="B36" s="144">
        <f>'[7]Table Corp Serv'!$D$16</f>
        <v>478.87175000000002</v>
      </c>
      <c r="C36" s="144">
        <f>'[7]Table Corp Serv'!$E$16</f>
        <v>385.38288</v>
      </c>
      <c r="D36" s="144">
        <f>'[7]Table Corp Serv'!$F$16</f>
        <v>350.52728999999999</v>
      </c>
      <c r="E36" s="144">
        <f>'[7]Table Corp Serv'!$G$16</f>
        <v>512.74630839999998</v>
      </c>
      <c r="F36" s="144">
        <f>'[7]Table Corp Serv'!$H$16</f>
        <v>638.85351070000002</v>
      </c>
      <c r="G36" s="144">
        <f>'[7]Table Corp Serv'!$I$16</f>
        <v>737.39521920000004</v>
      </c>
      <c r="H36" s="144">
        <f>'[7]Table Corp Serv'!$J$16</f>
        <v>761.09703320000006</v>
      </c>
      <c r="I36" s="144">
        <f>'[7]Table Corp Serv'!$K$16</f>
        <v>787.01933739999993</v>
      </c>
      <c r="J36" s="144">
        <f>'[7]Table Corp Serv'!$L$16</f>
        <v>808.25397310000005</v>
      </c>
      <c r="K36" s="144">
        <f t="shared" si="6"/>
        <v>159.9817607</v>
      </c>
      <c r="L36" s="144">
        <f t="shared" si="7"/>
        <v>98.541708500000027</v>
      </c>
      <c r="M36" s="144">
        <f t="shared" si="7"/>
        <v>23.701814000000013</v>
      </c>
      <c r="N36" s="144">
        <f t="shared" si="7"/>
        <v>25.922304199999871</v>
      </c>
      <c r="O36" s="144">
        <f t="shared" si="7"/>
        <v>21.234635700000126</v>
      </c>
    </row>
    <row r="37" spans="1:15" x14ac:dyDescent="0.2">
      <c r="A37" s="138" t="s">
        <v>113</v>
      </c>
      <c r="B37" s="145">
        <f>'[7]Table Corp Serv'!$D$19</f>
        <v>4870.0494600000002</v>
      </c>
      <c r="C37" s="145">
        <f>'[7]Table Corp Serv'!$E$19</f>
        <v>5036.8059199999998</v>
      </c>
      <c r="D37" s="145">
        <f>'[7]Table Corp Serv'!$F$19</f>
        <v>5125.1684699999996</v>
      </c>
      <c r="E37" s="145">
        <f>'[7]Table Corp Serv'!$G$19</f>
        <v>5458.4721372999993</v>
      </c>
      <c r="F37" s="145">
        <f>'[7]Table Corp Serv'!$H$19</f>
        <v>5668.80204108</v>
      </c>
      <c r="G37" s="145">
        <f>'[7]Table Corp Serv'!$I$19</f>
        <v>5736.08923366</v>
      </c>
      <c r="H37" s="145">
        <f>'[7]Table Corp Serv'!$J$19</f>
        <v>5776.0511012799998</v>
      </c>
      <c r="I37" s="145">
        <f>'[7]Table Corp Serv'!$K$19</f>
        <v>5882.5002468599996</v>
      </c>
      <c r="J37" s="145">
        <f>'[7]Table Corp Serv'!$L$19</f>
        <v>5982.2883159900002</v>
      </c>
      <c r="K37" s="144">
        <f t="shared" si="6"/>
        <v>798.7525810799998</v>
      </c>
      <c r="L37" s="144">
        <f t="shared" si="7"/>
        <v>67.28719258000001</v>
      </c>
      <c r="M37" s="144">
        <f t="shared" si="7"/>
        <v>39.961867619999794</v>
      </c>
      <c r="N37" s="144">
        <f t="shared" si="7"/>
        <v>106.44914557999982</v>
      </c>
      <c r="O37" s="144">
        <f t="shared" si="7"/>
        <v>99.788069130000622</v>
      </c>
    </row>
    <row r="38" spans="1:15" hidden="1" x14ac:dyDescent="0.2">
      <c r="A38" s="137"/>
      <c r="B38" s="144"/>
      <c r="C38" s="144"/>
      <c r="D38" s="144"/>
      <c r="E38" s="144"/>
      <c r="F38" s="144"/>
      <c r="G38" s="144"/>
      <c r="H38" s="144"/>
      <c r="I38" s="144"/>
      <c r="J38" s="144"/>
      <c r="K38" s="144">
        <f t="shared" si="6"/>
        <v>0</v>
      </c>
      <c r="L38" s="144">
        <f t="shared" si="7"/>
        <v>0</v>
      </c>
      <c r="M38" s="144">
        <f t="shared" si="7"/>
        <v>0</v>
      </c>
      <c r="N38" s="144">
        <f t="shared" si="7"/>
        <v>0</v>
      </c>
      <c r="O38" s="144">
        <f t="shared" si="7"/>
        <v>0</v>
      </c>
    </row>
    <row r="39" spans="1:15" hidden="1" x14ac:dyDescent="0.2">
      <c r="A39" s="138"/>
      <c r="B39" s="144"/>
      <c r="C39" s="144"/>
      <c r="D39" s="144"/>
      <c r="E39" s="144"/>
      <c r="F39" s="144"/>
      <c r="G39" s="144"/>
      <c r="H39" s="144"/>
      <c r="I39" s="144"/>
      <c r="J39" s="144"/>
      <c r="K39" s="144">
        <f t="shared" si="6"/>
        <v>0</v>
      </c>
      <c r="L39" s="144">
        <f t="shared" si="7"/>
        <v>0</v>
      </c>
      <c r="M39" s="144">
        <f t="shared" si="7"/>
        <v>0</v>
      </c>
      <c r="N39" s="144">
        <f t="shared" si="7"/>
        <v>0</v>
      </c>
      <c r="O39" s="144">
        <f t="shared" si="7"/>
        <v>0</v>
      </c>
    </row>
    <row r="40" spans="1:15" hidden="1" x14ac:dyDescent="0.2">
      <c r="A40" s="138"/>
      <c r="B40" s="144"/>
      <c r="C40" s="144"/>
      <c r="D40" s="144"/>
      <c r="E40" s="144"/>
      <c r="F40" s="144"/>
      <c r="G40" s="144"/>
      <c r="H40" s="144"/>
      <c r="I40" s="144"/>
      <c r="J40" s="144"/>
      <c r="K40" s="144">
        <f t="shared" si="6"/>
        <v>0</v>
      </c>
      <c r="L40" s="144">
        <f t="shared" si="7"/>
        <v>0</v>
      </c>
      <c r="M40" s="144">
        <f t="shared" si="7"/>
        <v>0</v>
      </c>
      <c r="N40" s="144">
        <f t="shared" si="7"/>
        <v>0</v>
      </c>
      <c r="O40" s="144">
        <f t="shared" si="7"/>
        <v>0</v>
      </c>
    </row>
    <row r="41" spans="1:15" ht="15" hidden="1" customHeight="1" x14ac:dyDescent="0.2">
      <c r="A41" s="138"/>
      <c r="B41" s="144"/>
      <c r="C41" s="144"/>
      <c r="D41" s="144"/>
      <c r="E41" s="144"/>
      <c r="F41" s="144"/>
      <c r="G41" s="144"/>
      <c r="H41" s="144"/>
      <c r="I41" s="144"/>
      <c r="J41" s="144"/>
      <c r="K41" s="144">
        <f t="shared" si="6"/>
        <v>0</v>
      </c>
      <c r="L41" s="144">
        <f t="shared" si="7"/>
        <v>0</v>
      </c>
      <c r="M41" s="144">
        <f t="shared" si="7"/>
        <v>0</v>
      </c>
      <c r="N41" s="144">
        <f t="shared" si="7"/>
        <v>0</v>
      </c>
      <c r="O41" s="144">
        <f t="shared" si="7"/>
        <v>0</v>
      </c>
    </row>
    <row r="42" spans="1:15" ht="15" hidden="1" customHeight="1" x14ac:dyDescent="0.2">
      <c r="A42" s="138"/>
      <c r="B42" s="144"/>
      <c r="C42" s="144"/>
      <c r="D42" s="144"/>
      <c r="E42" s="144"/>
      <c r="F42" s="144"/>
      <c r="G42" s="144"/>
      <c r="H42" s="144"/>
      <c r="I42" s="144"/>
      <c r="J42" s="144"/>
      <c r="K42" s="144">
        <f t="shared" si="6"/>
        <v>0</v>
      </c>
      <c r="L42" s="144">
        <f t="shared" si="7"/>
        <v>0</v>
      </c>
      <c r="M42" s="144">
        <f t="shared" si="7"/>
        <v>0</v>
      </c>
      <c r="N42" s="144">
        <f t="shared" si="7"/>
        <v>0</v>
      </c>
      <c r="O42" s="144">
        <f t="shared" si="7"/>
        <v>0</v>
      </c>
    </row>
    <row r="43" spans="1:15" hidden="1" x14ac:dyDescent="0.2">
      <c r="A43" s="139"/>
      <c r="B43" s="146"/>
      <c r="C43" s="146"/>
      <c r="D43" s="146"/>
      <c r="E43" s="146"/>
      <c r="F43" s="146"/>
      <c r="G43" s="146"/>
      <c r="H43" s="146"/>
      <c r="I43" s="146"/>
      <c r="J43" s="146"/>
      <c r="K43" s="144">
        <f t="shared" si="6"/>
        <v>0</v>
      </c>
      <c r="L43" s="144">
        <f t="shared" si="7"/>
        <v>0</v>
      </c>
      <c r="M43" s="144">
        <f t="shared" si="7"/>
        <v>0</v>
      </c>
      <c r="N43" s="144">
        <f t="shared" si="7"/>
        <v>0</v>
      </c>
      <c r="O43" s="144">
        <f t="shared" si="7"/>
        <v>0</v>
      </c>
    </row>
    <row r="44" spans="1:15" x14ac:dyDescent="0.2">
      <c r="A44" s="138" t="s">
        <v>114</v>
      </c>
      <c r="B44" s="144">
        <f>'[7]Table Corporate'!$D$7</f>
        <v>5587.8935700000002</v>
      </c>
      <c r="C44" s="144">
        <f>'[7]Table Corporate'!$E$7</f>
        <v>4968.3425200000001</v>
      </c>
      <c r="D44" s="144">
        <f>'[7]Table Corporate'!$F$7</f>
        <v>5666.87626</v>
      </c>
      <c r="E44" s="144">
        <f>'[3]Table Corporate'!$G$7</f>
        <v>5363.5928769000002</v>
      </c>
      <c r="F44" s="144">
        <f>'[3]Table Corporate'!$H$7</f>
        <v>5317.7236782999998</v>
      </c>
      <c r="G44" s="144">
        <f>'[3]Table Corporate'!$I$7</f>
        <v>5433.7638660000002</v>
      </c>
      <c r="H44" s="144">
        <f>'[3]Table Corporate'!$J$7</f>
        <v>5543.1603456999992</v>
      </c>
      <c r="I44" s="144">
        <f>'[3]Table Corporate'!$K$7</f>
        <v>5645.5697445999995</v>
      </c>
      <c r="J44" s="144">
        <f>'[3]Table Corporate'!$L$7</f>
        <v>5750.2508761999998</v>
      </c>
      <c r="K44" s="144">
        <f t="shared" si="6"/>
        <v>-270.16989170000033</v>
      </c>
      <c r="L44" s="144">
        <f t="shared" si="7"/>
        <v>116.04018770000039</v>
      </c>
      <c r="M44" s="144">
        <f t="shared" si="7"/>
        <v>109.39647969999896</v>
      </c>
      <c r="N44" s="144">
        <f t="shared" si="7"/>
        <v>102.40939890000027</v>
      </c>
      <c r="O44" s="144">
        <f t="shared" si="7"/>
        <v>104.6811316000003</v>
      </c>
    </row>
    <row r="45" spans="1:15" x14ac:dyDescent="0.2">
      <c r="A45" s="138" t="s">
        <v>115</v>
      </c>
      <c r="B45" s="144">
        <f>'[7]Table Corporate'!$D$10</f>
        <v>3736.4932500000004</v>
      </c>
      <c r="C45" s="144">
        <f>'[7]Table Corporate'!$E$10</f>
        <v>3655.4908799999998</v>
      </c>
      <c r="D45" s="144">
        <f>'[7]Table Corporate'!$F$10</f>
        <v>3092.3597699999996</v>
      </c>
      <c r="E45" s="144">
        <f>'[7]Table Corporate'!$G$10</f>
        <v>3227.4956972000004</v>
      </c>
      <c r="F45" s="144">
        <f>'[7]Table Corporate'!$H$10</f>
        <v>3342.4557344</v>
      </c>
      <c r="G45" s="144">
        <f>'[7]Table Corporate'!$I$10</f>
        <v>3485.4688828000003</v>
      </c>
      <c r="H45" s="144">
        <f>'[7]Table Corporate'!$J$10</f>
        <v>3481.6883951</v>
      </c>
      <c r="I45" s="144">
        <f>'[7]Table Corporate'!$K$10</f>
        <v>3556.5470048000002</v>
      </c>
      <c r="J45" s="144">
        <f>'[7]Table Corporate'!$L$10</f>
        <v>3629.7096035999998</v>
      </c>
      <c r="K45" s="144">
        <f t="shared" si="6"/>
        <v>-394.03751560000046</v>
      </c>
      <c r="L45" s="144">
        <f t="shared" si="7"/>
        <v>143.01314840000032</v>
      </c>
      <c r="M45" s="144">
        <f t="shared" si="7"/>
        <v>-3.7804877000003216</v>
      </c>
      <c r="N45" s="144">
        <f t="shared" si="7"/>
        <v>74.858609700000216</v>
      </c>
      <c r="O45" s="144">
        <f t="shared" si="7"/>
        <v>73.162598799999614</v>
      </c>
    </row>
    <row r="46" spans="1:15" x14ac:dyDescent="0.2">
      <c r="A46" s="139" t="s">
        <v>103</v>
      </c>
      <c r="B46" s="146">
        <f>SUM(B33:B45)</f>
        <v>28787.826499999999</v>
      </c>
      <c r="C46" s="146">
        <f t="shared" ref="C46:O46" si="8">SUM(C33:C45)</f>
        <v>27449.695240000005</v>
      </c>
      <c r="D46" s="146">
        <f t="shared" si="8"/>
        <v>27774.03946</v>
      </c>
      <c r="E46" s="146">
        <f t="shared" si="8"/>
        <v>31480.44237497478</v>
      </c>
      <c r="F46" s="146">
        <f t="shared" si="8"/>
        <v>32453.861108994995</v>
      </c>
      <c r="G46" s="146">
        <f t="shared" si="8"/>
        <v>33197.270100370006</v>
      </c>
      <c r="H46" s="146">
        <f t="shared" si="8"/>
        <v>33463.776834454999</v>
      </c>
      <c r="I46" s="146">
        <f t="shared" si="8"/>
        <v>34068.394911205003</v>
      </c>
      <c r="J46" s="146">
        <f t="shared" si="8"/>
        <v>34489.385457589997</v>
      </c>
      <c r="K46" s="146">
        <f t="shared" si="8"/>
        <v>3666.0346089949994</v>
      </c>
      <c r="L46" s="146">
        <f t="shared" si="8"/>
        <v>743.40899137500048</v>
      </c>
      <c r="M46" s="146">
        <f t="shared" si="8"/>
        <v>266.50673408499779</v>
      </c>
      <c r="N46" s="146">
        <f t="shared" si="8"/>
        <v>604.61807675000227</v>
      </c>
      <c r="O46" s="146">
        <f t="shared" si="8"/>
        <v>420.99054638499729</v>
      </c>
    </row>
    <row r="47" spans="1:15" ht="13.5" thickBot="1" x14ac:dyDescent="0.25">
      <c r="A47" s="138"/>
      <c r="B47" s="144"/>
      <c r="C47" s="144"/>
      <c r="D47" s="144"/>
      <c r="E47" s="144"/>
      <c r="F47" s="144"/>
      <c r="G47" s="144"/>
      <c r="H47" s="144"/>
      <c r="I47" s="144"/>
      <c r="J47" s="144"/>
      <c r="K47" s="144"/>
      <c r="L47" s="144"/>
      <c r="M47" s="144"/>
      <c r="N47" s="144"/>
      <c r="O47" s="144"/>
    </row>
    <row r="48" spans="1:15" ht="14.25" thickTop="1" thickBot="1" x14ac:dyDescent="0.25">
      <c r="A48" s="140" t="s">
        <v>28</v>
      </c>
      <c r="B48" s="147">
        <f>B24+B30+B46</f>
        <v>82940.767569999996</v>
      </c>
      <c r="C48" s="147">
        <f t="shared" ref="C48:O48" si="9">C24+C30+C46</f>
        <v>80848.956080000004</v>
      </c>
      <c r="D48" s="147">
        <f t="shared" si="9"/>
        <v>85453.827400000009</v>
      </c>
      <c r="E48" s="147">
        <f t="shared" si="9"/>
        <v>92557.500641244464</v>
      </c>
      <c r="F48" s="147">
        <f t="shared" si="9"/>
        <v>96216.191472295715</v>
      </c>
      <c r="G48" s="147">
        <f t="shared" si="9"/>
        <v>101808.31259098271</v>
      </c>
      <c r="H48" s="147">
        <f t="shared" si="9"/>
        <v>103723.91545839939</v>
      </c>
      <c r="I48" s="147">
        <f t="shared" si="9"/>
        <v>106108.59353610686</v>
      </c>
      <c r="J48" s="147">
        <f t="shared" si="9"/>
        <v>108228.41465469985</v>
      </c>
      <c r="K48" s="147">
        <f t="shared" si="9"/>
        <v>13275.423902295721</v>
      </c>
      <c r="L48" s="147">
        <f t="shared" si="9"/>
        <v>5592.121118686985</v>
      </c>
      <c r="M48" s="147">
        <f t="shared" si="9"/>
        <v>1915.6028674166892</v>
      </c>
      <c r="N48" s="147">
        <f t="shared" si="9"/>
        <v>2384.6780777074573</v>
      </c>
      <c r="O48" s="147">
        <f t="shared" si="9"/>
        <v>2119.8211185930086</v>
      </c>
    </row>
    <row r="49" spans="1:11" x14ac:dyDescent="0.2">
      <c r="A49" s="85" t="s">
        <v>129</v>
      </c>
    </row>
    <row r="51" spans="1:11" x14ac:dyDescent="0.2">
      <c r="B51" s="141"/>
      <c r="C51" s="141"/>
      <c r="D51" s="141"/>
      <c r="E51" s="141"/>
      <c r="F51" s="141"/>
      <c r="G51" s="141"/>
      <c r="H51" s="141"/>
      <c r="I51" s="141"/>
      <c r="J51" s="141"/>
    </row>
    <row r="52" spans="1:11" x14ac:dyDescent="0.2">
      <c r="A52" s="142" t="s">
        <v>116</v>
      </c>
      <c r="G52" s="143"/>
      <c r="H52" s="143"/>
      <c r="I52" s="143"/>
      <c r="J52" s="143"/>
    </row>
    <row r="54" spans="1:11" x14ac:dyDescent="0.2">
      <c r="A54" s="319" t="s">
        <v>117</v>
      </c>
      <c r="B54" s="319"/>
      <c r="C54" s="319"/>
      <c r="D54" s="319"/>
      <c r="E54" s="319"/>
      <c r="F54" s="319"/>
      <c r="G54" s="319"/>
      <c r="H54" s="319"/>
      <c r="I54" s="319"/>
      <c r="J54" s="319"/>
      <c r="K54" s="319"/>
    </row>
    <row r="55" spans="1:11" x14ac:dyDescent="0.2">
      <c r="A55" s="319" t="s">
        <v>118</v>
      </c>
      <c r="B55" s="319"/>
      <c r="C55" s="319"/>
      <c r="D55" s="319"/>
      <c r="E55" s="319"/>
      <c r="F55" s="319"/>
      <c r="G55" s="319"/>
      <c r="H55" s="319"/>
      <c r="I55" s="319"/>
      <c r="J55" s="319"/>
      <c r="K55" s="319"/>
    </row>
    <row r="56" spans="1:11" x14ac:dyDescent="0.2">
      <c r="A56" s="319"/>
      <c r="B56" s="319"/>
      <c r="C56" s="319"/>
      <c r="D56" s="319"/>
      <c r="E56" s="319"/>
      <c r="F56" s="319"/>
      <c r="G56" s="319"/>
      <c r="H56" s="319"/>
      <c r="I56" s="319"/>
      <c r="J56" s="319"/>
    </row>
    <row r="58" spans="1:11" x14ac:dyDescent="0.2">
      <c r="A58" s="320"/>
      <c r="B58" s="320"/>
      <c r="C58" s="320"/>
      <c r="D58" s="320"/>
      <c r="E58" s="320"/>
      <c r="F58" s="320"/>
      <c r="G58" s="320"/>
      <c r="H58" s="320"/>
      <c r="I58" s="320"/>
      <c r="J58" s="320"/>
      <c r="K58" s="320"/>
    </row>
    <row r="59" spans="1:11" x14ac:dyDescent="0.2">
      <c r="A59" s="320"/>
      <c r="B59" s="320"/>
      <c r="C59" s="320"/>
      <c r="D59" s="320"/>
      <c r="E59" s="320"/>
      <c r="F59" s="320"/>
      <c r="G59" s="320"/>
      <c r="H59" s="320"/>
      <c r="I59" s="320"/>
      <c r="J59" s="320"/>
      <c r="K59" s="320"/>
    </row>
    <row r="61" spans="1:11" x14ac:dyDescent="0.2">
      <c r="A61" s="129"/>
    </row>
  </sheetData>
  <mergeCells count="4">
    <mergeCell ref="A54:K54"/>
    <mergeCell ref="A55:K55"/>
    <mergeCell ref="A56:J56"/>
    <mergeCell ref="A58:K59"/>
  </mergeCells>
  <dataValidations count="1">
    <dataValidation allowBlank="1" showInputMessage="1" showErrorMessage="1" promptTitle="Date Format" prompt="E.g:  &quot;August 1, 2011&quot;" sqref="O7"/>
  </dataValidations>
  <pageMargins left="0.31496062992125984" right="0.31496062992125984" top="0.74803149606299213" bottom="0.74803149606299213" header="0.31496062992125984" footer="0.31496062992125984"/>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workbookViewId="0">
      <selection activeCell="K4" sqref="K4"/>
    </sheetView>
  </sheetViews>
  <sheetFormatPr defaultRowHeight="15" x14ac:dyDescent="0.25"/>
  <cols>
    <col min="1" max="1" width="6" customWidth="1"/>
    <col min="2" max="2" width="20.28515625" customWidth="1"/>
    <col min="3" max="3" width="17.7109375" customWidth="1"/>
    <col min="4" max="10" width="13.7109375" customWidth="1"/>
    <col min="11" max="11" width="13" customWidth="1"/>
  </cols>
  <sheetData>
    <row r="1" spans="1:11" x14ac:dyDescent="0.25">
      <c r="J1" s="2" t="s">
        <v>1</v>
      </c>
      <c r="K1" s="148" t="s">
        <v>58</v>
      </c>
    </row>
    <row r="2" spans="1:11" x14ac:dyDescent="0.25">
      <c r="J2" s="2" t="s">
        <v>2</v>
      </c>
      <c r="K2" s="149" t="s">
        <v>252</v>
      </c>
    </row>
    <row r="3" spans="1:11" x14ac:dyDescent="0.25">
      <c r="J3" s="2" t="s">
        <v>3</v>
      </c>
      <c r="K3" s="149">
        <v>2</v>
      </c>
    </row>
    <row r="4" spans="1:11" x14ac:dyDescent="0.25">
      <c r="J4" s="2" t="s">
        <v>4</v>
      </c>
      <c r="K4" s="149">
        <v>11</v>
      </c>
    </row>
    <row r="5" spans="1:11" x14ac:dyDescent="0.25">
      <c r="J5" s="2" t="s">
        <v>5</v>
      </c>
      <c r="K5" s="150"/>
    </row>
    <row r="6" spans="1:11" x14ac:dyDescent="0.25">
      <c r="J6" s="2"/>
      <c r="K6" s="3"/>
    </row>
    <row r="7" spans="1:11" x14ac:dyDescent="0.25">
      <c r="J7" s="2" t="s">
        <v>6</v>
      </c>
      <c r="K7" s="311">
        <v>42237</v>
      </c>
    </row>
    <row r="9" spans="1:11" ht="18" x14ac:dyDescent="0.25">
      <c r="A9" s="323" t="s">
        <v>119</v>
      </c>
      <c r="B9" s="323"/>
      <c r="C9" s="323"/>
      <c r="D9" s="323"/>
      <c r="E9" s="323"/>
      <c r="F9" s="323"/>
      <c r="G9" s="323"/>
      <c r="H9" s="323"/>
      <c r="I9" s="323"/>
      <c r="J9" s="323"/>
      <c r="K9" s="323"/>
    </row>
    <row r="10" spans="1:11" ht="18" x14ac:dyDescent="0.25">
      <c r="A10" s="323" t="s">
        <v>120</v>
      </c>
      <c r="B10" s="323"/>
      <c r="C10" s="323"/>
      <c r="D10" s="323"/>
      <c r="E10" s="323"/>
      <c r="F10" s="323"/>
      <c r="G10" s="323"/>
      <c r="H10" s="323"/>
      <c r="I10" s="323"/>
      <c r="J10" s="323"/>
      <c r="K10" s="323"/>
    </row>
    <row r="11" spans="1:11" ht="15.75" thickBot="1" x14ac:dyDescent="0.3"/>
    <row r="12" spans="1:11" ht="36" x14ac:dyDescent="0.25">
      <c r="A12" s="151"/>
      <c r="B12" s="152"/>
      <c r="C12" s="153" t="s">
        <v>121</v>
      </c>
      <c r="D12" s="154" t="s">
        <v>122</v>
      </c>
      <c r="E12" s="155" t="s">
        <v>64</v>
      </c>
      <c r="F12" s="155" t="s">
        <v>65</v>
      </c>
      <c r="G12" s="155" t="s">
        <v>66</v>
      </c>
      <c r="H12" s="155" t="s">
        <v>67</v>
      </c>
      <c r="I12" s="155" t="s">
        <v>68</v>
      </c>
      <c r="J12" s="155" t="s">
        <v>69</v>
      </c>
      <c r="K12" s="156" t="s">
        <v>70</v>
      </c>
    </row>
    <row r="13" spans="1:11" x14ac:dyDescent="0.25">
      <c r="A13" s="324" t="s">
        <v>123</v>
      </c>
      <c r="B13" s="325"/>
      <c r="C13" s="169">
        <v>350482</v>
      </c>
      <c r="D13" s="157">
        <v>349797</v>
      </c>
      <c r="E13" s="157">
        <v>356461</v>
      </c>
      <c r="F13" s="157">
        <v>362543</v>
      </c>
      <c r="G13" s="157">
        <v>368663</v>
      </c>
      <c r="H13" s="157">
        <v>374990</v>
      </c>
      <c r="I13" s="157">
        <v>381372</v>
      </c>
      <c r="J13" s="157">
        <v>387845</v>
      </c>
      <c r="K13" s="158">
        <v>394508</v>
      </c>
    </row>
    <row r="14" spans="1:11" x14ac:dyDescent="0.25">
      <c r="A14" s="326" t="s">
        <v>124</v>
      </c>
      <c r="B14" s="327"/>
      <c r="C14" s="159">
        <f>'[7]Table by Division'!$D$20</f>
        <v>82940.767569999996</v>
      </c>
      <c r="D14" s="159">
        <f>'[7]Table by Division'!$E$20</f>
        <v>80848.956080000004</v>
      </c>
      <c r="E14" s="159">
        <f>'[7]Table by Division'!$F$20</f>
        <v>85453.827400000009</v>
      </c>
      <c r="F14" s="159">
        <f>'[7]Table by Division'!$G$20</f>
        <v>92557.500238630964</v>
      </c>
      <c r="G14" s="159">
        <f>'[7]Table by Division'!$H$20</f>
        <v>96216.191408224069</v>
      </c>
      <c r="H14" s="159">
        <v>101808.31259098271</v>
      </c>
      <c r="I14" s="159">
        <v>103723.94329061272</v>
      </c>
      <c r="J14" s="159">
        <v>106108.62225060991</v>
      </c>
      <c r="K14" s="160">
        <v>108228.44427944467</v>
      </c>
    </row>
    <row r="15" spans="1:11" x14ac:dyDescent="0.25">
      <c r="A15" s="328" t="s">
        <v>125</v>
      </c>
      <c r="B15" s="329"/>
      <c r="C15" s="170">
        <f t="shared" ref="C15:K15" si="0">IF(C13=0,"",C14/C13)*1000</f>
        <v>236.64772390593524</v>
      </c>
      <c r="D15" s="170">
        <f t="shared" si="0"/>
        <v>231.1310733939971</v>
      </c>
      <c r="E15" s="170">
        <f t="shared" si="0"/>
        <v>239.72840619310389</v>
      </c>
      <c r="F15" s="170">
        <f t="shared" si="0"/>
        <v>255.30075118987534</v>
      </c>
      <c r="G15" s="170">
        <f t="shared" si="0"/>
        <v>260.98684003608736</v>
      </c>
      <c r="H15" s="170">
        <f t="shared" si="0"/>
        <v>271.49607347124646</v>
      </c>
      <c r="I15" s="170">
        <f t="shared" si="0"/>
        <v>271.97576982739355</v>
      </c>
      <c r="J15" s="170">
        <f t="shared" si="0"/>
        <v>273.58512356897705</v>
      </c>
      <c r="K15" s="170">
        <f t="shared" si="0"/>
        <v>274.33776825677717</v>
      </c>
    </row>
    <row r="16" spans="1:11" ht="15.75" thickBot="1" x14ac:dyDescent="0.3">
      <c r="A16" s="328" t="s">
        <v>191</v>
      </c>
      <c r="B16" s="329"/>
      <c r="C16" s="270">
        <v>550.65</v>
      </c>
      <c r="D16" s="270">
        <v>533.1</v>
      </c>
      <c r="E16" s="270">
        <v>544.09</v>
      </c>
      <c r="F16" s="270">
        <v>567.45000000000005</v>
      </c>
      <c r="G16" s="270">
        <v>566.87</v>
      </c>
      <c r="H16" s="270">
        <v>561.87</v>
      </c>
      <c r="I16" s="270">
        <v>562.87</v>
      </c>
      <c r="J16" s="270">
        <v>564.87</v>
      </c>
      <c r="K16" s="270">
        <v>562.87</v>
      </c>
    </row>
    <row r="17" spans="1:11" x14ac:dyDescent="0.25">
      <c r="A17" s="328" t="s">
        <v>126</v>
      </c>
      <c r="B17" s="329"/>
      <c r="C17" s="161">
        <f t="shared" ref="C17:K17" si="1">IF(C16=0,"",C13/C16)</f>
        <v>636.48778716062839</v>
      </c>
      <c r="D17" s="161">
        <f t="shared" si="1"/>
        <v>656.15644344400675</v>
      </c>
      <c r="E17" s="161">
        <f t="shared" si="1"/>
        <v>655.15080225697955</v>
      </c>
      <c r="F17" s="161">
        <f t="shared" si="1"/>
        <v>638.89858137280817</v>
      </c>
      <c r="G17" s="161">
        <f t="shared" si="1"/>
        <v>650.34840439606967</v>
      </c>
      <c r="H17" s="161">
        <f t="shared" si="1"/>
        <v>667.39637282645447</v>
      </c>
      <c r="I17" s="161">
        <f t="shared" si="1"/>
        <v>677.54898999769046</v>
      </c>
      <c r="J17" s="161">
        <f t="shared" si="1"/>
        <v>686.60930833643135</v>
      </c>
      <c r="K17" s="162">
        <f t="shared" si="1"/>
        <v>700.88652797271129</v>
      </c>
    </row>
    <row r="18" spans="1:11" ht="15.75" thickBot="1" x14ac:dyDescent="0.3">
      <c r="A18" s="330" t="s">
        <v>127</v>
      </c>
      <c r="B18" s="331"/>
      <c r="C18" s="163">
        <f t="shared" ref="C18:K18" si="2">IF(C16=0,"",C14/C16)</f>
        <v>150.62338612548805</v>
      </c>
      <c r="D18" s="163">
        <f t="shared" si="2"/>
        <v>151.65814308760082</v>
      </c>
      <c r="E18" s="163">
        <f t="shared" si="2"/>
        <v>157.05825764119908</v>
      </c>
      <c r="F18" s="163">
        <f t="shared" si="2"/>
        <v>163.1112877586236</v>
      </c>
      <c r="G18" s="163">
        <f t="shared" si="2"/>
        <v>169.73237498584166</v>
      </c>
      <c r="H18" s="163">
        <f t="shared" si="2"/>
        <v>181.19549467133447</v>
      </c>
      <c r="I18" s="163">
        <f t="shared" si="2"/>
        <v>184.2769081503948</v>
      </c>
      <c r="J18" s="163">
        <f t="shared" si="2"/>
        <v>187.84609246483245</v>
      </c>
      <c r="K18" s="164">
        <f t="shared" si="2"/>
        <v>192.27964588527487</v>
      </c>
    </row>
    <row r="19" spans="1:11" x14ac:dyDescent="0.25">
      <c r="A19" s="85" t="s">
        <v>251</v>
      </c>
    </row>
    <row r="20" spans="1:11" ht="14.45" x14ac:dyDescent="0.3">
      <c r="A20" s="165" t="s">
        <v>192</v>
      </c>
    </row>
    <row r="22" spans="1:11" x14ac:dyDescent="0.25">
      <c r="A22" s="166"/>
      <c r="B22" s="332"/>
      <c r="C22" s="332"/>
      <c r="D22" s="332"/>
      <c r="E22" s="332"/>
      <c r="F22" s="332"/>
      <c r="G22" s="332"/>
      <c r="H22" s="332"/>
      <c r="I22" s="332"/>
      <c r="J22" s="332"/>
    </row>
    <row r="23" spans="1:11" x14ac:dyDescent="0.25">
      <c r="A23" s="167"/>
      <c r="B23" s="332"/>
      <c r="C23" s="332"/>
      <c r="D23" s="332"/>
      <c r="E23" s="332"/>
      <c r="F23" s="332"/>
      <c r="G23" s="332"/>
      <c r="H23" s="332"/>
      <c r="I23" s="332"/>
      <c r="J23" s="332"/>
    </row>
    <row r="24" spans="1:11" x14ac:dyDescent="0.25">
      <c r="A24" s="167"/>
      <c r="B24" s="332"/>
      <c r="C24" s="332"/>
      <c r="D24" s="332"/>
      <c r="E24" s="332"/>
      <c r="F24" s="332"/>
      <c r="G24" s="332"/>
      <c r="H24" s="332"/>
      <c r="I24" s="332"/>
      <c r="J24" s="332"/>
    </row>
    <row r="25" spans="1:11" x14ac:dyDescent="0.25">
      <c r="A25" s="167"/>
      <c r="B25" s="332"/>
      <c r="C25" s="332"/>
      <c r="D25" s="332"/>
      <c r="E25" s="332"/>
      <c r="F25" s="332"/>
      <c r="G25" s="332"/>
      <c r="H25" s="332"/>
      <c r="I25" s="332"/>
      <c r="J25" s="332"/>
    </row>
    <row r="26" spans="1:11" x14ac:dyDescent="0.25">
      <c r="A26" s="166"/>
      <c r="B26" s="333"/>
      <c r="C26" s="333"/>
      <c r="D26" s="333"/>
      <c r="E26" s="333"/>
      <c r="F26" s="333"/>
      <c r="G26" s="333"/>
      <c r="H26" s="333"/>
      <c r="I26" s="333"/>
      <c r="J26" s="333"/>
    </row>
    <row r="27" spans="1:11" x14ac:dyDescent="0.25">
      <c r="A27" s="166"/>
      <c r="B27" s="334"/>
      <c r="C27" s="333"/>
      <c r="D27" s="333"/>
      <c r="E27" s="333"/>
      <c r="F27" s="333"/>
      <c r="G27" s="333"/>
      <c r="H27" s="333"/>
      <c r="I27" s="333"/>
      <c r="J27" s="333"/>
    </row>
    <row r="28" spans="1:11" x14ac:dyDescent="0.25">
      <c r="A28" s="166"/>
      <c r="B28" s="321"/>
      <c r="C28" s="322"/>
      <c r="D28" s="322"/>
      <c r="E28" s="322"/>
      <c r="F28" s="322"/>
      <c r="G28" s="322"/>
      <c r="H28" s="322"/>
      <c r="I28" s="322"/>
      <c r="J28" s="322"/>
    </row>
    <row r="29" spans="1:11" x14ac:dyDescent="0.25">
      <c r="A29" s="168"/>
      <c r="B29" s="322"/>
      <c r="C29" s="322"/>
      <c r="D29" s="322"/>
      <c r="E29" s="322"/>
      <c r="F29" s="322"/>
      <c r="G29" s="322"/>
      <c r="H29" s="322"/>
      <c r="I29" s="322"/>
      <c r="J29" s="322"/>
    </row>
  </sheetData>
  <mergeCells count="12">
    <mergeCell ref="B28:J29"/>
    <mergeCell ref="A9:K9"/>
    <mergeCell ref="A10:K10"/>
    <mergeCell ref="A13:B13"/>
    <mergeCell ref="A14:B14"/>
    <mergeCell ref="A15:B15"/>
    <mergeCell ref="A16:B16"/>
    <mergeCell ref="A17:B17"/>
    <mergeCell ref="A18:B18"/>
    <mergeCell ref="B22:J25"/>
    <mergeCell ref="B26:J26"/>
    <mergeCell ref="B27:J27"/>
  </mergeCells>
  <dataValidations count="1">
    <dataValidation allowBlank="1" showInputMessage="1" showErrorMessage="1" promptTitle="Date Format" prompt="E.g:  &quot;August 1, 2011&quot;" sqref="K7"/>
  </dataValidations>
  <pageMargins left="0.70866141732283472" right="0.70866141732283472" top="0.74803149606299213" bottom="0.74803149606299213" header="0.31496062992125984" footer="0.31496062992125984"/>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workbookViewId="0">
      <selection activeCell="D20" sqref="D20"/>
    </sheetView>
  </sheetViews>
  <sheetFormatPr defaultRowHeight="15" x14ac:dyDescent="0.25"/>
  <cols>
    <col min="1" max="1" width="4.140625" customWidth="1"/>
    <col min="2" max="2" width="40.7109375" customWidth="1"/>
    <col min="3" max="3" width="17.7109375" customWidth="1"/>
    <col min="4" max="8" width="13.7109375" customWidth="1"/>
    <col min="9" max="9" width="15" customWidth="1"/>
    <col min="10" max="10" width="12.85546875" customWidth="1"/>
    <col min="11" max="11" width="13.7109375" customWidth="1"/>
    <col min="12" max="12" width="10.7109375" customWidth="1"/>
  </cols>
  <sheetData>
    <row r="1" spans="1:12" x14ac:dyDescent="0.25">
      <c r="J1" s="2" t="s">
        <v>1</v>
      </c>
      <c r="K1" s="3">
        <f>EBNUMBER</f>
        <v>0</v>
      </c>
    </row>
    <row r="2" spans="1:12" x14ac:dyDescent="0.25">
      <c r="J2" s="2" t="s">
        <v>2</v>
      </c>
      <c r="K2" s="149"/>
    </row>
    <row r="3" spans="1:12" x14ac:dyDescent="0.25">
      <c r="J3" s="2" t="s">
        <v>3</v>
      </c>
      <c r="K3" s="149"/>
    </row>
    <row r="4" spans="1:12" x14ac:dyDescent="0.25">
      <c r="J4" s="2" t="s">
        <v>4</v>
      </c>
      <c r="K4" s="149"/>
    </row>
    <row r="5" spans="1:12" x14ac:dyDescent="0.25">
      <c r="J5" s="2" t="s">
        <v>5</v>
      </c>
      <c r="K5" s="150"/>
    </row>
    <row r="6" spans="1:12" x14ac:dyDescent="0.25">
      <c r="J6" s="2"/>
      <c r="K6" s="3"/>
    </row>
    <row r="7" spans="1:12" x14ac:dyDescent="0.25">
      <c r="J7" s="2" t="s">
        <v>6</v>
      </c>
      <c r="K7" s="150"/>
    </row>
    <row r="9" spans="1:12" ht="18" x14ac:dyDescent="0.25">
      <c r="A9" s="323" t="s">
        <v>130</v>
      </c>
      <c r="B9" s="323"/>
      <c r="C9" s="323"/>
      <c r="D9" s="323"/>
      <c r="E9" s="323"/>
      <c r="F9" s="323"/>
      <c r="G9" s="323"/>
      <c r="H9" s="323"/>
      <c r="I9" s="323"/>
      <c r="J9" s="323"/>
      <c r="K9" s="323"/>
    </row>
    <row r="10" spans="1:12" ht="18" x14ac:dyDescent="0.25">
      <c r="A10" s="323" t="s">
        <v>131</v>
      </c>
      <c r="B10" s="323"/>
      <c r="C10" s="323"/>
      <c r="D10" s="323"/>
      <c r="E10" s="323"/>
      <c r="F10" s="323"/>
      <c r="G10" s="323"/>
      <c r="H10" s="323"/>
      <c r="I10" s="323"/>
      <c r="J10" s="323"/>
      <c r="K10" s="323"/>
    </row>
    <row r="11" spans="1:12" x14ac:dyDescent="0.25">
      <c r="E11" s="171"/>
    </row>
    <row r="12" spans="1:12" ht="15.75" thickBot="1" x14ac:dyDescent="0.3">
      <c r="E12" s="171"/>
    </row>
    <row r="13" spans="1:12" ht="63.75" x14ac:dyDescent="0.25">
      <c r="A13" s="335" t="s">
        <v>132</v>
      </c>
      <c r="B13" s="336"/>
      <c r="C13" s="172" t="s">
        <v>133</v>
      </c>
      <c r="D13" s="172" t="s">
        <v>134</v>
      </c>
      <c r="E13" s="172" t="s">
        <v>135</v>
      </c>
      <c r="F13" s="173" t="str">
        <f>"Last Rebasing Year (" &amp; RebaseYear &amp; " Board Approved)"</f>
        <v>Last Rebasing Year (2009 Board Approved)</v>
      </c>
      <c r="G13" s="173" t="str">
        <f>"Most Current Actuals               Year " &amp; TestYear - 2</f>
        <v>Most Current Actuals               Year 2012</v>
      </c>
      <c r="H13" s="173" t="str">
        <f>TestYear -1 &amp; " Bridge Year"</f>
        <v>2013 Bridge Year</v>
      </c>
      <c r="I13" s="172" t="s">
        <v>136</v>
      </c>
      <c r="J13" s="173" t="str">
        <f>TestYear &amp; " Test Year"</f>
        <v>2014 Test Year</v>
      </c>
      <c r="K13" s="174" t="s">
        <v>136</v>
      </c>
    </row>
    <row r="14" spans="1:12" x14ac:dyDescent="0.25">
      <c r="A14" s="337" t="s">
        <v>137</v>
      </c>
      <c r="B14" s="338"/>
      <c r="C14" s="175" t="s">
        <v>138</v>
      </c>
      <c r="D14" s="175" t="s">
        <v>139</v>
      </c>
      <c r="E14" s="175" t="s">
        <v>140</v>
      </c>
      <c r="F14" s="175" t="s">
        <v>141</v>
      </c>
      <c r="G14" s="175" t="s">
        <v>142</v>
      </c>
      <c r="H14" s="175" t="s">
        <v>143</v>
      </c>
      <c r="I14" s="175" t="s">
        <v>144</v>
      </c>
      <c r="J14" s="175" t="s">
        <v>145</v>
      </c>
      <c r="K14" s="176" t="s">
        <v>146</v>
      </c>
    </row>
    <row r="15" spans="1:12" x14ac:dyDescent="0.25">
      <c r="A15" s="177">
        <v>1</v>
      </c>
      <c r="B15" s="178" t="s">
        <v>147</v>
      </c>
      <c r="C15" s="179"/>
      <c r="D15" s="180"/>
      <c r="E15" s="181"/>
      <c r="F15" s="180"/>
      <c r="G15" s="180"/>
      <c r="H15" s="180"/>
      <c r="I15" s="182" t="str">
        <f>IF(G15=0,"",(H15-G15)/G15)</f>
        <v/>
      </c>
      <c r="J15" s="180"/>
      <c r="K15" s="183" t="str">
        <f>IF(H15=0,"",(J15-H15)/H15)</f>
        <v/>
      </c>
      <c r="L15" s="184"/>
    </row>
    <row r="16" spans="1:12" x14ac:dyDescent="0.25">
      <c r="A16" s="177">
        <v>2</v>
      </c>
      <c r="B16" s="178" t="s">
        <v>148</v>
      </c>
      <c r="C16" s="179"/>
      <c r="D16" s="180"/>
      <c r="E16" s="181"/>
      <c r="F16" s="180"/>
      <c r="G16" s="180"/>
      <c r="H16" s="180"/>
      <c r="I16" s="182" t="str">
        <f t="shared" ref="I16:I28" si="0">IF(G16=0,"",(H16-G16)/G16)</f>
        <v/>
      </c>
      <c r="J16" s="180"/>
      <c r="K16" s="183" t="str">
        <f t="shared" ref="K16:K28" si="1">IF(H16=0,"",(J16-H16)/H16)</f>
        <v/>
      </c>
      <c r="L16" s="184"/>
    </row>
    <row r="17" spans="1:12" x14ac:dyDescent="0.25">
      <c r="A17" s="177">
        <v>3</v>
      </c>
      <c r="B17" s="178" t="s">
        <v>149</v>
      </c>
      <c r="C17" s="179"/>
      <c r="D17" s="180"/>
      <c r="E17" s="181"/>
      <c r="F17" s="180"/>
      <c r="G17" s="180"/>
      <c r="H17" s="180"/>
      <c r="I17" s="182" t="str">
        <f t="shared" si="0"/>
        <v/>
      </c>
      <c r="J17" s="180"/>
      <c r="K17" s="183" t="str">
        <f t="shared" si="1"/>
        <v/>
      </c>
      <c r="L17" s="184"/>
    </row>
    <row r="18" spans="1:12" ht="12.75" customHeight="1" x14ac:dyDescent="0.25">
      <c r="A18" s="177">
        <v>4</v>
      </c>
      <c r="B18" s="178" t="s">
        <v>150</v>
      </c>
      <c r="C18" s="179"/>
      <c r="D18" s="180"/>
      <c r="E18" s="181"/>
      <c r="F18" s="180"/>
      <c r="G18" s="180"/>
      <c r="H18" s="180"/>
      <c r="I18" s="182" t="str">
        <f t="shared" si="0"/>
        <v/>
      </c>
      <c r="J18" s="180"/>
      <c r="K18" s="183" t="str">
        <f t="shared" si="1"/>
        <v/>
      </c>
      <c r="L18" s="184"/>
    </row>
    <row r="19" spans="1:12" x14ac:dyDescent="0.25">
      <c r="A19" s="177">
        <v>5</v>
      </c>
      <c r="B19" s="178" t="s">
        <v>151</v>
      </c>
      <c r="C19" s="179"/>
      <c r="D19" s="180"/>
      <c r="E19" s="181"/>
      <c r="F19" s="180"/>
      <c r="G19" s="180"/>
      <c r="H19" s="180"/>
      <c r="I19" s="182" t="str">
        <f t="shared" si="0"/>
        <v/>
      </c>
      <c r="J19" s="180"/>
      <c r="K19" s="183" t="str">
        <f t="shared" si="1"/>
        <v/>
      </c>
      <c r="L19" s="184"/>
    </row>
    <row r="20" spans="1:12" x14ac:dyDescent="0.25">
      <c r="A20" s="177">
        <v>6</v>
      </c>
      <c r="B20" s="178" t="s">
        <v>152</v>
      </c>
      <c r="C20" s="179"/>
      <c r="D20" s="180"/>
      <c r="E20" s="181"/>
      <c r="F20" s="180"/>
      <c r="G20" s="180"/>
      <c r="H20" s="180"/>
      <c r="I20" s="182" t="str">
        <f t="shared" si="0"/>
        <v/>
      </c>
      <c r="J20" s="180"/>
      <c r="K20" s="183" t="str">
        <f t="shared" si="1"/>
        <v/>
      </c>
      <c r="L20" s="184"/>
    </row>
    <row r="21" spans="1:12" ht="25.5" customHeight="1" x14ac:dyDescent="0.25">
      <c r="A21" s="177">
        <v>7</v>
      </c>
      <c r="B21" s="178" t="s">
        <v>153</v>
      </c>
      <c r="C21" s="179"/>
      <c r="D21" s="180"/>
      <c r="E21" s="181"/>
      <c r="F21" s="180"/>
      <c r="G21" s="180"/>
      <c r="H21" s="180"/>
      <c r="I21" s="182" t="str">
        <f t="shared" si="0"/>
        <v/>
      </c>
      <c r="J21" s="180"/>
      <c r="K21" s="183" t="str">
        <f t="shared" si="1"/>
        <v/>
      </c>
      <c r="L21" s="184"/>
    </row>
    <row r="22" spans="1:12" ht="26.25" customHeight="1" x14ac:dyDescent="0.25">
      <c r="A22" s="177">
        <v>8</v>
      </c>
      <c r="B22" s="178" t="s">
        <v>154</v>
      </c>
      <c r="C22" s="179"/>
      <c r="D22" s="180"/>
      <c r="E22" s="181"/>
      <c r="F22" s="180"/>
      <c r="G22" s="180"/>
      <c r="H22" s="180"/>
      <c r="I22" s="182" t="str">
        <f t="shared" si="0"/>
        <v/>
      </c>
      <c r="J22" s="180"/>
      <c r="K22" s="183" t="str">
        <f t="shared" si="1"/>
        <v/>
      </c>
      <c r="L22" s="184"/>
    </row>
    <row r="23" spans="1:12" ht="13.5" customHeight="1" x14ac:dyDescent="0.25">
      <c r="A23" s="177">
        <v>9</v>
      </c>
      <c r="B23" s="178" t="s">
        <v>155</v>
      </c>
      <c r="C23" s="179"/>
      <c r="D23" s="180"/>
      <c r="E23" s="181"/>
      <c r="F23" s="180"/>
      <c r="G23" s="180"/>
      <c r="H23" s="180"/>
      <c r="I23" s="182" t="str">
        <f t="shared" si="0"/>
        <v/>
      </c>
      <c r="J23" s="180"/>
      <c r="K23" s="183" t="str">
        <f t="shared" si="1"/>
        <v/>
      </c>
      <c r="L23" s="184"/>
    </row>
    <row r="24" spans="1:12" ht="30" x14ac:dyDescent="0.25">
      <c r="A24" s="177">
        <v>10</v>
      </c>
      <c r="B24" s="178" t="s">
        <v>156</v>
      </c>
      <c r="C24" s="179"/>
      <c r="D24" s="180"/>
      <c r="E24" s="181"/>
      <c r="F24" s="180"/>
      <c r="G24" s="180"/>
      <c r="H24" s="180"/>
      <c r="I24" s="182" t="str">
        <f t="shared" si="0"/>
        <v/>
      </c>
      <c r="J24" s="180"/>
      <c r="K24" s="183" t="str">
        <f t="shared" si="1"/>
        <v/>
      </c>
      <c r="L24" s="184"/>
    </row>
    <row r="25" spans="1:12" thickBot="1" x14ac:dyDescent="0.35">
      <c r="A25" s="185">
        <v>11</v>
      </c>
      <c r="B25" s="186" t="s">
        <v>157</v>
      </c>
      <c r="C25" s="187"/>
      <c r="D25" s="188"/>
      <c r="E25" s="181"/>
      <c r="F25" s="188"/>
      <c r="G25" s="188"/>
      <c r="H25" s="188"/>
      <c r="I25" s="189" t="str">
        <f t="shared" si="0"/>
        <v/>
      </c>
      <c r="J25" s="188"/>
      <c r="K25" s="190" t="str">
        <f t="shared" si="1"/>
        <v/>
      </c>
      <c r="L25" s="184"/>
    </row>
    <row r="26" spans="1:12" ht="16.149999999999999" x14ac:dyDescent="0.3">
      <c r="A26" s="191">
        <v>12</v>
      </c>
      <c r="B26" s="192" t="s">
        <v>158</v>
      </c>
      <c r="C26" s="193"/>
      <c r="D26" s="194">
        <f>SUMIF($E15:$E25,$E11,D15:D25)</f>
        <v>0</v>
      </c>
      <c r="E26" s="193"/>
      <c r="F26" s="194">
        <f>SUMIF($E15:$E25,$E11,F15:F25)</f>
        <v>0</v>
      </c>
      <c r="G26" s="194">
        <f>SUMIF($E15:$E25,$E11,G15:G25)</f>
        <v>0</v>
      </c>
      <c r="H26" s="194">
        <f>SUMIF($E15:$E25,$E11,H15:H25)</f>
        <v>0</v>
      </c>
      <c r="I26" s="195" t="str">
        <f t="shared" si="0"/>
        <v/>
      </c>
      <c r="J26" s="194">
        <f>SUMIF($E15:$E25,$E11,J15:J25)</f>
        <v>0</v>
      </c>
      <c r="K26" s="196" t="str">
        <f t="shared" si="1"/>
        <v/>
      </c>
      <c r="L26" s="184"/>
    </row>
    <row r="27" spans="1:12" ht="16.899999999999999" thickBot="1" x14ac:dyDescent="0.35">
      <c r="A27" s="197">
        <v>13</v>
      </c>
      <c r="B27" s="198" t="s">
        <v>159</v>
      </c>
      <c r="C27" s="199"/>
      <c r="D27" s="200">
        <f>SUMIF($E15:$E25,$E12,D15:D25)</f>
        <v>0</v>
      </c>
      <c r="E27" s="199"/>
      <c r="F27" s="200">
        <f>SUMIF($E15:$E25,$E12,F15:F25)</f>
        <v>0</v>
      </c>
      <c r="G27" s="200">
        <f>SUMIF($E15:$E25,$E12,G15:G25)</f>
        <v>0</v>
      </c>
      <c r="H27" s="200">
        <f>SUMIF($E15:$E25,$E12,H15:H25)</f>
        <v>0</v>
      </c>
      <c r="I27" s="201" t="str">
        <f t="shared" si="0"/>
        <v/>
      </c>
      <c r="J27" s="200">
        <f>SUMIF($E15:$E25,$E12,J15:J25)</f>
        <v>0</v>
      </c>
      <c r="K27" s="202" t="str">
        <f t="shared" si="1"/>
        <v/>
      </c>
      <c r="L27" s="184"/>
    </row>
    <row r="28" spans="1:12" ht="15.6" thickTop="1" thickBot="1" x14ac:dyDescent="0.35">
      <c r="A28" s="203">
        <v>14</v>
      </c>
      <c r="B28" s="204" t="s">
        <v>28</v>
      </c>
      <c r="C28" s="205"/>
      <c r="D28" s="206">
        <f>D26+D27</f>
        <v>0</v>
      </c>
      <c r="E28" s="205"/>
      <c r="F28" s="206">
        <f>F26+F27</f>
        <v>0</v>
      </c>
      <c r="G28" s="206">
        <f>G26+G27</f>
        <v>0</v>
      </c>
      <c r="H28" s="206">
        <f>H26+H27</f>
        <v>0</v>
      </c>
      <c r="I28" s="207" t="str">
        <f t="shared" si="0"/>
        <v/>
      </c>
      <c r="J28" s="206">
        <f>J26+J27</f>
        <v>0</v>
      </c>
      <c r="K28" s="208" t="str">
        <f t="shared" si="1"/>
        <v/>
      </c>
      <c r="L28" s="184"/>
    </row>
    <row r="31" spans="1:12" ht="14.45" x14ac:dyDescent="0.3">
      <c r="A31" s="209" t="s">
        <v>160</v>
      </c>
    </row>
    <row r="32" spans="1:12" thickBot="1" x14ac:dyDescent="0.35"/>
    <row r="33" spans="1:5" ht="27" thickBot="1" x14ac:dyDescent="0.35">
      <c r="C33" s="210" t="s">
        <v>161</v>
      </c>
      <c r="D33" s="210" t="str">
        <f>H13</f>
        <v>2013 Bridge Year</v>
      </c>
      <c r="E33" s="210" t="str">
        <f>J13</f>
        <v>2014 Test Year</v>
      </c>
    </row>
    <row r="34" spans="1:5" ht="14.45" x14ac:dyDescent="0.3">
      <c r="A34" s="211">
        <v>4</v>
      </c>
      <c r="B34" s="212" t="s">
        <v>162</v>
      </c>
      <c r="C34" s="213"/>
      <c r="D34" s="213"/>
      <c r="E34" s="213"/>
    </row>
    <row r="35" spans="1:5" ht="14.45" x14ac:dyDescent="0.3">
      <c r="A35" s="177">
        <v>5</v>
      </c>
      <c r="B35" s="214" t="s">
        <v>163</v>
      </c>
      <c r="C35" s="215"/>
      <c r="D35" s="215"/>
      <c r="E35" s="215"/>
    </row>
    <row r="36" spans="1:5" ht="14.45" x14ac:dyDescent="0.3">
      <c r="A36" s="177">
        <v>6</v>
      </c>
      <c r="B36" s="216" t="s">
        <v>164</v>
      </c>
      <c r="C36" s="217"/>
      <c r="D36" s="217"/>
      <c r="E36" s="217"/>
    </row>
    <row r="37" spans="1:5" ht="26.45" x14ac:dyDescent="0.3">
      <c r="A37" s="177">
        <v>7</v>
      </c>
      <c r="B37" s="216" t="s">
        <v>165</v>
      </c>
      <c r="C37" s="217"/>
      <c r="D37" s="217"/>
      <c r="E37" s="217"/>
    </row>
    <row r="38" spans="1:5" ht="28.9" x14ac:dyDescent="0.3">
      <c r="A38" s="177">
        <v>8</v>
      </c>
      <c r="B38" s="216" t="s">
        <v>166</v>
      </c>
      <c r="C38" s="217"/>
      <c r="D38" s="217"/>
      <c r="E38" s="217"/>
    </row>
    <row r="39" spans="1:5" thickBot="1" x14ac:dyDescent="0.35">
      <c r="A39" s="185">
        <v>11</v>
      </c>
      <c r="B39" s="218" t="s">
        <v>157</v>
      </c>
      <c r="C39" s="219"/>
      <c r="D39" s="219"/>
      <c r="E39" s="219"/>
    </row>
    <row r="42" spans="1:5" ht="16.149999999999999" x14ac:dyDescent="0.3">
      <c r="A42" s="220" t="s">
        <v>167</v>
      </c>
      <c r="B42" t="s">
        <v>168</v>
      </c>
    </row>
    <row r="43" spans="1:5" ht="16.149999999999999" x14ac:dyDescent="0.3">
      <c r="A43" s="220" t="s">
        <v>169</v>
      </c>
      <c r="B43" t="s">
        <v>170</v>
      </c>
    </row>
    <row r="44" spans="1:5" x14ac:dyDescent="0.25">
      <c r="A44" s="220" t="s">
        <v>171</v>
      </c>
      <c r="B44" t="s">
        <v>172</v>
      </c>
    </row>
    <row r="45" spans="1:5" x14ac:dyDescent="0.25">
      <c r="A45" s="220" t="s">
        <v>173</v>
      </c>
      <c r="B45" t="s">
        <v>174</v>
      </c>
    </row>
  </sheetData>
  <mergeCells count="4">
    <mergeCell ref="A9:K9"/>
    <mergeCell ref="A10:K10"/>
    <mergeCell ref="A13:B13"/>
    <mergeCell ref="A14:B14"/>
  </mergeCells>
  <dataValidations count="2">
    <dataValidation type="list" allowBlank="1" showInputMessage="1" showErrorMessage="1" prompt="Please identify costs as One-time or ongoing by selecting from the drop-down list." sqref="E15:E25">
      <formula1>"One-Time, On-Going"</formula1>
    </dataValidation>
    <dataValidation allowBlank="1" showInputMessage="1" showErrorMessage="1" promptTitle="Date Format" prompt="E.g:  &quot;August 1, 2011&quot;" sqref="K7"/>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4"/>
  <sheetViews>
    <sheetView workbookViewId="0">
      <selection activeCell="B5" sqref="B5"/>
    </sheetView>
  </sheetViews>
  <sheetFormatPr defaultColWidth="8.85546875" defaultRowHeight="15" x14ac:dyDescent="0.25"/>
  <cols>
    <col min="1" max="1" width="16.140625" style="229" bestFit="1" customWidth="1"/>
    <col min="2" max="2" width="25.5703125" style="229" bestFit="1" customWidth="1"/>
    <col min="3" max="3" width="26.42578125" style="229" bestFit="1" customWidth="1"/>
    <col min="4" max="4" width="48.28515625" style="229" bestFit="1" customWidth="1"/>
    <col min="5" max="5" width="19" style="229" bestFit="1" customWidth="1"/>
    <col min="6" max="6" width="18.7109375" style="229" bestFit="1" customWidth="1"/>
    <col min="7" max="7" width="5.28515625" style="229" customWidth="1"/>
    <col min="8" max="8" width="15.7109375" style="229" customWidth="1"/>
    <col min="9" max="9" width="16.42578125" style="229" bestFit="1" customWidth="1"/>
    <col min="10" max="16384" width="8.85546875" style="229"/>
  </cols>
  <sheetData>
    <row r="1" spans="1:9" ht="14.45" x14ac:dyDescent="0.3">
      <c r="F1" s="237" t="s">
        <v>1</v>
      </c>
      <c r="G1" s="238" t="s">
        <v>250</v>
      </c>
    </row>
    <row r="2" spans="1:9" ht="14.45" x14ac:dyDescent="0.3">
      <c r="F2" s="237" t="s">
        <v>2</v>
      </c>
      <c r="G2" s="239" t="s">
        <v>57</v>
      </c>
    </row>
    <row r="3" spans="1:9" ht="14.45" x14ac:dyDescent="0.3">
      <c r="F3" s="237" t="s">
        <v>3</v>
      </c>
      <c r="G3" s="239">
        <v>1</v>
      </c>
    </row>
    <row r="4" spans="1:9" ht="14.45" x14ac:dyDescent="0.3">
      <c r="F4" s="237" t="s">
        <v>4</v>
      </c>
      <c r="G4" s="239"/>
    </row>
    <row r="5" spans="1:9" ht="14.45" x14ac:dyDescent="0.3">
      <c r="F5" s="237" t="s">
        <v>5</v>
      </c>
      <c r="G5" s="240"/>
    </row>
    <row r="6" spans="1:9" ht="14.45" x14ac:dyDescent="0.3">
      <c r="F6" s="237"/>
      <c r="G6" s="238"/>
    </row>
    <row r="7" spans="1:9" ht="14.45" x14ac:dyDescent="0.3">
      <c r="F7" s="237" t="s">
        <v>6</v>
      </c>
      <c r="G7" s="150" t="s">
        <v>59</v>
      </c>
    </row>
    <row r="9" spans="1:9" ht="17.45" x14ac:dyDescent="0.3">
      <c r="A9" s="340" t="s">
        <v>175</v>
      </c>
      <c r="B9" s="340"/>
      <c r="C9" s="340"/>
      <c r="D9" s="340"/>
      <c r="E9" s="340"/>
      <c r="F9" s="340"/>
      <c r="G9" s="241"/>
    </row>
    <row r="10" spans="1:9" ht="17.45" x14ac:dyDescent="0.3">
      <c r="A10" s="340" t="s">
        <v>176</v>
      </c>
      <c r="B10" s="340"/>
      <c r="C10" s="340"/>
      <c r="D10" s="340"/>
      <c r="E10" s="340"/>
      <c r="F10" s="340"/>
      <c r="G10" s="241"/>
    </row>
    <row r="12" spans="1:9" ht="14.45" x14ac:dyDescent="0.3">
      <c r="B12" s="242" t="s">
        <v>177</v>
      </c>
      <c r="C12" s="243">
        <v>2013</v>
      </c>
      <c r="D12" s="229" t="s">
        <v>193</v>
      </c>
    </row>
    <row r="13" spans="1:9" x14ac:dyDescent="0.25">
      <c r="C13" s="242"/>
      <c r="G13" s="339"/>
    </row>
    <row r="14" spans="1:9" ht="15.75" x14ac:dyDescent="0.25">
      <c r="A14" s="341" t="s">
        <v>178</v>
      </c>
      <c r="B14" s="341"/>
      <c r="C14" s="341"/>
      <c r="D14" s="341"/>
      <c r="E14" s="341"/>
      <c r="F14" s="341"/>
      <c r="G14" s="339"/>
    </row>
    <row r="15" spans="1:9" ht="15.75" thickBot="1" x14ac:dyDescent="0.3">
      <c r="G15" s="230"/>
    </row>
    <row r="16" spans="1:9" ht="15" customHeight="1" x14ac:dyDescent="0.25">
      <c r="A16" s="352" t="s">
        <v>179</v>
      </c>
      <c r="B16" s="353"/>
      <c r="C16" s="354" t="s">
        <v>180</v>
      </c>
      <c r="D16" s="354" t="s">
        <v>181</v>
      </c>
      <c r="E16" s="357" t="s">
        <v>182</v>
      </c>
      <c r="F16" s="357" t="s">
        <v>183</v>
      </c>
      <c r="G16" s="278"/>
      <c r="H16" s="348" t="s">
        <v>187</v>
      </c>
      <c r="I16" s="350" t="s">
        <v>188</v>
      </c>
    </row>
    <row r="17" spans="1:9" x14ac:dyDescent="0.25">
      <c r="A17" s="342" t="s">
        <v>184</v>
      </c>
      <c r="B17" s="344" t="s">
        <v>185</v>
      </c>
      <c r="C17" s="355"/>
      <c r="D17" s="355"/>
      <c r="E17" s="358"/>
      <c r="F17" s="358"/>
      <c r="G17" s="263"/>
      <c r="H17" s="349"/>
      <c r="I17" s="351"/>
    </row>
    <row r="18" spans="1:9" x14ac:dyDescent="0.25">
      <c r="A18" s="343"/>
      <c r="B18" s="345"/>
      <c r="C18" s="356"/>
      <c r="D18" s="356"/>
      <c r="E18" s="222" t="s">
        <v>186</v>
      </c>
      <c r="F18" s="222" t="s">
        <v>186</v>
      </c>
      <c r="G18" s="264"/>
      <c r="H18" s="259" t="s">
        <v>189</v>
      </c>
      <c r="I18" s="227" t="s">
        <v>186</v>
      </c>
    </row>
    <row r="19" spans="1:9" ht="14.45" customHeight="1" x14ac:dyDescent="0.25">
      <c r="A19" s="272" t="s">
        <v>194</v>
      </c>
      <c r="B19" s="273" t="s">
        <v>195</v>
      </c>
      <c r="C19" s="224" t="s">
        <v>196</v>
      </c>
      <c r="D19" s="224" t="s">
        <v>197</v>
      </c>
      <c r="E19" s="274"/>
      <c r="F19" s="274">
        <v>10758</v>
      </c>
      <c r="G19" s="6"/>
      <c r="H19" s="260"/>
      <c r="I19" s="279"/>
    </row>
    <row r="20" spans="1:9" ht="28.9" customHeight="1" x14ac:dyDescent="0.25">
      <c r="A20" s="272" t="s">
        <v>194</v>
      </c>
      <c r="B20" s="273" t="s">
        <v>195</v>
      </c>
      <c r="C20" s="224" t="s">
        <v>198</v>
      </c>
      <c r="D20" s="224" t="s">
        <v>197</v>
      </c>
      <c r="E20" s="274"/>
      <c r="F20" s="274">
        <v>42065</v>
      </c>
      <c r="G20" s="6"/>
      <c r="H20" s="260"/>
      <c r="I20" s="279"/>
    </row>
    <row r="21" spans="1:9" ht="14.45" customHeight="1" x14ac:dyDescent="0.25">
      <c r="A21" s="272"/>
      <c r="B21" s="273"/>
      <c r="C21" s="224"/>
      <c r="D21" s="224"/>
      <c r="E21" s="274"/>
      <c r="F21" s="274"/>
      <c r="G21" s="6"/>
      <c r="H21" s="260"/>
      <c r="I21" s="279"/>
    </row>
    <row r="22" spans="1:9" ht="14.45" customHeight="1" x14ac:dyDescent="0.25">
      <c r="A22" s="272" t="s">
        <v>195</v>
      </c>
      <c r="B22" s="273" t="s">
        <v>194</v>
      </c>
      <c r="C22" s="224" t="s">
        <v>199</v>
      </c>
      <c r="D22" s="224" t="s">
        <v>200</v>
      </c>
      <c r="E22" s="274">
        <v>1216850</v>
      </c>
      <c r="F22" s="274"/>
      <c r="G22" s="6"/>
      <c r="H22" s="260"/>
      <c r="I22" s="279"/>
    </row>
    <row r="23" spans="1:9" ht="14.45" customHeight="1" x14ac:dyDescent="0.25">
      <c r="A23" s="272" t="s">
        <v>195</v>
      </c>
      <c r="B23" s="273" t="s">
        <v>194</v>
      </c>
      <c r="C23" s="224" t="s">
        <v>201</v>
      </c>
      <c r="D23" s="224" t="s">
        <v>200</v>
      </c>
      <c r="E23" s="274">
        <v>355326</v>
      </c>
      <c r="F23" s="274"/>
      <c r="G23" s="6"/>
      <c r="H23" s="260"/>
      <c r="I23" s="279"/>
    </row>
    <row r="24" spans="1:9" ht="14.45" customHeight="1" x14ac:dyDescent="0.25">
      <c r="A24" s="272" t="s">
        <v>195</v>
      </c>
      <c r="B24" s="273" t="s">
        <v>194</v>
      </c>
      <c r="C24" s="224" t="s">
        <v>202</v>
      </c>
      <c r="D24" s="224" t="s">
        <v>200</v>
      </c>
      <c r="E24" s="274">
        <v>258570</v>
      </c>
      <c r="F24" s="274"/>
      <c r="G24" s="6"/>
      <c r="H24" s="260"/>
      <c r="I24" s="279"/>
    </row>
    <row r="25" spans="1:9" ht="14.45" customHeight="1" x14ac:dyDescent="0.25">
      <c r="A25" s="272"/>
      <c r="B25" s="273"/>
      <c r="C25" s="224"/>
      <c r="D25" s="224"/>
      <c r="E25" s="274"/>
      <c r="F25" s="274"/>
      <c r="G25" s="6"/>
      <c r="H25" s="260"/>
      <c r="I25" s="279"/>
    </row>
    <row r="26" spans="1:9" ht="14.45" customHeight="1" x14ac:dyDescent="0.25">
      <c r="A26" s="275" t="s">
        <v>203</v>
      </c>
      <c r="B26" s="276" t="s">
        <v>195</v>
      </c>
      <c r="C26" s="236" t="s">
        <v>202</v>
      </c>
      <c r="D26" s="236" t="s">
        <v>197</v>
      </c>
      <c r="E26" s="277"/>
      <c r="F26" s="277">
        <v>92213</v>
      </c>
      <c r="G26" s="6"/>
      <c r="H26" s="261"/>
      <c r="I26" s="280"/>
    </row>
    <row r="27" spans="1:9" ht="14.45" customHeight="1" x14ac:dyDescent="0.25">
      <c r="A27" s="275"/>
      <c r="B27" s="276"/>
      <c r="C27" s="236"/>
      <c r="D27" s="236"/>
      <c r="E27" s="277"/>
      <c r="F27" s="277"/>
      <c r="G27" s="6"/>
      <c r="H27" s="261"/>
      <c r="I27" s="280"/>
    </row>
    <row r="28" spans="1:9" ht="14.45" customHeight="1" x14ac:dyDescent="0.25">
      <c r="A28" s="275" t="s">
        <v>195</v>
      </c>
      <c r="B28" s="276" t="s">
        <v>203</v>
      </c>
      <c r="C28" s="236" t="s">
        <v>199</v>
      </c>
      <c r="D28" s="236" t="s">
        <v>200</v>
      </c>
      <c r="E28" s="277">
        <v>1205278</v>
      </c>
      <c r="F28" s="277"/>
      <c r="G28" s="6"/>
      <c r="H28" s="261"/>
      <c r="I28" s="280"/>
    </row>
    <row r="29" spans="1:9" ht="14.45" customHeight="1" x14ac:dyDescent="0.25">
      <c r="A29" s="275" t="s">
        <v>195</v>
      </c>
      <c r="B29" s="276" t="s">
        <v>203</v>
      </c>
      <c r="C29" s="236" t="s">
        <v>204</v>
      </c>
      <c r="D29" s="236" t="s">
        <v>200</v>
      </c>
      <c r="E29" s="277">
        <v>1000000</v>
      </c>
      <c r="F29" s="277"/>
      <c r="G29" s="6"/>
      <c r="H29" s="261"/>
      <c r="I29" s="280"/>
    </row>
    <row r="30" spans="1:9" ht="14.45" customHeight="1" x14ac:dyDescent="0.3">
      <c r="A30" s="275"/>
      <c r="B30" s="276"/>
      <c r="C30" s="236"/>
      <c r="D30" s="236"/>
      <c r="E30" s="277"/>
      <c r="F30" s="277"/>
      <c r="G30" s="6"/>
      <c r="H30" s="261"/>
      <c r="I30" s="280"/>
    </row>
    <row r="31" spans="1:9" ht="28.9" customHeight="1" x14ac:dyDescent="0.3">
      <c r="A31" s="275" t="s">
        <v>195</v>
      </c>
      <c r="B31" s="276" t="s">
        <v>205</v>
      </c>
      <c r="C31" s="236" t="s">
        <v>199</v>
      </c>
      <c r="D31" s="236" t="s">
        <v>200</v>
      </c>
      <c r="E31" s="277">
        <v>106865</v>
      </c>
      <c r="F31" s="277"/>
      <c r="G31" s="6"/>
      <c r="H31" s="261"/>
      <c r="I31" s="280"/>
    </row>
    <row r="32" spans="1:9" ht="14.45" customHeight="1" x14ac:dyDescent="0.3">
      <c r="A32" s="275"/>
      <c r="B32" s="276"/>
      <c r="C32" s="236"/>
      <c r="D32" s="236"/>
      <c r="E32" s="277"/>
      <c r="F32" s="277"/>
      <c r="G32" s="6"/>
      <c r="H32" s="261"/>
      <c r="I32" s="280"/>
    </row>
    <row r="33" spans="1:9" ht="14.45" customHeight="1" x14ac:dyDescent="0.3">
      <c r="A33" s="275" t="s">
        <v>195</v>
      </c>
      <c r="B33" s="276" t="s">
        <v>206</v>
      </c>
      <c r="C33" s="236" t="s">
        <v>207</v>
      </c>
      <c r="D33" s="236" t="s">
        <v>208</v>
      </c>
      <c r="E33" s="277">
        <v>128915</v>
      </c>
      <c r="F33" s="277"/>
      <c r="G33" s="6"/>
      <c r="H33" s="261"/>
      <c r="I33" s="280"/>
    </row>
    <row r="34" spans="1:9" ht="14.45" customHeight="1" x14ac:dyDescent="0.3">
      <c r="A34" s="275" t="s">
        <v>195</v>
      </c>
      <c r="B34" s="276" t="s">
        <v>206</v>
      </c>
      <c r="C34" s="236" t="s">
        <v>209</v>
      </c>
      <c r="D34" s="236" t="s">
        <v>208</v>
      </c>
      <c r="E34" s="277">
        <v>91200</v>
      </c>
      <c r="F34" s="277"/>
      <c r="G34" s="6"/>
      <c r="H34" s="261"/>
      <c r="I34" s="280"/>
    </row>
    <row r="35" spans="1:9" ht="14.45" customHeight="1" x14ac:dyDescent="0.3">
      <c r="A35" s="275" t="s">
        <v>195</v>
      </c>
      <c r="B35" s="276" t="s">
        <v>206</v>
      </c>
      <c r="C35" s="236" t="s">
        <v>210</v>
      </c>
      <c r="D35" s="236" t="s">
        <v>208</v>
      </c>
      <c r="E35" s="277">
        <v>1561</v>
      </c>
      <c r="F35" s="277"/>
      <c r="G35" s="6"/>
      <c r="H35" s="261"/>
      <c r="I35" s="280"/>
    </row>
    <row r="36" spans="1:9" ht="28.9" customHeight="1" x14ac:dyDescent="0.3">
      <c r="A36" s="275" t="s">
        <v>195</v>
      </c>
      <c r="B36" s="276" t="s">
        <v>206</v>
      </c>
      <c r="C36" s="236" t="s">
        <v>111</v>
      </c>
      <c r="D36" s="236" t="s">
        <v>208</v>
      </c>
      <c r="E36" s="277">
        <v>12000</v>
      </c>
      <c r="F36" s="277"/>
      <c r="G36" s="6"/>
      <c r="H36" s="261"/>
      <c r="I36" s="280"/>
    </row>
    <row r="37" spans="1:9" ht="14.45" customHeight="1" x14ac:dyDescent="0.3">
      <c r="A37" s="275" t="s">
        <v>195</v>
      </c>
      <c r="B37" s="276" t="s">
        <v>206</v>
      </c>
      <c r="C37" s="236" t="s">
        <v>211</v>
      </c>
      <c r="D37" s="236" t="s">
        <v>208</v>
      </c>
      <c r="E37" s="277">
        <v>22124</v>
      </c>
      <c r="F37" s="277"/>
      <c r="G37" s="6"/>
      <c r="H37" s="261"/>
      <c r="I37" s="280"/>
    </row>
    <row r="38" spans="1:9" ht="14.45" customHeight="1" x14ac:dyDescent="0.25">
      <c r="A38" s="275" t="s">
        <v>195</v>
      </c>
      <c r="B38" s="276" t="s">
        <v>206</v>
      </c>
      <c r="C38" s="236" t="s">
        <v>212</v>
      </c>
      <c r="D38" s="236" t="s">
        <v>213</v>
      </c>
      <c r="E38" s="277">
        <v>24339</v>
      </c>
      <c r="F38" s="277"/>
      <c r="G38" s="6"/>
      <c r="H38" s="261"/>
      <c r="I38" s="280"/>
    </row>
    <row r="39" spans="1:9" ht="14.45" customHeight="1" x14ac:dyDescent="0.25">
      <c r="A39" s="275" t="s">
        <v>195</v>
      </c>
      <c r="B39" s="276" t="s">
        <v>206</v>
      </c>
      <c r="C39" s="236" t="s">
        <v>214</v>
      </c>
      <c r="D39" s="236" t="s">
        <v>208</v>
      </c>
      <c r="E39" s="277">
        <v>13428</v>
      </c>
      <c r="F39" s="277"/>
      <c r="G39" s="6"/>
      <c r="H39" s="261"/>
      <c r="I39" s="280"/>
    </row>
    <row r="40" spans="1:9" ht="28.9" customHeight="1" x14ac:dyDescent="0.25">
      <c r="A40" s="275" t="s">
        <v>195</v>
      </c>
      <c r="B40" s="276" t="s">
        <v>206</v>
      </c>
      <c r="C40" s="236" t="s">
        <v>105</v>
      </c>
      <c r="D40" s="236" t="s">
        <v>208</v>
      </c>
      <c r="E40" s="277">
        <v>6254</v>
      </c>
      <c r="F40" s="277"/>
      <c r="G40" s="6"/>
      <c r="H40" s="261"/>
      <c r="I40" s="280"/>
    </row>
    <row r="41" spans="1:9" ht="14.45" customHeight="1" x14ac:dyDescent="0.25">
      <c r="A41" s="275" t="s">
        <v>195</v>
      </c>
      <c r="B41" s="276" t="s">
        <v>206</v>
      </c>
      <c r="C41" s="236" t="s">
        <v>215</v>
      </c>
      <c r="D41" s="236" t="s">
        <v>216</v>
      </c>
      <c r="E41" s="277">
        <v>122552</v>
      </c>
      <c r="F41" s="277"/>
      <c r="G41" s="6"/>
      <c r="H41" s="261"/>
      <c r="I41" s="280"/>
    </row>
    <row r="42" spans="1:9" ht="14.45" customHeight="1" x14ac:dyDescent="0.25">
      <c r="A42" s="275" t="s">
        <v>195</v>
      </c>
      <c r="B42" s="276" t="s">
        <v>206</v>
      </c>
      <c r="C42" s="236" t="s">
        <v>217</v>
      </c>
      <c r="D42" s="236" t="s">
        <v>218</v>
      </c>
      <c r="E42" s="277">
        <f>15908+137594+7978+9985+7694</f>
        <v>179159</v>
      </c>
      <c r="F42" s="277"/>
      <c r="G42" s="6"/>
      <c r="H42" s="261"/>
      <c r="I42" s="280"/>
    </row>
    <row r="43" spans="1:9" ht="14.45" customHeight="1" x14ac:dyDescent="0.25">
      <c r="A43" s="275" t="s">
        <v>195</v>
      </c>
      <c r="B43" s="276" t="s">
        <v>206</v>
      </c>
      <c r="C43" s="236" t="s">
        <v>219</v>
      </c>
      <c r="D43" s="236" t="s">
        <v>208</v>
      </c>
      <c r="E43" s="277">
        <v>3004</v>
      </c>
      <c r="F43" s="277"/>
      <c r="G43" s="6"/>
      <c r="H43" s="261"/>
      <c r="I43" s="280"/>
    </row>
    <row r="44" spans="1:9" ht="14.45" customHeight="1" x14ac:dyDescent="0.25">
      <c r="A44" s="275" t="s">
        <v>195</v>
      </c>
      <c r="B44" s="276" t="s">
        <v>206</v>
      </c>
      <c r="C44" s="236" t="s">
        <v>220</v>
      </c>
      <c r="D44" s="236" t="s">
        <v>216</v>
      </c>
      <c r="E44" s="277">
        <v>2666</v>
      </c>
      <c r="F44" s="277"/>
      <c r="G44" s="6"/>
      <c r="H44" s="261"/>
      <c r="I44" s="280"/>
    </row>
    <row r="45" spans="1:9" ht="28.9" customHeight="1" x14ac:dyDescent="0.25">
      <c r="A45" s="273" t="s">
        <v>195</v>
      </c>
      <c r="B45" s="273" t="s">
        <v>206</v>
      </c>
      <c r="C45" s="224" t="s">
        <v>221</v>
      </c>
      <c r="D45" s="224" t="s">
        <v>222</v>
      </c>
      <c r="E45" s="274">
        <v>30438</v>
      </c>
      <c r="F45" s="274"/>
      <c r="G45" s="6"/>
      <c r="H45" s="260"/>
      <c r="I45" s="224"/>
    </row>
    <row r="47" spans="1:9" x14ac:dyDescent="0.25">
      <c r="A47" s="228" t="s">
        <v>190</v>
      </c>
      <c r="B47" s="347"/>
      <c r="C47" s="347"/>
      <c r="D47" s="347"/>
      <c r="E47" s="347"/>
      <c r="F47" s="347"/>
    </row>
    <row r="48" spans="1:9" x14ac:dyDescent="0.25">
      <c r="A48" s="228">
        <v>1</v>
      </c>
      <c r="B48" s="315" t="s">
        <v>225</v>
      </c>
      <c r="C48" s="315"/>
      <c r="D48" s="315"/>
      <c r="E48" s="315"/>
      <c r="F48" s="315"/>
    </row>
    <row r="49" spans="1:9" x14ac:dyDescent="0.25">
      <c r="A49" s="346"/>
      <c r="B49" s="332"/>
      <c r="C49" s="332"/>
      <c r="D49" s="332"/>
      <c r="E49" s="332"/>
      <c r="F49" s="332"/>
    </row>
    <row r="50" spans="1:9" x14ac:dyDescent="0.25">
      <c r="A50"/>
      <c r="B50" s="221" t="s">
        <v>177</v>
      </c>
      <c r="C50" s="234">
        <v>2013</v>
      </c>
      <c r="D50" s="235" t="s">
        <v>226</v>
      </c>
      <c r="E50"/>
      <c r="F50"/>
    </row>
    <row r="51" spans="1:9" x14ac:dyDescent="0.25">
      <c r="A51"/>
      <c r="B51"/>
      <c r="C51" s="221"/>
      <c r="D51" s="235"/>
      <c r="E51"/>
      <c r="F51"/>
    </row>
    <row r="52" spans="1:9" ht="15.75" thickBot="1" x14ac:dyDescent="0.3">
      <c r="A52"/>
      <c r="B52"/>
      <c r="C52"/>
      <c r="D52"/>
      <c r="E52"/>
      <c r="F52"/>
    </row>
    <row r="53" spans="1:9" ht="15" customHeight="1" x14ac:dyDescent="0.25">
      <c r="A53" s="352" t="s">
        <v>179</v>
      </c>
      <c r="B53" s="353"/>
      <c r="C53" s="354" t="s">
        <v>180</v>
      </c>
      <c r="D53" s="354" t="s">
        <v>181</v>
      </c>
      <c r="E53" s="357" t="s">
        <v>182</v>
      </c>
      <c r="F53" s="357" t="s">
        <v>183</v>
      </c>
      <c r="G53" s="278"/>
      <c r="H53" s="348" t="s">
        <v>187</v>
      </c>
      <c r="I53" s="350" t="s">
        <v>188</v>
      </c>
    </row>
    <row r="54" spans="1:9" x14ac:dyDescent="0.25">
      <c r="A54" s="359" t="s">
        <v>184</v>
      </c>
      <c r="B54" s="361" t="s">
        <v>185</v>
      </c>
      <c r="C54" s="355"/>
      <c r="D54" s="355"/>
      <c r="E54" s="358"/>
      <c r="F54" s="358"/>
      <c r="G54" s="263"/>
      <c r="H54" s="349"/>
      <c r="I54" s="351"/>
    </row>
    <row r="55" spans="1:9" x14ac:dyDescent="0.25">
      <c r="A55" s="360"/>
      <c r="B55" s="362"/>
      <c r="C55" s="356"/>
      <c r="D55" s="356"/>
      <c r="E55" s="222" t="s">
        <v>186</v>
      </c>
      <c r="F55" s="222" t="s">
        <v>186</v>
      </c>
      <c r="G55" s="264"/>
      <c r="H55" s="259" t="s">
        <v>189</v>
      </c>
      <c r="I55" s="227" t="s">
        <v>186</v>
      </c>
    </row>
    <row r="56" spans="1:9" ht="14.45" customHeight="1" x14ac:dyDescent="0.25">
      <c r="A56" s="245" t="s">
        <v>194</v>
      </c>
      <c r="B56" s="246" t="s">
        <v>195</v>
      </c>
      <c r="C56" s="247" t="s">
        <v>202</v>
      </c>
      <c r="D56" s="247" t="s">
        <v>197</v>
      </c>
      <c r="E56" s="248"/>
      <c r="F56" s="248">
        <v>50000</v>
      </c>
      <c r="G56" s="6"/>
      <c r="H56" s="260"/>
      <c r="I56" s="279"/>
    </row>
    <row r="57" spans="1:9" ht="14.45" customHeight="1" x14ac:dyDescent="0.25">
      <c r="A57" s="245" t="s">
        <v>194</v>
      </c>
      <c r="B57" s="246" t="s">
        <v>195</v>
      </c>
      <c r="C57" s="224" t="s">
        <v>198</v>
      </c>
      <c r="D57" s="224" t="s">
        <v>197</v>
      </c>
      <c r="E57" s="248"/>
      <c r="F57" s="248">
        <v>42065</v>
      </c>
      <c r="G57" s="6"/>
      <c r="H57" s="260"/>
      <c r="I57" s="279"/>
    </row>
    <row r="58" spans="1:9" ht="14.45" customHeight="1" x14ac:dyDescent="0.25">
      <c r="A58" s="245" t="s">
        <v>195</v>
      </c>
      <c r="B58" s="246" t="s">
        <v>194</v>
      </c>
      <c r="C58" s="247" t="s">
        <v>199</v>
      </c>
      <c r="D58" s="247" t="s">
        <v>200</v>
      </c>
      <c r="E58" s="248">
        <v>1216850</v>
      </c>
      <c r="F58" s="247"/>
      <c r="G58" s="6"/>
      <c r="H58" s="260"/>
      <c r="I58" s="279"/>
    </row>
    <row r="59" spans="1:9" ht="14.45" customHeight="1" x14ac:dyDescent="0.25">
      <c r="A59" s="245" t="s">
        <v>195</v>
      </c>
      <c r="B59" s="246" t="s">
        <v>194</v>
      </c>
      <c r="C59" s="247" t="s">
        <v>201</v>
      </c>
      <c r="D59" s="247" t="s">
        <v>200</v>
      </c>
      <c r="E59" s="248">
        <v>459622</v>
      </c>
      <c r="F59" s="247"/>
      <c r="G59" s="6"/>
      <c r="H59" s="260"/>
      <c r="I59" s="279"/>
    </row>
    <row r="60" spans="1:9" ht="14.45" customHeight="1" x14ac:dyDescent="0.25">
      <c r="A60" s="249"/>
      <c r="B60" s="250"/>
      <c r="C60" s="251"/>
      <c r="D60" s="251"/>
      <c r="E60" s="248"/>
      <c r="F60" s="247"/>
      <c r="G60" s="6"/>
      <c r="H60" s="260"/>
      <c r="I60" s="279"/>
    </row>
    <row r="61" spans="1:9" ht="14.45" customHeight="1" x14ac:dyDescent="0.25">
      <c r="A61" s="249" t="s">
        <v>227</v>
      </c>
      <c r="B61" s="250" t="s">
        <v>195</v>
      </c>
      <c r="C61" s="251" t="s">
        <v>202</v>
      </c>
      <c r="D61" s="251" t="s">
        <v>197</v>
      </c>
      <c r="E61" s="248"/>
      <c r="F61" s="248">
        <v>92213</v>
      </c>
      <c r="G61" s="6"/>
      <c r="H61" s="260"/>
      <c r="I61" s="279"/>
    </row>
    <row r="62" spans="1:9" ht="14.45" customHeight="1" x14ac:dyDescent="0.25">
      <c r="A62" s="249" t="s">
        <v>195</v>
      </c>
      <c r="B62" s="250" t="s">
        <v>227</v>
      </c>
      <c r="C62" s="251" t="s">
        <v>199</v>
      </c>
      <c r="D62" s="251" t="s">
        <v>200</v>
      </c>
      <c r="E62" s="248">
        <v>1205280</v>
      </c>
      <c r="F62" s="247"/>
      <c r="G62" s="6"/>
      <c r="H62" s="260"/>
      <c r="I62" s="279"/>
    </row>
    <row r="63" spans="1:9" ht="14.45" customHeight="1" x14ac:dyDescent="0.25">
      <c r="A63" s="249" t="s">
        <v>195</v>
      </c>
      <c r="B63" s="250" t="s">
        <v>227</v>
      </c>
      <c r="C63" s="251" t="s">
        <v>204</v>
      </c>
      <c r="D63" s="251" t="s">
        <v>200</v>
      </c>
      <c r="E63" s="248">
        <v>649166</v>
      </c>
      <c r="F63" s="247"/>
      <c r="G63" s="6"/>
      <c r="H63" s="260"/>
      <c r="I63" s="279"/>
    </row>
    <row r="64" spans="1:9" ht="14.45" customHeight="1" x14ac:dyDescent="0.25">
      <c r="A64" s="249"/>
      <c r="B64" s="250"/>
      <c r="C64" s="251"/>
      <c r="D64" s="251"/>
      <c r="E64" s="248"/>
      <c r="F64" s="247"/>
      <c r="G64" s="6"/>
      <c r="H64" s="260"/>
      <c r="I64" s="279"/>
    </row>
    <row r="65" spans="1:9" ht="14.45" customHeight="1" x14ac:dyDescent="0.25">
      <c r="A65" s="252" t="s">
        <v>195</v>
      </c>
      <c r="B65" s="253" t="s">
        <v>205</v>
      </c>
      <c r="C65" s="236" t="s">
        <v>199</v>
      </c>
      <c r="D65" s="236" t="s">
        <v>200</v>
      </c>
      <c r="E65" s="254">
        <v>146054</v>
      </c>
      <c r="F65" s="224"/>
      <c r="G65" s="6"/>
      <c r="H65" s="260"/>
      <c r="I65" s="279"/>
    </row>
    <row r="66" spans="1:9" ht="14.45" customHeight="1" x14ac:dyDescent="0.25">
      <c r="A66" s="252"/>
      <c r="B66" s="253"/>
      <c r="C66" s="236"/>
      <c r="D66" s="236"/>
      <c r="E66" s="254"/>
      <c r="F66" s="224"/>
      <c r="G66" s="6"/>
      <c r="H66" s="260"/>
      <c r="I66" s="279"/>
    </row>
    <row r="67" spans="1:9" ht="14.45" customHeight="1" x14ac:dyDescent="0.25">
      <c r="A67" s="255" t="s">
        <v>195</v>
      </c>
      <c r="B67" s="256" t="s">
        <v>228</v>
      </c>
      <c r="C67" s="224" t="s">
        <v>229</v>
      </c>
      <c r="D67" s="224" t="s">
        <v>230</v>
      </c>
      <c r="E67" s="254">
        <v>30721.79</v>
      </c>
      <c r="F67" s="224"/>
      <c r="G67" s="6"/>
      <c r="H67" s="260"/>
      <c r="I67" s="279"/>
    </row>
    <row r="68" spans="1:9" ht="14.45" customHeight="1" x14ac:dyDescent="0.25">
      <c r="A68" s="255" t="s">
        <v>195</v>
      </c>
      <c r="B68" s="256" t="s">
        <v>228</v>
      </c>
      <c r="C68" s="224" t="s">
        <v>108</v>
      </c>
      <c r="D68" s="224" t="s">
        <v>230</v>
      </c>
      <c r="E68" s="254">
        <v>1207.46</v>
      </c>
      <c r="F68" s="224"/>
      <c r="G68" s="6"/>
      <c r="H68" s="260"/>
      <c r="I68" s="279"/>
    </row>
    <row r="69" spans="1:9" ht="14.45" customHeight="1" x14ac:dyDescent="0.25">
      <c r="A69" s="255" t="s">
        <v>195</v>
      </c>
      <c r="B69" s="256" t="s">
        <v>228</v>
      </c>
      <c r="C69" s="236" t="s">
        <v>20</v>
      </c>
      <c r="D69" s="224" t="s">
        <v>230</v>
      </c>
      <c r="E69" s="254">
        <v>200</v>
      </c>
      <c r="F69" s="224"/>
      <c r="G69" s="6"/>
      <c r="H69" s="260"/>
      <c r="I69" s="279"/>
    </row>
    <row r="70" spans="1:9" ht="14.45" customHeight="1" x14ac:dyDescent="0.25">
      <c r="A70" s="255" t="s">
        <v>195</v>
      </c>
      <c r="B70" s="256" t="s">
        <v>228</v>
      </c>
      <c r="C70" s="224" t="s">
        <v>211</v>
      </c>
      <c r="D70" s="224" t="s">
        <v>230</v>
      </c>
      <c r="E70" s="254">
        <v>5333.73</v>
      </c>
      <c r="F70" s="224"/>
      <c r="G70" s="6"/>
      <c r="H70" s="260"/>
      <c r="I70" s="279"/>
    </row>
    <row r="71" spans="1:9" ht="14.45" customHeight="1" x14ac:dyDescent="0.25">
      <c r="A71" s="223"/>
      <c r="B71" s="224"/>
      <c r="C71" s="224"/>
      <c r="D71" s="224"/>
      <c r="E71" s="254"/>
      <c r="F71" s="224"/>
      <c r="G71" s="6"/>
      <c r="H71" s="260"/>
      <c r="I71" s="279"/>
    </row>
    <row r="72" spans="1:9" ht="14.45" customHeight="1" x14ac:dyDescent="0.25">
      <c r="A72" s="223"/>
      <c r="B72" s="224"/>
      <c r="C72" s="224"/>
      <c r="D72" s="224"/>
      <c r="E72" s="254"/>
      <c r="F72" s="224"/>
      <c r="G72" s="6"/>
      <c r="H72" s="260"/>
      <c r="I72" s="279"/>
    </row>
    <row r="73" spans="1:9" ht="14.45" customHeight="1" x14ac:dyDescent="0.25">
      <c r="A73" s="223" t="s">
        <v>195</v>
      </c>
      <c r="B73" s="224" t="s">
        <v>206</v>
      </c>
      <c r="C73" s="236" t="s">
        <v>207</v>
      </c>
      <c r="D73" s="236" t="s">
        <v>208</v>
      </c>
      <c r="E73" s="254">
        <v>128915</v>
      </c>
      <c r="F73" s="224"/>
      <c r="G73" s="6"/>
      <c r="H73" s="260"/>
      <c r="I73" s="279"/>
    </row>
    <row r="74" spans="1:9" ht="14.45" customHeight="1" x14ac:dyDescent="0.25">
      <c r="A74" s="223" t="s">
        <v>195</v>
      </c>
      <c r="B74" s="224" t="s">
        <v>206</v>
      </c>
      <c r="C74" s="236" t="s">
        <v>209</v>
      </c>
      <c r="D74" s="236" t="s">
        <v>208</v>
      </c>
      <c r="E74" s="254">
        <v>91200</v>
      </c>
      <c r="F74" s="224"/>
      <c r="G74" s="6"/>
      <c r="H74" s="260"/>
      <c r="I74" s="279"/>
    </row>
    <row r="75" spans="1:9" ht="14.45" customHeight="1" x14ac:dyDescent="0.25">
      <c r="A75" s="223" t="s">
        <v>195</v>
      </c>
      <c r="B75" s="224" t="s">
        <v>206</v>
      </c>
      <c r="C75" s="236" t="s">
        <v>210</v>
      </c>
      <c r="D75" s="236" t="s">
        <v>208</v>
      </c>
      <c r="E75" s="254">
        <v>1561</v>
      </c>
      <c r="F75" s="224"/>
      <c r="G75" s="6"/>
      <c r="H75" s="260"/>
      <c r="I75" s="279"/>
    </row>
    <row r="76" spans="1:9" ht="14.45" customHeight="1" x14ac:dyDescent="0.25">
      <c r="A76" s="223" t="s">
        <v>195</v>
      </c>
      <c r="B76" s="224" t="s">
        <v>206</v>
      </c>
      <c r="C76" s="236" t="s">
        <v>111</v>
      </c>
      <c r="D76" s="236" t="s">
        <v>208</v>
      </c>
      <c r="E76" s="254">
        <v>12000</v>
      </c>
      <c r="F76" s="236"/>
      <c r="G76" s="6"/>
      <c r="H76" s="261"/>
      <c r="I76" s="280"/>
    </row>
    <row r="77" spans="1:9" ht="14.45" customHeight="1" x14ac:dyDescent="0.25">
      <c r="A77" s="223" t="s">
        <v>195</v>
      </c>
      <c r="B77" s="224" t="s">
        <v>206</v>
      </c>
      <c r="C77" s="236" t="s">
        <v>211</v>
      </c>
      <c r="D77" s="236" t="s">
        <v>208</v>
      </c>
      <c r="E77" s="254">
        <v>22124</v>
      </c>
      <c r="F77" s="236"/>
      <c r="G77" s="6"/>
      <c r="H77" s="261"/>
      <c r="I77" s="280"/>
    </row>
    <row r="78" spans="1:9" ht="14.45" customHeight="1" x14ac:dyDescent="0.25">
      <c r="A78" s="223" t="s">
        <v>195</v>
      </c>
      <c r="B78" s="224" t="s">
        <v>206</v>
      </c>
      <c r="C78" s="236" t="s">
        <v>212</v>
      </c>
      <c r="D78" s="236" t="s">
        <v>213</v>
      </c>
      <c r="E78" s="254">
        <v>24339</v>
      </c>
      <c r="F78" s="236"/>
      <c r="G78" s="6"/>
      <c r="H78" s="261"/>
      <c r="I78" s="280"/>
    </row>
    <row r="79" spans="1:9" ht="14.45" customHeight="1" x14ac:dyDescent="0.25">
      <c r="A79" s="223" t="s">
        <v>195</v>
      </c>
      <c r="B79" s="224" t="s">
        <v>206</v>
      </c>
      <c r="C79" s="236" t="s">
        <v>214</v>
      </c>
      <c r="D79" s="236" t="s">
        <v>208</v>
      </c>
      <c r="E79" s="254">
        <v>13428</v>
      </c>
      <c r="F79" s="236"/>
      <c r="G79" s="6"/>
      <c r="H79" s="261"/>
      <c r="I79" s="280"/>
    </row>
    <row r="80" spans="1:9" ht="14.45" customHeight="1" x14ac:dyDescent="0.25">
      <c r="A80" s="223" t="s">
        <v>195</v>
      </c>
      <c r="B80" s="224" t="s">
        <v>206</v>
      </c>
      <c r="C80" s="236" t="s">
        <v>105</v>
      </c>
      <c r="D80" s="236" t="s">
        <v>208</v>
      </c>
      <c r="E80" s="254">
        <v>6254</v>
      </c>
      <c r="F80" s="236"/>
      <c r="G80" s="6"/>
      <c r="H80" s="261"/>
      <c r="I80" s="280"/>
    </row>
    <row r="81" spans="1:9" ht="14.45" customHeight="1" x14ac:dyDescent="0.25">
      <c r="A81" s="223" t="s">
        <v>195</v>
      </c>
      <c r="B81" s="224" t="s">
        <v>206</v>
      </c>
      <c r="C81" s="236" t="s">
        <v>215</v>
      </c>
      <c r="D81" s="236" t="s">
        <v>216</v>
      </c>
      <c r="E81" s="254">
        <v>122552</v>
      </c>
      <c r="F81" s="236"/>
      <c r="G81" s="6"/>
      <c r="H81" s="261"/>
      <c r="I81" s="280"/>
    </row>
    <row r="82" spans="1:9" ht="14.45" customHeight="1" x14ac:dyDescent="0.25">
      <c r="A82" s="223" t="s">
        <v>195</v>
      </c>
      <c r="B82" s="224" t="s">
        <v>206</v>
      </c>
      <c r="C82" s="236" t="s">
        <v>217</v>
      </c>
      <c r="D82" s="236" t="s">
        <v>218</v>
      </c>
      <c r="E82" s="254">
        <f>137594+7978+9985+7694</f>
        <v>163251</v>
      </c>
      <c r="F82" s="236"/>
      <c r="G82" s="6"/>
      <c r="H82" s="261"/>
      <c r="I82" s="280"/>
    </row>
    <row r="83" spans="1:9" ht="14.45" customHeight="1" x14ac:dyDescent="0.25">
      <c r="A83" s="223" t="s">
        <v>195</v>
      </c>
      <c r="B83" s="224" t="s">
        <v>206</v>
      </c>
      <c r="C83" s="236" t="s">
        <v>219</v>
      </c>
      <c r="D83" s="236" t="s">
        <v>208</v>
      </c>
      <c r="E83" s="254">
        <v>3004</v>
      </c>
      <c r="F83" s="236"/>
      <c r="G83" s="6"/>
      <c r="H83" s="261"/>
      <c r="I83" s="280"/>
    </row>
    <row r="84" spans="1:9" ht="14.45" customHeight="1" x14ac:dyDescent="0.25">
      <c r="A84" s="223" t="s">
        <v>195</v>
      </c>
      <c r="B84" s="224" t="s">
        <v>206</v>
      </c>
      <c r="C84" s="236" t="s">
        <v>220</v>
      </c>
      <c r="D84" s="236" t="s">
        <v>216</v>
      </c>
      <c r="E84" s="254">
        <v>2666</v>
      </c>
      <c r="F84" s="236"/>
      <c r="G84" s="6"/>
      <c r="H84" s="261"/>
      <c r="I84" s="280"/>
    </row>
    <row r="85" spans="1:9" ht="14.45" customHeight="1" x14ac:dyDescent="0.25">
      <c r="A85" s="257" t="s">
        <v>195</v>
      </c>
      <c r="B85" s="236" t="s">
        <v>206</v>
      </c>
      <c r="C85" s="236" t="s">
        <v>221</v>
      </c>
      <c r="D85" s="236" t="s">
        <v>222</v>
      </c>
      <c r="E85" s="254">
        <v>30438</v>
      </c>
      <c r="F85" s="236"/>
      <c r="G85" s="6"/>
      <c r="H85" s="261"/>
      <c r="I85" s="280"/>
    </row>
    <row r="86" spans="1:9" ht="14.45" customHeight="1" x14ac:dyDescent="0.25">
      <c r="A86" s="257" t="s">
        <v>195</v>
      </c>
      <c r="B86" s="236" t="s">
        <v>206</v>
      </c>
      <c r="C86" s="236" t="s">
        <v>223</v>
      </c>
      <c r="D86" s="236" t="s">
        <v>224</v>
      </c>
      <c r="E86" s="258">
        <v>15908</v>
      </c>
      <c r="F86" s="236"/>
      <c r="G86" s="6"/>
      <c r="H86" s="261"/>
      <c r="I86" s="280"/>
    </row>
    <row r="87" spans="1:9" ht="14.45" customHeight="1" x14ac:dyDescent="0.25">
      <c r="A87" s="257"/>
      <c r="B87" s="236"/>
      <c r="C87" s="236"/>
      <c r="D87" s="236"/>
      <c r="E87" s="258"/>
      <c r="F87" s="236"/>
      <c r="G87" s="6"/>
      <c r="H87" s="261"/>
      <c r="I87" s="280"/>
    </row>
    <row r="88" spans="1:9" ht="14.45" customHeight="1" x14ac:dyDescent="0.25">
      <c r="A88" s="257" t="s">
        <v>195</v>
      </c>
      <c r="B88" s="236" t="s">
        <v>231</v>
      </c>
      <c r="C88" s="236" t="s">
        <v>207</v>
      </c>
      <c r="D88" s="236" t="s">
        <v>208</v>
      </c>
      <c r="E88" s="258">
        <v>49431</v>
      </c>
      <c r="F88" s="236"/>
      <c r="G88" s="6"/>
      <c r="H88" s="261"/>
      <c r="I88" s="280"/>
    </row>
    <row r="89" spans="1:9" ht="14.45" customHeight="1" x14ac:dyDescent="0.25">
      <c r="A89" s="257" t="s">
        <v>195</v>
      </c>
      <c r="B89" s="236" t="s">
        <v>231</v>
      </c>
      <c r="C89" s="236" t="s">
        <v>232</v>
      </c>
      <c r="D89" s="236" t="s">
        <v>208</v>
      </c>
      <c r="E89" s="258">
        <v>13300</v>
      </c>
      <c r="F89" s="236"/>
      <c r="G89" s="6"/>
      <c r="H89" s="261"/>
      <c r="I89" s="280"/>
    </row>
    <row r="90" spans="1:9" ht="14.45" customHeight="1" x14ac:dyDescent="0.25">
      <c r="A90" s="257" t="s">
        <v>195</v>
      </c>
      <c r="B90" s="236" t="s">
        <v>231</v>
      </c>
      <c r="C90" s="236" t="s">
        <v>210</v>
      </c>
      <c r="D90" s="236" t="s">
        <v>208</v>
      </c>
      <c r="E90" s="258">
        <v>1971</v>
      </c>
      <c r="F90" s="236"/>
      <c r="G90" s="6"/>
      <c r="H90" s="261"/>
      <c r="I90" s="280"/>
    </row>
    <row r="91" spans="1:9" ht="14.45" customHeight="1" x14ac:dyDescent="0.25">
      <c r="A91" s="257" t="s">
        <v>195</v>
      </c>
      <c r="B91" s="236" t="s">
        <v>231</v>
      </c>
      <c r="C91" s="236" t="s">
        <v>211</v>
      </c>
      <c r="D91" s="236" t="s">
        <v>208</v>
      </c>
      <c r="E91" s="258">
        <v>-5040</v>
      </c>
      <c r="F91" s="236"/>
      <c r="G91" s="6"/>
      <c r="H91" s="261"/>
      <c r="I91" s="280"/>
    </row>
    <row r="92" spans="1:9" ht="14.45" customHeight="1" x14ac:dyDescent="0.25">
      <c r="A92" s="257" t="s">
        <v>195</v>
      </c>
      <c r="B92" s="236" t="s">
        <v>231</v>
      </c>
      <c r="C92" s="236" t="s">
        <v>212</v>
      </c>
      <c r="D92" s="236" t="s">
        <v>208</v>
      </c>
      <c r="E92" s="258">
        <v>15214</v>
      </c>
      <c r="F92" s="236"/>
      <c r="G92" s="6"/>
      <c r="H92" s="261"/>
      <c r="I92" s="280"/>
    </row>
    <row r="93" spans="1:9" ht="14.45" customHeight="1" x14ac:dyDescent="0.25">
      <c r="A93" s="257" t="s">
        <v>195</v>
      </c>
      <c r="B93" s="236" t="s">
        <v>231</v>
      </c>
      <c r="C93" s="236" t="str">
        <f>C79</f>
        <v>Financial Services</v>
      </c>
      <c r="D93" s="236" t="s">
        <v>208</v>
      </c>
      <c r="E93" s="258">
        <v>11988</v>
      </c>
      <c r="F93" s="236"/>
      <c r="G93" s="6"/>
      <c r="H93" s="261"/>
      <c r="I93" s="280"/>
    </row>
    <row r="94" spans="1:9" ht="14.45" customHeight="1" x14ac:dyDescent="0.25">
      <c r="A94" s="257" t="s">
        <v>195</v>
      </c>
      <c r="B94" s="236" t="s">
        <v>231</v>
      </c>
      <c r="C94" s="236" t="str">
        <f>C80</f>
        <v>Rates and Regulatory Affairs</v>
      </c>
      <c r="D94" s="236" t="s">
        <v>208</v>
      </c>
      <c r="E94" s="258">
        <v>3868</v>
      </c>
      <c r="F94" s="236"/>
      <c r="G94" s="6"/>
      <c r="H94" s="261"/>
      <c r="I94" s="280"/>
    </row>
    <row r="95" spans="1:9" ht="14.45" customHeight="1" x14ac:dyDescent="0.25">
      <c r="A95" s="257" t="s">
        <v>195</v>
      </c>
      <c r="B95" s="236" t="s">
        <v>231</v>
      </c>
      <c r="C95" s="236" t="str">
        <f>C81</f>
        <v>IT Services</v>
      </c>
      <c r="D95" s="236" t="s">
        <v>208</v>
      </c>
      <c r="E95" s="258">
        <v>22898</v>
      </c>
      <c r="F95" s="236"/>
      <c r="G95" s="6"/>
      <c r="H95" s="261"/>
      <c r="I95" s="280"/>
    </row>
    <row r="96" spans="1:9" ht="14.45" customHeight="1" x14ac:dyDescent="0.25">
      <c r="A96" s="257" t="s">
        <v>195</v>
      </c>
      <c r="B96" s="236" t="s">
        <v>231</v>
      </c>
      <c r="C96" s="236" t="str">
        <f>C82</f>
        <v>Facilities</v>
      </c>
      <c r="D96" s="236" t="s">
        <v>208</v>
      </c>
      <c r="E96" s="258">
        <v>9208</v>
      </c>
      <c r="F96" s="236"/>
      <c r="G96" s="6"/>
      <c r="H96" s="261"/>
      <c r="I96" s="280"/>
    </row>
    <row r="97" spans="1:9" ht="14.45" customHeight="1" x14ac:dyDescent="0.25">
      <c r="A97" s="257" t="s">
        <v>195</v>
      </c>
      <c r="B97" s="236" t="s">
        <v>206</v>
      </c>
      <c r="C97" s="236" t="s">
        <v>233</v>
      </c>
      <c r="D97" s="236" t="s">
        <v>234</v>
      </c>
      <c r="E97" s="258">
        <v>675</v>
      </c>
      <c r="F97" s="236"/>
      <c r="G97" s="6"/>
      <c r="H97" s="261"/>
      <c r="I97" s="280"/>
    </row>
    <row r="98" spans="1:9" ht="15.75" thickBot="1" x14ac:dyDescent="0.3">
      <c r="A98" s="225"/>
      <c r="B98" s="226"/>
      <c r="C98" s="226"/>
      <c r="D98" s="226"/>
      <c r="E98" s="283"/>
      <c r="F98" s="226"/>
      <c r="G98" s="281"/>
      <c r="H98" s="265"/>
      <c r="I98" s="282"/>
    </row>
    <row r="100" spans="1:9" x14ac:dyDescent="0.25">
      <c r="A100"/>
      <c r="B100" s="221" t="s">
        <v>177</v>
      </c>
      <c r="C100" s="234">
        <v>2014</v>
      </c>
      <c r="D100" s="235" t="s">
        <v>226</v>
      </c>
      <c r="E100"/>
      <c r="F100"/>
      <c r="G100" s="6"/>
      <c r="H100" s="262"/>
      <c r="I100"/>
    </row>
    <row r="101" spans="1:9" x14ac:dyDescent="0.25">
      <c r="A101"/>
      <c r="B101"/>
      <c r="C101" s="221"/>
      <c r="D101" s="235"/>
      <c r="E101"/>
      <c r="F101"/>
      <c r="G101" s="6"/>
      <c r="H101" s="262"/>
      <c r="I101"/>
    </row>
    <row r="102" spans="1:9" ht="15.75" thickBot="1" x14ac:dyDescent="0.3">
      <c r="A102"/>
      <c r="B102"/>
      <c r="C102"/>
      <c r="D102"/>
      <c r="E102"/>
      <c r="F102"/>
      <c r="G102" s="6"/>
      <c r="H102" s="262"/>
      <c r="I102"/>
    </row>
    <row r="103" spans="1:9" ht="15" customHeight="1" x14ac:dyDescent="0.25">
      <c r="A103" s="352" t="s">
        <v>179</v>
      </c>
      <c r="B103" s="353"/>
      <c r="C103" s="354" t="s">
        <v>180</v>
      </c>
      <c r="D103" s="354" t="s">
        <v>181</v>
      </c>
      <c r="E103" s="357" t="s">
        <v>182</v>
      </c>
      <c r="F103" s="357" t="s">
        <v>183</v>
      </c>
      <c r="G103" s="278"/>
      <c r="H103" s="348" t="s">
        <v>187</v>
      </c>
      <c r="I103" s="350" t="s">
        <v>188</v>
      </c>
    </row>
    <row r="104" spans="1:9" x14ac:dyDescent="0.25">
      <c r="A104" s="359" t="s">
        <v>184</v>
      </c>
      <c r="B104" s="361" t="s">
        <v>185</v>
      </c>
      <c r="C104" s="355"/>
      <c r="D104" s="355"/>
      <c r="E104" s="358"/>
      <c r="F104" s="358"/>
      <c r="G104" s="263"/>
      <c r="H104" s="349"/>
      <c r="I104" s="351"/>
    </row>
    <row r="105" spans="1:9" x14ac:dyDescent="0.25">
      <c r="A105" s="360"/>
      <c r="B105" s="362"/>
      <c r="C105" s="356"/>
      <c r="D105" s="356"/>
      <c r="E105" s="222" t="s">
        <v>186</v>
      </c>
      <c r="F105" s="222" t="s">
        <v>186</v>
      </c>
      <c r="G105" s="264"/>
      <c r="H105" s="259" t="s">
        <v>189</v>
      </c>
      <c r="I105" s="227" t="s">
        <v>186</v>
      </c>
    </row>
    <row r="106" spans="1:9" ht="14.45" customHeight="1" x14ac:dyDescent="0.25">
      <c r="A106" s="255" t="s">
        <v>194</v>
      </c>
      <c r="B106" s="256" t="s">
        <v>195</v>
      </c>
      <c r="C106" s="224" t="s">
        <v>202</v>
      </c>
      <c r="D106" s="224" t="s">
        <v>197</v>
      </c>
      <c r="E106" s="254"/>
      <c r="F106" s="254">
        <v>51500</v>
      </c>
      <c r="G106" s="6"/>
      <c r="H106" s="260"/>
      <c r="I106" s="284"/>
    </row>
    <row r="107" spans="1:9" ht="14.45" customHeight="1" x14ac:dyDescent="0.25">
      <c r="A107" s="245" t="s">
        <v>194</v>
      </c>
      <c r="B107" s="246" t="s">
        <v>195</v>
      </c>
      <c r="C107" s="224" t="s">
        <v>198</v>
      </c>
      <c r="D107" s="224" t="s">
        <v>197</v>
      </c>
      <c r="E107" s="254"/>
      <c r="F107" s="254">
        <v>43326</v>
      </c>
      <c r="G107" s="6"/>
      <c r="H107" s="260"/>
      <c r="I107" s="284"/>
    </row>
    <row r="108" spans="1:9" ht="14.45" customHeight="1" x14ac:dyDescent="0.25">
      <c r="A108" s="255" t="s">
        <v>195</v>
      </c>
      <c r="B108" s="256" t="s">
        <v>194</v>
      </c>
      <c r="C108" s="224" t="s">
        <v>199</v>
      </c>
      <c r="D108" s="224" t="s">
        <v>200</v>
      </c>
      <c r="E108" s="254">
        <v>1253365</v>
      </c>
      <c r="F108" s="254"/>
      <c r="G108" s="6"/>
      <c r="H108" s="260"/>
      <c r="I108" s="284"/>
    </row>
    <row r="109" spans="1:9" ht="14.45" customHeight="1" x14ac:dyDescent="0.25">
      <c r="A109" s="255" t="s">
        <v>195</v>
      </c>
      <c r="B109" s="256" t="s">
        <v>194</v>
      </c>
      <c r="C109" s="224" t="s">
        <v>201</v>
      </c>
      <c r="D109" s="224" t="s">
        <v>200</v>
      </c>
      <c r="E109" s="254">
        <v>473387</v>
      </c>
      <c r="F109" s="254"/>
      <c r="G109" s="6"/>
      <c r="H109" s="260"/>
      <c r="I109" s="284"/>
    </row>
    <row r="110" spans="1:9" ht="14.45" customHeight="1" x14ac:dyDescent="0.25">
      <c r="A110" s="252"/>
      <c r="B110" s="253"/>
      <c r="C110" s="236"/>
      <c r="D110" s="236"/>
      <c r="E110" s="254"/>
      <c r="F110" s="254"/>
      <c r="G110" s="6"/>
      <c r="H110" s="260"/>
      <c r="I110" s="284"/>
    </row>
    <row r="111" spans="1:9" ht="14.45" customHeight="1" x14ac:dyDescent="0.25">
      <c r="A111" s="252" t="s">
        <v>227</v>
      </c>
      <c r="B111" s="253" t="s">
        <v>195</v>
      </c>
      <c r="C111" s="236" t="s">
        <v>202</v>
      </c>
      <c r="D111" s="236" t="s">
        <v>197</v>
      </c>
      <c r="E111" s="254"/>
      <c r="F111" s="254">
        <v>94979</v>
      </c>
      <c r="G111" s="6"/>
      <c r="H111" s="260"/>
      <c r="I111" s="284"/>
    </row>
    <row r="112" spans="1:9" ht="14.45" customHeight="1" x14ac:dyDescent="0.25">
      <c r="A112" s="252" t="s">
        <v>195</v>
      </c>
      <c r="B112" s="253" t="s">
        <v>227</v>
      </c>
      <c r="C112" s="236" t="s">
        <v>199</v>
      </c>
      <c r="D112" s="236" t="s">
        <v>200</v>
      </c>
      <c r="E112" s="254">
        <v>1241435</v>
      </c>
      <c r="F112" s="254"/>
      <c r="G112" s="6"/>
      <c r="H112" s="260"/>
      <c r="I112" s="284"/>
    </row>
    <row r="113" spans="1:9" ht="14.45" customHeight="1" x14ac:dyDescent="0.25">
      <c r="A113" s="252" t="s">
        <v>195</v>
      </c>
      <c r="B113" s="253" t="s">
        <v>227</v>
      </c>
      <c r="C113" s="236" t="s">
        <v>204</v>
      </c>
      <c r="D113" s="236" t="s">
        <v>200</v>
      </c>
      <c r="E113" s="254">
        <v>748644</v>
      </c>
      <c r="F113" s="224"/>
      <c r="G113" s="6"/>
      <c r="H113" s="260"/>
      <c r="I113" s="284"/>
    </row>
    <row r="114" spans="1:9" ht="14.45" customHeight="1" x14ac:dyDescent="0.25">
      <c r="A114" s="252"/>
      <c r="B114" s="253"/>
      <c r="C114" s="236"/>
      <c r="D114" s="236"/>
      <c r="E114" s="236"/>
      <c r="F114" s="236"/>
      <c r="G114" s="6"/>
      <c r="H114" s="261"/>
      <c r="I114" s="280"/>
    </row>
    <row r="115" spans="1:9" ht="14.45" customHeight="1" x14ac:dyDescent="0.25">
      <c r="A115" s="255" t="s">
        <v>195</v>
      </c>
      <c r="B115" s="256" t="s">
        <v>228</v>
      </c>
      <c r="C115" s="224" t="s">
        <v>229</v>
      </c>
      <c r="D115" s="236" t="s">
        <v>197</v>
      </c>
      <c r="E115" s="254">
        <f>684.15+63</f>
        <v>747.15</v>
      </c>
      <c r="F115" s="236"/>
      <c r="G115" s="6"/>
      <c r="H115" s="261"/>
      <c r="I115" s="280"/>
    </row>
    <row r="116" spans="1:9" ht="14.45" customHeight="1" x14ac:dyDescent="0.25">
      <c r="A116" s="255" t="s">
        <v>195</v>
      </c>
      <c r="B116" s="256" t="s">
        <v>228</v>
      </c>
      <c r="C116" s="224" t="s">
        <v>108</v>
      </c>
      <c r="D116" s="236" t="s">
        <v>197</v>
      </c>
      <c r="E116" s="254">
        <v>9347.98</v>
      </c>
      <c r="F116" s="236"/>
      <c r="G116" s="6"/>
      <c r="H116" s="261"/>
      <c r="I116" s="280"/>
    </row>
    <row r="117" spans="1:9" ht="14.45" customHeight="1" x14ac:dyDescent="0.25">
      <c r="A117" s="255" t="s">
        <v>195</v>
      </c>
      <c r="B117" s="256" t="s">
        <v>228</v>
      </c>
      <c r="C117" s="236" t="s">
        <v>20</v>
      </c>
      <c r="D117" s="236" t="s">
        <v>197</v>
      </c>
      <c r="E117" s="254">
        <v>2400</v>
      </c>
      <c r="F117" s="236"/>
      <c r="G117" s="6"/>
      <c r="H117" s="261"/>
      <c r="I117" s="280"/>
    </row>
    <row r="118" spans="1:9" ht="14.45" customHeight="1" x14ac:dyDescent="0.25">
      <c r="A118" s="223"/>
      <c r="B118" s="224"/>
      <c r="C118" s="224"/>
      <c r="D118" s="224"/>
      <c r="E118" s="236"/>
      <c r="F118" s="236"/>
      <c r="G118" s="6"/>
      <c r="H118" s="261"/>
      <c r="I118" s="280"/>
    </row>
    <row r="119" spans="1:9" ht="14.45" customHeight="1" x14ac:dyDescent="0.25">
      <c r="A119" s="223"/>
      <c r="B119" s="224"/>
      <c r="C119" s="224"/>
      <c r="D119" s="224"/>
      <c r="E119" s="236"/>
      <c r="F119" s="236"/>
      <c r="G119" s="6"/>
      <c r="H119" s="261"/>
      <c r="I119" s="280"/>
    </row>
    <row r="120" spans="1:9" ht="14.45" customHeight="1" x14ac:dyDescent="0.25">
      <c r="A120" s="223" t="s">
        <v>195</v>
      </c>
      <c r="B120" s="224" t="s">
        <v>206</v>
      </c>
      <c r="C120" s="236" t="s">
        <v>207</v>
      </c>
      <c r="D120" s="236" t="s">
        <v>208</v>
      </c>
      <c r="E120" s="254">
        <v>62124</v>
      </c>
      <c r="F120" s="236"/>
      <c r="G120" s="6"/>
      <c r="H120" s="261"/>
      <c r="I120" s="280"/>
    </row>
    <row r="121" spans="1:9" ht="14.45" customHeight="1" x14ac:dyDescent="0.25">
      <c r="A121" s="223" t="s">
        <v>195</v>
      </c>
      <c r="B121" s="224" t="s">
        <v>206</v>
      </c>
      <c r="C121" s="236" t="s">
        <v>209</v>
      </c>
      <c r="D121" s="236" t="s">
        <v>208</v>
      </c>
      <c r="E121" s="254">
        <v>94410</v>
      </c>
      <c r="F121" s="236"/>
      <c r="G121" s="6"/>
      <c r="H121" s="261"/>
      <c r="I121" s="280"/>
    </row>
    <row r="122" spans="1:9" ht="14.45" customHeight="1" x14ac:dyDescent="0.25">
      <c r="A122" s="223" t="s">
        <v>195</v>
      </c>
      <c r="B122" s="224" t="s">
        <v>206</v>
      </c>
      <c r="C122" s="236" t="s">
        <v>210</v>
      </c>
      <c r="D122" s="236" t="s">
        <v>208</v>
      </c>
      <c r="E122" s="254">
        <v>1596</v>
      </c>
      <c r="F122" s="236"/>
      <c r="G122" s="6"/>
      <c r="H122" s="261"/>
      <c r="I122" s="280"/>
    </row>
    <row r="123" spans="1:9" ht="14.45" customHeight="1" x14ac:dyDescent="0.25">
      <c r="A123" s="223" t="s">
        <v>195</v>
      </c>
      <c r="B123" s="224" t="s">
        <v>206</v>
      </c>
      <c r="C123" s="236" t="s">
        <v>111</v>
      </c>
      <c r="D123" s="236" t="s">
        <v>208</v>
      </c>
      <c r="E123" s="254">
        <v>12360</v>
      </c>
      <c r="F123" s="236"/>
      <c r="G123" s="6"/>
      <c r="H123" s="261"/>
      <c r="I123" s="280"/>
    </row>
    <row r="124" spans="1:9" ht="14.45" customHeight="1" x14ac:dyDescent="0.25">
      <c r="A124" s="223" t="s">
        <v>195</v>
      </c>
      <c r="B124" s="224" t="s">
        <v>206</v>
      </c>
      <c r="C124" s="236" t="s">
        <v>211</v>
      </c>
      <c r="D124" s="236" t="s">
        <v>208</v>
      </c>
      <c r="E124" s="254">
        <v>23892</v>
      </c>
      <c r="F124" s="236"/>
      <c r="G124" s="6"/>
      <c r="H124" s="261"/>
      <c r="I124" s="280"/>
    </row>
    <row r="125" spans="1:9" ht="14.45" customHeight="1" x14ac:dyDescent="0.25">
      <c r="A125" s="223" t="s">
        <v>195</v>
      </c>
      <c r="B125" s="224" t="s">
        <v>206</v>
      </c>
      <c r="C125" s="236" t="s">
        <v>212</v>
      </c>
      <c r="D125" s="236" t="s">
        <v>213</v>
      </c>
      <c r="E125" s="254">
        <v>25797</v>
      </c>
      <c r="F125" s="236"/>
      <c r="G125" s="6"/>
      <c r="H125" s="261"/>
      <c r="I125" s="280"/>
    </row>
    <row r="126" spans="1:9" ht="14.45" customHeight="1" x14ac:dyDescent="0.25">
      <c r="A126" s="223" t="s">
        <v>195</v>
      </c>
      <c r="B126" s="224" t="s">
        <v>206</v>
      </c>
      <c r="C126" s="236" t="s">
        <v>214</v>
      </c>
      <c r="D126" s="236" t="s">
        <v>208</v>
      </c>
      <c r="E126" s="254">
        <v>13992</v>
      </c>
      <c r="F126" s="236"/>
      <c r="G126" s="6"/>
      <c r="H126" s="261"/>
      <c r="I126" s="280"/>
    </row>
    <row r="127" spans="1:9" ht="14.45" customHeight="1" x14ac:dyDescent="0.25">
      <c r="A127" s="223" t="s">
        <v>195</v>
      </c>
      <c r="B127" s="224" t="s">
        <v>206</v>
      </c>
      <c r="C127" s="236" t="s">
        <v>105</v>
      </c>
      <c r="D127" s="236" t="s">
        <v>208</v>
      </c>
      <c r="E127" s="254">
        <v>6228</v>
      </c>
      <c r="F127" s="236"/>
      <c r="G127" s="6"/>
      <c r="H127" s="261"/>
      <c r="I127" s="280"/>
    </row>
    <row r="128" spans="1:9" ht="14.45" customHeight="1" x14ac:dyDescent="0.25">
      <c r="A128" s="223" t="s">
        <v>195</v>
      </c>
      <c r="B128" s="224" t="s">
        <v>206</v>
      </c>
      <c r="C128" s="236" t="s">
        <v>215</v>
      </c>
      <c r="D128" s="236" t="s">
        <v>216</v>
      </c>
      <c r="E128" s="254">
        <v>129186</v>
      </c>
      <c r="F128" s="236"/>
      <c r="G128" s="6"/>
      <c r="H128" s="261"/>
      <c r="I128" s="280"/>
    </row>
    <row r="129" spans="1:9" ht="14.45" customHeight="1" x14ac:dyDescent="0.25">
      <c r="A129" s="223" t="s">
        <v>195</v>
      </c>
      <c r="B129" s="224" t="s">
        <v>206</v>
      </c>
      <c r="C129" s="236" t="s">
        <v>217</v>
      </c>
      <c r="D129" s="236" t="s">
        <v>218</v>
      </c>
      <c r="E129" s="254">
        <f>125007+5652+13698</f>
        <v>144357</v>
      </c>
      <c r="F129" s="236"/>
      <c r="G129" s="6"/>
      <c r="H129" s="261"/>
      <c r="I129" s="280"/>
    </row>
    <row r="130" spans="1:9" ht="14.45" customHeight="1" x14ac:dyDescent="0.25">
      <c r="A130" s="223" t="s">
        <v>195</v>
      </c>
      <c r="B130" s="224" t="s">
        <v>206</v>
      </c>
      <c r="C130" s="236" t="s">
        <v>219</v>
      </c>
      <c r="D130" s="236" t="s">
        <v>208</v>
      </c>
      <c r="E130" s="254">
        <v>3072</v>
      </c>
      <c r="F130" s="236"/>
      <c r="G130" s="6"/>
      <c r="H130" s="261"/>
      <c r="I130" s="280"/>
    </row>
    <row r="131" spans="1:9" ht="14.45" customHeight="1" x14ac:dyDescent="0.25">
      <c r="A131" s="223" t="s">
        <v>195</v>
      </c>
      <c r="B131" s="224" t="s">
        <v>206</v>
      </c>
      <c r="C131" s="236" t="s">
        <v>220</v>
      </c>
      <c r="D131" s="236" t="s">
        <v>216</v>
      </c>
      <c r="E131" s="254">
        <v>2916</v>
      </c>
      <c r="F131" s="236"/>
      <c r="G131" s="6"/>
      <c r="H131" s="261"/>
      <c r="I131" s="280"/>
    </row>
    <row r="132" spans="1:9" ht="14.45" customHeight="1" x14ac:dyDescent="0.25">
      <c r="A132" s="257" t="s">
        <v>195</v>
      </c>
      <c r="B132" s="236" t="s">
        <v>206</v>
      </c>
      <c r="C132" s="236" t="s">
        <v>221</v>
      </c>
      <c r="D132" s="236" t="s">
        <v>222</v>
      </c>
      <c r="E132" s="254">
        <v>90230</v>
      </c>
      <c r="F132" s="236"/>
      <c r="G132" s="6"/>
      <c r="H132" s="261"/>
      <c r="I132" s="280"/>
    </row>
    <row r="133" spans="1:9" ht="14.45" customHeight="1" x14ac:dyDescent="0.25">
      <c r="A133" s="257" t="s">
        <v>195</v>
      </c>
      <c r="B133" s="236" t="s">
        <v>206</v>
      </c>
      <c r="C133" s="236" t="s">
        <v>223</v>
      </c>
      <c r="D133" s="236" t="s">
        <v>224</v>
      </c>
      <c r="E133" s="254">
        <v>17196</v>
      </c>
      <c r="F133" s="236"/>
      <c r="G133" s="6"/>
      <c r="H133" s="261"/>
      <c r="I133" s="280"/>
    </row>
    <row r="134" spans="1:9" ht="14.45" customHeight="1" x14ac:dyDescent="0.25">
      <c r="A134" s="257"/>
      <c r="B134" s="236"/>
      <c r="C134" s="236"/>
      <c r="D134" s="236"/>
      <c r="E134" s="236"/>
      <c r="F134" s="236"/>
      <c r="G134" s="6"/>
      <c r="H134" s="261"/>
      <c r="I134" s="280"/>
    </row>
    <row r="135" spans="1:9" ht="14.45" customHeight="1" x14ac:dyDescent="0.25">
      <c r="A135" s="257" t="s">
        <v>195</v>
      </c>
      <c r="B135" s="236" t="s">
        <v>231</v>
      </c>
      <c r="C135" s="236" t="s">
        <v>207</v>
      </c>
      <c r="D135" s="236" t="s">
        <v>208</v>
      </c>
      <c r="E135" s="254">
        <v>293251</v>
      </c>
      <c r="F135" s="236"/>
      <c r="G135" s="6"/>
      <c r="H135" s="261"/>
      <c r="I135" s="280"/>
    </row>
    <row r="136" spans="1:9" ht="14.45" customHeight="1" x14ac:dyDescent="0.25">
      <c r="A136" s="257" t="s">
        <v>195</v>
      </c>
      <c r="B136" s="236" t="s">
        <v>231</v>
      </c>
      <c r="C136" s="236" t="s">
        <v>232</v>
      </c>
      <c r="D136" s="236" t="s">
        <v>208</v>
      </c>
      <c r="E136" s="254">
        <v>26600</v>
      </c>
      <c r="F136" s="236"/>
      <c r="G136" s="6"/>
      <c r="H136" s="261"/>
      <c r="I136" s="280"/>
    </row>
    <row r="137" spans="1:9" ht="14.45" customHeight="1" x14ac:dyDescent="0.25">
      <c r="A137" s="257" t="s">
        <v>195</v>
      </c>
      <c r="B137" s="236" t="s">
        <v>231</v>
      </c>
      <c r="C137" s="236" t="s">
        <v>210</v>
      </c>
      <c r="D137" s="236" t="s">
        <v>208</v>
      </c>
      <c r="E137" s="254">
        <v>18846</v>
      </c>
      <c r="F137" s="236"/>
      <c r="G137" s="6"/>
      <c r="H137" s="261"/>
      <c r="I137" s="280"/>
    </row>
    <row r="138" spans="1:9" ht="14.45" customHeight="1" x14ac:dyDescent="0.25">
      <c r="A138" s="257" t="s">
        <v>195</v>
      </c>
      <c r="B138" s="236" t="s">
        <v>231</v>
      </c>
      <c r="C138" s="236" t="s">
        <v>211</v>
      </c>
      <c r="D138" s="236" t="s">
        <v>208</v>
      </c>
      <c r="E138" s="254">
        <v>16170</v>
      </c>
      <c r="F138" s="236"/>
      <c r="G138" s="6"/>
      <c r="H138" s="261"/>
      <c r="I138" s="280"/>
    </row>
    <row r="139" spans="1:9" ht="14.45" customHeight="1" x14ac:dyDescent="0.25">
      <c r="A139" s="257" t="s">
        <v>195</v>
      </c>
      <c r="B139" s="236" t="s">
        <v>231</v>
      </c>
      <c r="C139" s="236" t="s">
        <v>212</v>
      </c>
      <c r="D139" s="236" t="s">
        <v>208</v>
      </c>
      <c r="E139" s="254">
        <v>39762</v>
      </c>
      <c r="F139" s="236"/>
      <c r="G139" s="6"/>
      <c r="H139" s="261"/>
      <c r="I139" s="280"/>
    </row>
    <row r="140" spans="1:9" ht="14.45" customHeight="1" x14ac:dyDescent="0.25">
      <c r="A140" s="257" t="s">
        <v>195</v>
      </c>
      <c r="B140" s="236" t="s">
        <v>231</v>
      </c>
      <c r="C140" s="236" t="str">
        <f>C126</f>
        <v>Financial Services</v>
      </c>
      <c r="D140" s="236" t="s">
        <v>208</v>
      </c>
      <c r="E140" s="254">
        <v>12208</v>
      </c>
      <c r="F140" s="236"/>
      <c r="G140" s="6"/>
      <c r="H140" s="261"/>
      <c r="I140" s="280"/>
    </row>
    <row r="141" spans="1:9" ht="14.45" customHeight="1" x14ac:dyDescent="0.25">
      <c r="A141" s="257" t="s">
        <v>195</v>
      </c>
      <c r="B141" s="236" t="s">
        <v>231</v>
      </c>
      <c r="C141" s="236" t="str">
        <f>C127</f>
        <v>Rates and Regulatory Affairs</v>
      </c>
      <c r="D141" s="236" t="s">
        <v>208</v>
      </c>
      <c r="E141" s="254">
        <v>4620</v>
      </c>
      <c r="F141" s="236"/>
      <c r="G141" s="6"/>
      <c r="H141" s="261"/>
      <c r="I141" s="280"/>
    </row>
    <row r="142" spans="1:9" ht="14.45" customHeight="1" x14ac:dyDescent="0.25">
      <c r="A142" s="257" t="s">
        <v>195</v>
      </c>
      <c r="B142" s="236" t="s">
        <v>231</v>
      </c>
      <c r="C142" s="236" t="str">
        <f>C128</f>
        <v>IT Services</v>
      </c>
      <c r="D142" s="236" t="s">
        <v>208</v>
      </c>
      <c r="E142" s="254">
        <v>45796</v>
      </c>
      <c r="F142" s="236"/>
      <c r="G142" s="6"/>
      <c r="H142" s="261"/>
      <c r="I142" s="280"/>
    </row>
    <row r="143" spans="1:9" ht="14.45" customHeight="1" x14ac:dyDescent="0.25">
      <c r="A143" s="257" t="s">
        <v>195</v>
      </c>
      <c r="B143" s="236" t="s">
        <v>231</v>
      </c>
      <c r="C143" s="236" t="str">
        <f>C129</f>
        <v>Facilities</v>
      </c>
      <c r="D143" s="236" t="s">
        <v>208</v>
      </c>
      <c r="E143" s="254">
        <v>18740</v>
      </c>
      <c r="F143" s="236"/>
      <c r="G143" s="6"/>
      <c r="H143" s="261"/>
      <c r="I143" s="280"/>
    </row>
    <row r="144" spans="1:9" ht="14.45" customHeight="1" x14ac:dyDescent="0.25">
      <c r="A144" s="257" t="s">
        <v>195</v>
      </c>
      <c r="B144" s="236" t="s">
        <v>206</v>
      </c>
      <c r="C144" s="236" t="s">
        <v>233</v>
      </c>
      <c r="D144" s="236" t="s">
        <v>234</v>
      </c>
      <c r="E144" s="254">
        <v>1877</v>
      </c>
      <c r="F144" s="236"/>
      <c r="G144" s="6"/>
      <c r="H144" s="261"/>
      <c r="I144" s="280"/>
    </row>
    <row r="145" spans="1:9" ht="14.45" customHeight="1" x14ac:dyDescent="0.25">
      <c r="A145" s="257"/>
      <c r="B145" s="236"/>
      <c r="C145" s="236"/>
      <c r="D145" s="236"/>
      <c r="E145" s="236"/>
      <c r="F145" s="236"/>
      <c r="G145" s="6"/>
      <c r="H145" s="261"/>
      <c r="I145" s="280"/>
    </row>
    <row r="146" spans="1:9" ht="14.45" customHeight="1" x14ac:dyDescent="0.25">
      <c r="A146" s="257" t="s">
        <v>195</v>
      </c>
      <c r="B146" s="236" t="s">
        <v>235</v>
      </c>
      <c r="C146" s="236" t="s">
        <v>236</v>
      </c>
      <c r="D146" s="236" t="s">
        <v>237</v>
      </c>
      <c r="E146" s="236"/>
      <c r="F146" s="236"/>
      <c r="G146" s="6"/>
      <c r="H146" s="261">
        <v>0.875</v>
      </c>
      <c r="I146" s="285">
        <v>97435</v>
      </c>
    </row>
    <row r="147" spans="1:9" x14ac:dyDescent="0.25">
      <c r="A147" s="257" t="s">
        <v>195</v>
      </c>
      <c r="B147" s="236" t="s">
        <v>235</v>
      </c>
      <c r="C147" s="236" t="s">
        <v>104</v>
      </c>
      <c r="D147" s="236" t="s">
        <v>237</v>
      </c>
      <c r="E147" s="236"/>
      <c r="F147" s="236"/>
      <c r="G147" s="6"/>
      <c r="H147" s="261">
        <v>0.98619999999999997</v>
      </c>
      <c r="I147" s="285">
        <v>35383</v>
      </c>
    </row>
    <row r="148" spans="1:9" ht="14.45" customHeight="1" x14ac:dyDescent="0.25">
      <c r="A148" s="257" t="s">
        <v>195</v>
      </c>
      <c r="B148" s="236" t="s">
        <v>235</v>
      </c>
      <c r="C148" s="236" t="s">
        <v>232</v>
      </c>
      <c r="D148" s="236" t="s">
        <v>237</v>
      </c>
      <c r="E148" s="236"/>
      <c r="F148" s="236"/>
      <c r="G148" s="6"/>
      <c r="H148" s="261">
        <v>0.98619999999999997</v>
      </c>
      <c r="I148" s="285">
        <v>13252</v>
      </c>
    </row>
    <row r="149" spans="1:9" ht="14.45" customHeight="1" thickBot="1" x14ac:dyDescent="0.3">
      <c r="A149" s="225" t="s">
        <v>195</v>
      </c>
      <c r="B149" s="226" t="s">
        <v>235</v>
      </c>
      <c r="C149" s="226" t="s">
        <v>238</v>
      </c>
      <c r="D149" s="226" t="s">
        <v>239</v>
      </c>
      <c r="E149" s="226"/>
      <c r="F149" s="226"/>
      <c r="G149" s="281"/>
      <c r="H149" s="265">
        <v>0.92</v>
      </c>
      <c r="I149" s="286">
        <v>-326829</v>
      </c>
    </row>
    <row r="150" spans="1:9" s="289" customFormat="1" ht="14.45" customHeight="1" x14ac:dyDescent="0.25">
      <c r="A150" s="6"/>
      <c r="B150" s="6"/>
      <c r="C150" s="6"/>
      <c r="D150" s="6"/>
      <c r="E150" s="6"/>
      <c r="F150" s="6"/>
      <c r="G150" s="6"/>
      <c r="H150" s="287"/>
      <c r="I150" s="288"/>
    </row>
    <row r="151" spans="1:9" s="271" customFormat="1" x14ac:dyDescent="0.25">
      <c r="A151"/>
      <c r="B151" s="221" t="s">
        <v>177</v>
      </c>
      <c r="C151" s="234">
        <v>2015</v>
      </c>
      <c r="D151" s="235" t="s">
        <v>226</v>
      </c>
      <c r="E151"/>
      <c r="F151"/>
      <c r="G151" s="6"/>
      <c r="H151" s="262"/>
      <c r="I151"/>
    </row>
    <row r="152" spans="1:9" s="271" customFormat="1" ht="15.75" thickBot="1" x14ac:dyDescent="0.3">
      <c r="A152"/>
      <c r="B152"/>
      <c r="C152" s="221"/>
      <c r="D152" s="235"/>
      <c r="E152"/>
      <c r="F152"/>
      <c r="G152" s="6"/>
      <c r="H152" s="262"/>
      <c r="I152"/>
    </row>
    <row r="153" spans="1:9" s="271" customFormat="1" ht="15" customHeight="1" x14ac:dyDescent="0.25">
      <c r="A153" s="369" t="s">
        <v>179</v>
      </c>
      <c r="B153" s="370"/>
      <c r="C153" s="367" t="s">
        <v>180</v>
      </c>
      <c r="D153" s="367" t="s">
        <v>181</v>
      </c>
      <c r="E153" s="367" t="s">
        <v>182</v>
      </c>
      <c r="F153" s="367" t="s">
        <v>183</v>
      </c>
      <c r="G153" s="296"/>
      <c r="H153" s="363" t="s">
        <v>187</v>
      </c>
      <c r="I153" s="365" t="s">
        <v>188</v>
      </c>
    </row>
    <row r="154" spans="1:9" x14ac:dyDescent="0.25">
      <c r="A154" s="297" t="s">
        <v>184</v>
      </c>
      <c r="B154" s="298" t="s">
        <v>185</v>
      </c>
      <c r="C154" s="368"/>
      <c r="D154" s="368"/>
      <c r="E154" s="368"/>
      <c r="F154" s="368"/>
      <c r="G154" s="296"/>
      <c r="H154" s="364"/>
      <c r="I154" s="366"/>
    </row>
    <row r="155" spans="1:9" x14ac:dyDescent="0.25">
      <c r="A155" s="290"/>
      <c r="B155" s="244"/>
      <c r="C155" s="244"/>
      <c r="D155" s="244"/>
      <c r="E155" s="301" t="s">
        <v>186</v>
      </c>
      <c r="F155" s="301" t="s">
        <v>186</v>
      </c>
      <c r="G155" s="295"/>
      <c r="H155" s="294" t="s">
        <v>189</v>
      </c>
      <c r="I155" s="291" t="s">
        <v>186</v>
      </c>
    </row>
    <row r="156" spans="1:9" ht="15.75" customHeight="1" x14ac:dyDescent="0.25">
      <c r="A156" s="290" t="s">
        <v>194</v>
      </c>
      <c r="B156" s="244" t="s">
        <v>195</v>
      </c>
      <c r="C156" s="244" t="s">
        <v>202</v>
      </c>
      <c r="D156" s="244" t="s">
        <v>197</v>
      </c>
      <c r="E156" s="301"/>
      <c r="F156" s="301">
        <v>53045</v>
      </c>
      <c r="G156" s="295"/>
      <c r="H156" s="294"/>
      <c r="I156" s="291"/>
    </row>
    <row r="157" spans="1:9" ht="15.75" customHeight="1" x14ac:dyDescent="0.25">
      <c r="A157" s="290" t="s">
        <v>194</v>
      </c>
      <c r="B157" s="244" t="s">
        <v>195</v>
      </c>
      <c r="C157" s="244" t="s">
        <v>198</v>
      </c>
      <c r="D157" s="244" t="s">
        <v>197</v>
      </c>
      <c r="E157" s="301"/>
      <c r="F157" s="301">
        <v>44625.78</v>
      </c>
      <c r="G157" s="295"/>
      <c r="H157" s="294"/>
      <c r="I157" s="291"/>
    </row>
    <row r="158" spans="1:9" ht="15" customHeight="1" x14ac:dyDescent="0.25">
      <c r="A158" s="290" t="s">
        <v>195</v>
      </c>
      <c r="B158" s="244" t="s">
        <v>194</v>
      </c>
      <c r="C158" s="244" t="s">
        <v>199</v>
      </c>
      <c r="D158" s="244" t="s">
        <v>200</v>
      </c>
      <c r="E158" s="301">
        <v>1290960</v>
      </c>
      <c r="F158" s="301"/>
      <c r="G158" s="295"/>
      <c r="H158" s="294"/>
      <c r="I158" s="291"/>
    </row>
    <row r="159" spans="1:9" x14ac:dyDescent="0.25">
      <c r="A159" s="290" t="s">
        <v>195</v>
      </c>
      <c r="B159" s="244" t="s">
        <v>194</v>
      </c>
      <c r="C159" s="244" t="s">
        <v>201</v>
      </c>
      <c r="D159" s="244" t="s">
        <v>200</v>
      </c>
      <c r="E159" s="301">
        <v>487566</v>
      </c>
      <c r="F159" s="301"/>
      <c r="G159" s="295"/>
      <c r="H159" s="294"/>
      <c r="I159" s="291"/>
    </row>
    <row r="160" spans="1:9" ht="15.75" customHeight="1" x14ac:dyDescent="0.25">
      <c r="A160" s="290"/>
      <c r="B160" s="244"/>
      <c r="C160" s="244"/>
      <c r="D160" s="244"/>
      <c r="E160" s="301"/>
      <c r="F160" s="301"/>
      <c r="G160" s="295"/>
      <c r="H160" s="294"/>
      <c r="I160" s="291"/>
    </row>
    <row r="161" spans="1:9" ht="15" customHeight="1" x14ac:dyDescent="0.25">
      <c r="A161" s="290" t="s">
        <v>227</v>
      </c>
      <c r="B161" s="244" t="s">
        <v>195</v>
      </c>
      <c r="C161" s="244" t="s">
        <v>202</v>
      </c>
      <c r="D161" s="244" t="s">
        <v>197</v>
      </c>
      <c r="E161" s="301"/>
      <c r="F161" s="301">
        <v>97828.37</v>
      </c>
      <c r="G161" s="295"/>
      <c r="H161" s="294"/>
      <c r="I161" s="291"/>
    </row>
    <row r="162" spans="1:9" x14ac:dyDescent="0.25">
      <c r="A162" s="290" t="s">
        <v>195</v>
      </c>
      <c r="B162" s="244" t="s">
        <v>227</v>
      </c>
      <c r="C162" s="244" t="s">
        <v>199</v>
      </c>
      <c r="D162" s="244" t="s">
        <v>200</v>
      </c>
      <c r="E162" s="301">
        <v>1278678</v>
      </c>
      <c r="F162" s="301"/>
      <c r="G162" s="295"/>
      <c r="H162" s="294"/>
      <c r="I162" s="291"/>
    </row>
    <row r="163" spans="1:9" x14ac:dyDescent="0.25">
      <c r="A163" s="290" t="s">
        <v>195</v>
      </c>
      <c r="B163" s="244" t="s">
        <v>227</v>
      </c>
      <c r="C163" s="244" t="s">
        <v>204</v>
      </c>
      <c r="D163" s="244" t="s">
        <v>200</v>
      </c>
      <c r="E163" s="301">
        <v>60000</v>
      </c>
      <c r="F163" s="301"/>
      <c r="G163" s="295"/>
      <c r="H163" s="294"/>
      <c r="I163" s="291"/>
    </row>
    <row r="164" spans="1:9" x14ac:dyDescent="0.25">
      <c r="A164" s="290"/>
      <c r="B164" s="244"/>
      <c r="C164" s="244"/>
      <c r="D164" s="244"/>
      <c r="E164" s="301"/>
      <c r="F164" s="301"/>
      <c r="G164" s="295"/>
      <c r="H164" s="294"/>
      <c r="I164" s="291"/>
    </row>
    <row r="165" spans="1:9" x14ac:dyDescent="0.25">
      <c r="A165" s="290" t="s">
        <v>195</v>
      </c>
      <c r="B165" s="244" t="s">
        <v>228</v>
      </c>
      <c r="C165" s="244" t="s">
        <v>229</v>
      </c>
      <c r="D165" s="244" t="s">
        <v>230</v>
      </c>
      <c r="E165" s="301">
        <v>1507</v>
      </c>
      <c r="F165" s="301"/>
      <c r="G165" s="295"/>
      <c r="H165" s="294"/>
      <c r="I165" s="291"/>
    </row>
    <row r="166" spans="1:9" x14ac:dyDescent="0.25">
      <c r="A166" s="290" t="s">
        <v>195</v>
      </c>
      <c r="B166" s="244" t="s">
        <v>228</v>
      </c>
      <c r="C166" s="244" t="s">
        <v>108</v>
      </c>
      <c r="D166" s="244" t="s">
        <v>230</v>
      </c>
      <c r="E166" s="301">
        <v>10042</v>
      </c>
      <c r="F166" s="301"/>
      <c r="G166" s="295"/>
      <c r="H166" s="294"/>
      <c r="I166" s="291"/>
    </row>
    <row r="167" spans="1:9" x14ac:dyDescent="0.25">
      <c r="A167" s="290" t="s">
        <v>195</v>
      </c>
      <c r="B167" s="244" t="s">
        <v>228</v>
      </c>
      <c r="C167" s="244" t="s">
        <v>20</v>
      </c>
      <c r="D167" s="244" t="s">
        <v>230</v>
      </c>
      <c r="E167" s="301">
        <v>5380</v>
      </c>
      <c r="F167" s="301"/>
      <c r="G167" s="295"/>
      <c r="H167" s="294"/>
      <c r="I167" s="291"/>
    </row>
    <row r="168" spans="1:9" x14ac:dyDescent="0.25">
      <c r="A168" s="290" t="s">
        <v>195</v>
      </c>
      <c r="B168" s="244" t="s">
        <v>228</v>
      </c>
      <c r="C168" s="244" t="s">
        <v>211</v>
      </c>
      <c r="D168" s="244" t="s">
        <v>230</v>
      </c>
      <c r="E168" s="301">
        <v>2400</v>
      </c>
      <c r="F168" s="301"/>
      <c r="G168" s="295"/>
      <c r="H168" s="294"/>
      <c r="I168" s="291"/>
    </row>
    <row r="169" spans="1:9" x14ac:dyDescent="0.25">
      <c r="A169" s="290"/>
      <c r="B169" s="244"/>
      <c r="C169" s="244"/>
      <c r="D169" s="244"/>
      <c r="E169" s="301"/>
      <c r="F169" s="301"/>
      <c r="G169" s="295"/>
      <c r="H169" s="294"/>
      <c r="I169" s="291"/>
    </row>
    <row r="170" spans="1:9" ht="30" x14ac:dyDescent="0.25">
      <c r="A170" s="290" t="s">
        <v>195</v>
      </c>
      <c r="B170" s="244" t="s">
        <v>206</v>
      </c>
      <c r="C170" s="244" t="s">
        <v>240</v>
      </c>
      <c r="D170" s="244" t="s">
        <v>208</v>
      </c>
      <c r="E170" s="301">
        <v>98400</v>
      </c>
      <c r="F170" s="301"/>
      <c r="G170" s="295"/>
      <c r="H170" s="294"/>
      <c r="I170" s="291"/>
    </row>
    <row r="171" spans="1:9" x14ac:dyDescent="0.25">
      <c r="A171" s="290" t="s">
        <v>195</v>
      </c>
      <c r="B171" s="244" t="s">
        <v>206</v>
      </c>
      <c r="C171" s="244" t="s">
        <v>207</v>
      </c>
      <c r="D171" s="244" t="s">
        <v>208</v>
      </c>
      <c r="E171" s="301">
        <v>34690</v>
      </c>
      <c r="F171" s="301"/>
      <c r="G171" s="295"/>
      <c r="H171" s="294"/>
      <c r="I171" s="291"/>
    </row>
    <row r="172" spans="1:9" x14ac:dyDescent="0.25">
      <c r="A172" s="290" t="s">
        <v>195</v>
      </c>
      <c r="B172" s="244" t="s">
        <v>206</v>
      </c>
      <c r="C172" s="244" t="s">
        <v>209</v>
      </c>
      <c r="D172" s="244" t="s">
        <v>208</v>
      </c>
      <c r="E172" s="301">
        <v>27600</v>
      </c>
      <c r="F172" s="301"/>
      <c r="G172" s="295"/>
      <c r="H172" s="294"/>
      <c r="I172" s="291"/>
    </row>
    <row r="173" spans="1:9" x14ac:dyDescent="0.25">
      <c r="A173" s="290" t="s">
        <v>195</v>
      </c>
      <c r="B173" s="244" t="s">
        <v>206</v>
      </c>
      <c r="C173" s="244" t="s">
        <v>210</v>
      </c>
      <c r="D173" s="244" t="s">
        <v>208</v>
      </c>
      <c r="E173" s="301">
        <v>3060</v>
      </c>
      <c r="F173" s="301"/>
      <c r="G173" s="295"/>
      <c r="H173" s="294"/>
      <c r="I173" s="291"/>
    </row>
    <row r="174" spans="1:9" x14ac:dyDescent="0.25">
      <c r="A174" s="290" t="s">
        <v>195</v>
      </c>
      <c r="B174" s="244" t="s">
        <v>206</v>
      </c>
      <c r="C174" s="244" t="s">
        <v>211</v>
      </c>
      <c r="D174" s="244" t="s">
        <v>208</v>
      </c>
      <c r="E174" s="301">
        <v>16010</v>
      </c>
      <c r="F174" s="301"/>
      <c r="G174" s="295"/>
      <c r="H174" s="294"/>
      <c r="I174" s="291"/>
    </row>
    <row r="175" spans="1:9" ht="30" x14ac:dyDescent="0.25">
      <c r="A175" s="290" t="s">
        <v>195</v>
      </c>
      <c r="B175" s="244" t="s">
        <v>206</v>
      </c>
      <c r="C175" s="244" t="s">
        <v>212</v>
      </c>
      <c r="D175" s="244" t="s">
        <v>213</v>
      </c>
      <c r="E175" s="301">
        <v>48227</v>
      </c>
      <c r="F175" s="301"/>
      <c r="G175" s="295"/>
      <c r="H175" s="294"/>
      <c r="I175" s="291"/>
    </row>
    <row r="176" spans="1:9" x14ac:dyDescent="0.25">
      <c r="A176" s="290" t="s">
        <v>195</v>
      </c>
      <c r="B176" s="244" t="s">
        <v>206</v>
      </c>
      <c r="C176" s="244" t="s">
        <v>214</v>
      </c>
      <c r="D176" s="244" t="s">
        <v>208</v>
      </c>
      <c r="E176" s="301">
        <v>12247</v>
      </c>
      <c r="F176" s="301"/>
      <c r="G176" s="295"/>
      <c r="H176" s="294"/>
      <c r="I176" s="291"/>
    </row>
    <row r="177" spans="1:9" x14ac:dyDescent="0.25">
      <c r="A177" s="290" t="s">
        <v>195</v>
      </c>
      <c r="B177" s="244" t="s">
        <v>206</v>
      </c>
      <c r="C177" s="244" t="s">
        <v>105</v>
      </c>
      <c r="D177" s="244" t="s">
        <v>208</v>
      </c>
      <c r="E177" s="301">
        <v>6400</v>
      </c>
      <c r="F177" s="301"/>
      <c r="G177" s="295"/>
      <c r="H177" s="294"/>
      <c r="I177" s="291"/>
    </row>
    <row r="178" spans="1:9" x14ac:dyDescent="0.25">
      <c r="A178" s="290" t="s">
        <v>195</v>
      </c>
      <c r="B178" s="244" t="s">
        <v>206</v>
      </c>
      <c r="C178" s="244" t="s">
        <v>215</v>
      </c>
      <c r="D178" s="244" t="s">
        <v>216</v>
      </c>
      <c r="E178" s="301">
        <v>89460</v>
      </c>
      <c r="F178" s="301"/>
      <c r="G178" s="295"/>
      <c r="H178" s="294"/>
      <c r="I178" s="291"/>
    </row>
    <row r="179" spans="1:9" x14ac:dyDescent="0.25">
      <c r="A179" s="290" t="s">
        <v>195</v>
      </c>
      <c r="B179" s="244" t="s">
        <v>206</v>
      </c>
      <c r="C179" s="244" t="s">
        <v>217</v>
      </c>
      <c r="D179" s="244" t="s">
        <v>218</v>
      </c>
      <c r="E179" s="301">
        <v>146501</v>
      </c>
      <c r="F179" s="301"/>
      <c r="G179" s="295"/>
      <c r="H179" s="294"/>
      <c r="I179" s="291"/>
    </row>
    <row r="180" spans="1:9" x14ac:dyDescent="0.25">
      <c r="A180" s="290" t="s">
        <v>195</v>
      </c>
      <c r="B180" s="244" t="s">
        <v>206</v>
      </c>
      <c r="C180" s="244" t="s">
        <v>219</v>
      </c>
      <c r="D180" s="244" t="s">
        <v>208</v>
      </c>
      <c r="E180" s="301">
        <v>4405</v>
      </c>
      <c r="F180" s="301"/>
      <c r="G180" s="295"/>
      <c r="H180" s="294"/>
      <c r="I180" s="291"/>
    </row>
    <row r="181" spans="1:9" x14ac:dyDescent="0.25">
      <c r="A181" s="290" t="s">
        <v>195</v>
      </c>
      <c r="B181" s="244" t="s">
        <v>206</v>
      </c>
      <c r="C181" s="244" t="s">
        <v>220</v>
      </c>
      <c r="D181" s="244" t="s">
        <v>216</v>
      </c>
      <c r="E181" s="301">
        <v>2295</v>
      </c>
      <c r="F181" s="301"/>
      <c r="G181" s="295"/>
      <c r="H181" s="294"/>
      <c r="I181" s="291"/>
    </row>
    <row r="182" spans="1:9" x14ac:dyDescent="0.25">
      <c r="A182" s="290" t="s">
        <v>195</v>
      </c>
      <c r="B182" s="244" t="s">
        <v>206</v>
      </c>
      <c r="C182" s="304" t="s">
        <v>221</v>
      </c>
      <c r="D182" s="244" t="s">
        <v>222</v>
      </c>
      <c r="E182" s="301">
        <v>125175</v>
      </c>
      <c r="F182" s="301"/>
      <c r="G182" s="295"/>
      <c r="H182" s="294"/>
      <c r="I182" s="291"/>
    </row>
    <row r="183" spans="1:9" x14ac:dyDescent="0.25">
      <c r="A183" s="290" t="s">
        <v>195</v>
      </c>
      <c r="B183" s="244" t="s">
        <v>206</v>
      </c>
      <c r="C183" s="244" t="s">
        <v>223</v>
      </c>
      <c r="D183" s="244" t="s">
        <v>224</v>
      </c>
      <c r="E183" s="301">
        <v>12784</v>
      </c>
      <c r="F183" s="301"/>
      <c r="G183" s="295"/>
      <c r="H183" s="294"/>
      <c r="I183" s="291"/>
    </row>
    <row r="184" spans="1:9" x14ac:dyDescent="0.25">
      <c r="A184" s="290"/>
      <c r="B184" s="244"/>
      <c r="C184" s="244"/>
      <c r="D184" s="244"/>
      <c r="E184" s="301"/>
      <c r="F184" s="301"/>
      <c r="G184" s="295"/>
      <c r="H184" s="294"/>
      <c r="I184" s="291"/>
    </row>
    <row r="185" spans="1:9" x14ac:dyDescent="0.25">
      <c r="A185" s="290" t="s">
        <v>195</v>
      </c>
      <c r="B185" s="244" t="s">
        <v>231</v>
      </c>
      <c r="C185" s="244" t="s">
        <v>207</v>
      </c>
      <c r="D185" s="244" t="s">
        <v>208</v>
      </c>
      <c r="E185" s="301">
        <v>128831</v>
      </c>
      <c r="F185" s="301"/>
      <c r="G185" s="295"/>
      <c r="H185" s="294"/>
      <c r="I185" s="291"/>
    </row>
    <row r="186" spans="1:9" x14ac:dyDescent="0.25">
      <c r="A186" s="290" t="s">
        <v>195</v>
      </c>
      <c r="B186" s="244" t="s">
        <v>231</v>
      </c>
      <c r="C186" s="244" t="s">
        <v>232</v>
      </c>
      <c r="D186" s="244" t="s">
        <v>208</v>
      </c>
      <c r="E186" s="301">
        <v>27600</v>
      </c>
      <c r="F186" s="301"/>
      <c r="G186" s="295"/>
      <c r="H186" s="294"/>
      <c r="I186" s="291"/>
    </row>
    <row r="187" spans="1:9" x14ac:dyDescent="0.25">
      <c r="A187" s="290" t="s">
        <v>195</v>
      </c>
      <c r="B187" s="244" t="s">
        <v>231</v>
      </c>
      <c r="C187" s="244" t="s">
        <v>210</v>
      </c>
      <c r="D187" s="244" t="s">
        <v>208</v>
      </c>
      <c r="E187" s="301">
        <v>19900</v>
      </c>
      <c r="F187" s="301"/>
      <c r="G187" s="295"/>
      <c r="H187" s="294"/>
      <c r="I187" s="291"/>
    </row>
    <row r="188" spans="1:9" x14ac:dyDescent="0.25">
      <c r="A188" s="290" t="s">
        <v>195</v>
      </c>
      <c r="B188" s="244" t="s">
        <v>231</v>
      </c>
      <c r="C188" s="244" t="s">
        <v>241</v>
      </c>
      <c r="D188" s="244" t="s">
        <v>208</v>
      </c>
      <c r="E188" s="301">
        <v>261000</v>
      </c>
      <c r="F188" s="301"/>
      <c r="G188" s="295"/>
      <c r="H188" s="294"/>
      <c r="I188" s="291"/>
    </row>
    <row r="189" spans="1:9" x14ac:dyDescent="0.25">
      <c r="A189" s="290" t="s">
        <v>195</v>
      </c>
      <c r="B189" s="244" t="s">
        <v>231</v>
      </c>
      <c r="C189" s="244" t="s">
        <v>211</v>
      </c>
      <c r="D189" s="244" t="s">
        <v>208</v>
      </c>
      <c r="E189" s="301">
        <v>18265</v>
      </c>
      <c r="F189" s="301"/>
      <c r="G189" s="295"/>
      <c r="H189" s="294"/>
      <c r="I189" s="291"/>
    </row>
    <row r="190" spans="1:9" x14ac:dyDescent="0.25">
      <c r="A190" s="290" t="s">
        <v>195</v>
      </c>
      <c r="B190" s="244" t="s">
        <v>231</v>
      </c>
      <c r="C190" s="244" t="s">
        <v>212</v>
      </c>
      <c r="D190" s="244" t="s">
        <v>208</v>
      </c>
      <c r="E190" s="301">
        <v>41917</v>
      </c>
      <c r="F190" s="301"/>
      <c r="G190" s="295"/>
      <c r="H190" s="294"/>
      <c r="I190" s="291"/>
    </row>
    <row r="191" spans="1:9" x14ac:dyDescent="0.25">
      <c r="A191" s="290" t="s">
        <v>195</v>
      </c>
      <c r="B191" s="244" t="s">
        <v>231</v>
      </c>
      <c r="C191" s="244" t="s">
        <v>214</v>
      </c>
      <c r="D191" s="244" t="s">
        <v>208</v>
      </c>
      <c r="E191" s="301">
        <v>13920</v>
      </c>
      <c r="F191" s="301"/>
      <c r="G191" s="295"/>
      <c r="H191" s="294"/>
      <c r="I191" s="291"/>
    </row>
    <row r="192" spans="1:9" x14ac:dyDescent="0.25">
      <c r="A192" s="290" t="s">
        <v>195</v>
      </c>
      <c r="B192" s="244" t="s">
        <v>231</v>
      </c>
      <c r="C192" s="244" t="s">
        <v>105</v>
      </c>
      <c r="D192" s="244" t="s">
        <v>208</v>
      </c>
      <c r="E192" s="301">
        <v>5520</v>
      </c>
      <c r="F192" s="301"/>
      <c r="G192" s="295"/>
      <c r="H192" s="294"/>
      <c r="I192" s="291"/>
    </row>
    <row r="193" spans="1:9" x14ac:dyDescent="0.25">
      <c r="A193" s="290" t="s">
        <v>195</v>
      </c>
      <c r="B193" s="244" t="s">
        <v>231</v>
      </c>
      <c r="C193" s="244" t="s">
        <v>215</v>
      </c>
      <c r="D193" s="244" t="s">
        <v>216</v>
      </c>
      <c r="E193" s="301">
        <v>60019</v>
      </c>
      <c r="F193" s="301"/>
      <c r="G193" s="295"/>
      <c r="H193" s="294"/>
      <c r="I193" s="291"/>
    </row>
    <row r="194" spans="1:9" x14ac:dyDescent="0.25">
      <c r="A194" s="290" t="s">
        <v>195</v>
      </c>
      <c r="B194" s="244" t="s">
        <v>231</v>
      </c>
      <c r="C194" s="244" t="s">
        <v>217</v>
      </c>
      <c r="D194" s="244" t="s">
        <v>218</v>
      </c>
      <c r="E194" s="301">
        <v>25579</v>
      </c>
      <c r="F194" s="301"/>
      <c r="G194" s="295"/>
      <c r="H194" s="294"/>
      <c r="I194" s="291"/>
    </row>
    <row r="195" spans="1:9" ht="30" x14ac:dyDescent="0.25">
      <c r="A195" s="290" t="s">
        <v>195</v>
      </c>
      <c r="B195" s="244" t="s">
        <v>231</v>
      </c>
      <c r="C195" s="244" t="s">
        <v>221</v>
      </c>
      <c r="D195" s="244" t="s">
        <v>222</v>
      </c>
      <c r="E195" s="301">
        <v>1877</v>
      </c>
      <c r="F195" s="301"/>
      <c r="G195" s="295"/>
      <c r="H195" s="294"/>
      <c r="I195" s="291"/>
    </row>
    <row r="196" spans="1:9" x14ac:dyDescent="0.25">
      <c r="A196" s="290"/>
      <c r="B196" s="244"/>
      <c r="C196" s="244"/>
      <c r="D196" s="244"/>
      <c r="E196" s="301"/>
      <c r="F196" s="301"/>
      <c r="G196" s="295"/>
      <c r="H196" s="294"/>
      <c r="I196" s="291"/>
    </row>
    <row r="197" spans="1:9" x14ac:dyDescent="0.25">
      <c r="A197" s="290"/>
      <c r="B197" s="244"/>
      <c r="C197" s="244"/>
      <c r="D197" s="244"/>
      <c r="E197" s="301"/>
      <c r="F197" s="301"/>
      <c r="G197" s="295"/>
      <c r="H197" s="294"/>
      <c r="I197" s="291"/>
    </row>
    <row r="198" spans="1:9" x14ac:dyDescent="0.25">
      <c r="A198" s="290" t="s">
        <v>195</v>
      </c>
      <c r="B198" s="244" t="s">
        <v>235</v>
      </c>
      <c r="C198" s="244" t="s">
        <v>236</v>
      </c>
      <c r="D198" s="244" t="s">
        <v>237</v>
      </c>
      <c r="E198" s="301"/>
      <c r="F198" s="301"/>
      <c r="G198" s="295"/>
      <c r="H198" s="299">
        <v>0.875</v>
      </c>
      <c r="I198" s="305">
        <v>86077</v>
      </c>
    </row>
    <row r="199" spans="1:9" x14ac:dyDescent="0.25">
      <c r="A199" s="290" t="s">
        <v>195</v>
      </c>
      <c r="B199" s="244" t="s">
        <v>235</v>
      </c>
      <c r="C199" s="244" t="s">
        <v>104</v>
      </c>
      <c r="D199" s="244" t="s">
        <v>237</v>
      </c>
      <c r="E199" s="301"/>
      <c r="F199" s="301"/>
      <c r="G199" s="295"/>
      <c r="H199" s="299">
        <v>0.98623853211009171</v>
      </c>
      <c r="I199" s="305">
        <v>45382</v>
      </c>
    </row>
    <row r="200" spans="1:9" x14ac:dyDescent="0.25">
      <c r="A200" s="290" t="s">
        <v>195</v>
      </c>
      <c r="B200" s="244" t="s">
        <v>235</v>
      </c>
      <c r="C200" s="244" t="s">
        <v>232</v>
      </c>
      <c r="D200" s="244" t="s">
        <v>237</v>
      </c>
      <c r="E200" s="301"/>
      <c r="F200" s="301"/>
      <c r="G200" s="295"/>
      <c r="H200" s="299">
        <v>0.98623853211009171</v>
      </c>
      <c r="I200" s="305">
        <v>13610</v>
      </c>
    </row>
    <row r="201" spans="1:9" x14ac:dyDescent="0.25">
      <c r="A201" s="290" t="s">
        <v>195</v>
      </c>
      <c r="B201" s="244" t="s">
        <v>235</v>
      </c>
      <c r="C201" s="244" t="s">
        <v>242</v>
      </c>
      <c r="D201" s="244" t="s">
        <v>239</v>
      </c>
      <c r="E201" s="301"/>
      <c r="F201" s="301"/>
      <c r="G201" s="295"/>
      <c r="H201" s="299">
        <v>0.875</v>
      </c>
      <c r="I201" s="305">
        <v>-204260</v>
      </c>
    </row>
    <row r="202" spans="1:9" x14ac:dyDescent="0.25">
      <c r="A202" s="290" t="s">
        <v>195</v>
      </c>
      <c r="B202" s="244" t="s">
        <v>235</v>
      </c>
      <c r="C202" s="244" t="s">
        <v>243</v>
      </c>
      <c r="D202" s="244" t="s">
        <v>239</v>
      </c>
      <c r="E202" s="301"/>
      <c r="F202" s="301"/>
      <c r="G202" s="295"/>
      <c r="H202" s="299">
        <v>0.98619999999999997</v>
      </c>
      <c r="I202" s="305">
        <v>-91246</v>
      </c>
    </row>
    <row r="203" spans="1:9" ht="15.75" thickBot="1" x14ac:dyDescent="0.3">
      <c r="A203" s="292" t="s">
        <v>195</v>
      </c>
      <c r="B203" s="293" t="s">
        <v>235</v>
      </c>
      <c r="C203" s="293" t="s">
        <v>244</v>
      </c>
      <c r="D203" s="293" t="s">
        <v>239</v>
      </c>
      <c r="E203" s="302"/>
      <c r="F203" s="302"/>
      <c r="G203" s="295"/>
      <c r="H203" s="300">
        <v>0.98</v>
      </c>
      <c r="I203" s="306">
        <v>-24500</v>
      </c>
    </row>
    <row r="205" spans="1:9" x14ac:dyDescent="0.25">
      <c r="A205"/>
      <c r="B205" s="221" t="s">
        <v>177</v>
      </c>
      <c r="C205" s="234">
        <v>2016</v>
      </c>
      <c r="D205" s="235" t="s">
        <v>245</v>
      </c>
      <c r="E205"/>
      <c r="F205"/>
      <c r="G205" s="6"/>
      <c r="H205" s="262"/>
      <c r="I205"/>
    </row>
    <row r="206" spans="1:9" ht="15.75" thickBot="1" x14ac:dyDescent="0.3">
      <c r="A206"/>
      <c r="B206"/>
      <c r="C206" s="221"/>
      <c r="D206" s="235"/>
      <c r="E206"/>
      <c r="F206"/>
      <c r="G206" s="6"/>
      <c r="H206" s="262"/>
      <c r="I206"/>
    </row>
    <row r="207" spans="1:9" ht="15" customHeight="1" x14ac:dyDescent="0.25">
      <c r="A207" s="369" t="s">
        <v>179</v>
      </c>
      <c r="B207" s="370"/>
      <c r="C207" s="367" t="s">
        <v>180</v>
      </c>
      <c r="D207" s="367" t="s">
        <v>181</v>
      </c>
      <c r="E207" s="367" t="s">
        <v>182</v>
      </c>
      <c r="F207" s="367" t="s">
        <v>183</v>
      </c>
      <c r="G207" s="296"/>
      <c r="H207" s="363" t="s">
        <v>187</v>
      </c>
      <c r="I207" s="365" t="s">
        <v>188</v>
      </c>
    </row>
    <row r="208" spans="1:9" x14ac:dyDescent="0.25">
      <c r="A208" s="297" t="s">
        <v>184</v>
      </c>
      <c r="B208" s="298" t="s">
        <v>185</v>
      </c>
      <c r="C208" s="368"/>
      <c r="D208" s="368"/>
      <c r="E208" s="368"/>
      <c r="F208" s="368"/>
      <c r="G208" s="296"/>
      <c r="H208" s="364"/>
      <c r="I208" s="366"/>
    </row>
    <row r="209" spans="1:9" x14ac:dyDescent="0.25">
      <c r="A209" s="290"/>
      <c r="B209" s="244"/>
      <c r="C209" s="244"/>
      <c r="D209" s="244"/>
      <c r="E209" s="301" t="s">
        <v>186</v>
      </c>
      <c r="F209" s="301" t="s">
        <v>186</v>
      </c>
      <c r="G209" s="295"/>
      <c r="H209" s="294" t="s">
        <v>189</v>
      </c>
      <c r="I209" s="291" t="s">
        <v>186</v>
      </c>
    </row>
    <row r="210" spans="1:9" x14ac:dyDescent="0.25">
      <c r="A210" s="290" t="s">
        <v>194</v>
      </c>
      <c r="B210" s="244" t="s">
        <v>195</v>
      </c>
      <c r="C210" s="244" t="s">
        <v>202</v>
      </c>
      <c r="D210" s="244" t="s">
        <v>197</v>
      </c>
      <c r="E210" s="301"/>
      <c r="F210" s="301">
        <v>54636.35</v>
      </c>
      <c r="G210" s="295"/>
      <c r="H210" s="294"/>
      <c r="I210" s="291"/>
    </row>
    <row r="211" spans="1:9" x14ac:dyDescent="0.25">
      <c r="A211" s="290" t="s">
        <v>194</v>
      </c>
      <c r="B211" s="244" t="s">
        <v>195</v>
      </c>
      <c r="C211" s="244" t="s">
        <v>198</v>
      </c>
      <c r="D211" s="244" t="s">
        <v>197</v>
      </c>
      <c r="E211" s="301"/>
      <c r="F211" s="301">
        <v>45964.553399999997</v>
      </c>
      <c r="G211" s="295"/>
      <c r="H211" s="294"/>
      <c r="I211" s="291"/>
    </row>
    <row r="212" spans="1:9" x14ac:dyDescent="0.25">
      <c r="A212" s="290" t="s">
        <v>195</v>
      </c>
      <c r="B212" s="244" t="s">
        <v>194</v>
      </c>
      <c r="C212" s="244" t="s">
        <v>199</v>
      </c>
      <c r="D212" s="244" t="s">
        <v>200</v>
      </c>
      <c r="E212" s="301">
        <v>1329688.8</v>
      </c>
      <c r="F212" s="301"/>
      <c r="G212" s="295"/>
      <c r="H212" s="294"/>
      <c r="I212" s="291"/>
    </row>
    <row r="213" spans="1:9" x14ac:dyDescent="0.25">
      <c r="A213" s="290" t="s">
        <v>195</v>
      </c>
      <c r="B213" s="244" t="s">
        <v>194</v>
      </c>
      <c r="C213" s="244" t="s">
        <v>201</v>
      </c>
      <c r="D213" s="244" t="s">
        <v>200</v>
      </c>
      <c r="E213" s="301">
        <v>502193</v>
      </c>
      <c r="F213" s="301"/>
      <c r="G213" s="295"/>
      <c r="H213" s="294"/>
      <c r="I213" s="291"/>
    </row>
    <row r="214" spans="1:9" x14ac:dyDescent="0.25">
      <c r="A214" s="290"/>
      <c r="B214" s="244"/>
      <c r="C214" s="244"/>
      <c r="D214" s="244"/>
      <c r="E214" s="301"/>
      <c r="F214" s="301"/>
      <c r="G214" s="295"/>
      <c r="H214" s="294"/>
      <c r="I214" s="291"/>
    </row>
    <row r="215" spans="1:9" x14ac:dyDescent="0.25">
      <c r="A215" s="290" t="s">
        <v>227</v>
      </c>
      <c r="B215" s="244" t="s">
        <v>195</v>
      </c>
      <c r="C215" s="244" t="s">
        <v>202</v>
      </c>
      <c r="D215" s="244" t="s">
        <v>197</v>
      </c>
      <c r="E215" s="301"/>
      <c r="F215" s="301">
        <v>100763.2211</v>
      </c>
      <c r="G215" s="295"/>
      <c r="H215" s="294"/>
      <c r="I215" s="291"/>
    </row>
    <row r="216" spans="1:9" x14ac:dyDescent="0.25">
      <c r="A216" s="290" t="s">
        <v>195</v>
      </c>
      <c r="B216" s="244" t="s">
        <v>227</v>
      </c>
      <c r="C216" s="244" t="s">
        <v>199</v>
      </c>
      <c r="D216" s="244" t="s">
        <v>200</v>
      </c>
      <c r="E216" s="301">
        <v>1317038.3400000001</v>
      </c>
      <c r="F216" s="301"/>
      <c r="G216" s="295"/>
      <c r="H216" s="294"/>
      <c r="I216" s="291"/>
    </row>
    <row r="217" spans="1:9" x14ac:dyDescent="0.25">
      <c r="A217" s="290" t="s">
        <v>195</v>
      </c>
      <c r="B217" s="244" t="s">
        <v>227</v>
      </c>
      <c r="C217" s="244" t="s">
        <v>204</v>
      </c>
      <c r="D217" s="244" t="s">
        <v>200</v>
      </c>
      <c r="E217" s="301">
        <v>60000</v>
      </c>
      <c r="F217" s="301"/>
      <c r="G217" s="295"/>
      <c r="H217" s="294"/>
      <c r="I217" s="291"/>
    </row>
    <row r="218" spans="1:9" x14ac:dyDescent="0.25">
      <c r="A218" s="290"/>
      <c r="B218" s="244"/>
      <c r="C218" s="244"/>
      <c r="D218" s="244"/>
      <c r="E218" s="301"/>
      <c r="F218" s="301"/>
      <c r="G218" s="295"/>
      <c r="H218" s="294"/>
      <c r="I218" s="291"/>
    </row>
    <row r="219" spans="1:9" x14ac:dyDescent="0.25">
      <c r="A219" s="290" t="s">
        <v>195</v>
      </c>
      <c r="B219" s="244" t="s">
        <v>228</v>
      </c>
      <c r="C219" s="244" t="s">
        <v>229</v>
      </c>
      <c r="D219" s="244" t="s">
        <v>230</v>
      </c>
      <c r="E219" s="301">
        <v>17552</v>
      </c>
      <c r="F219" s="301"/>
      <c r="G219" s="295"/>
      <c r="H219" s="294"/>
      <c r="I219" s="291"/>
    </row>
    <row r="220" spans="1:9" x14ac:dyDescent="0.25">
      <c r="A220" s="290" t="s">
        <v>195</v>
      </c>
      <c r="B220" s="244" t="s">
        <v>228</v>
      </c>
      <c r="C220" s="244" t="s">
        <v>108</v>
      </c>
      <c r="D220" s="244" t="s">
        <v>230</v>
      </c>
      <c r="E220" s="301">
        <v>10325</v>
      </c>
      <c r="F220" s="301"/>
      <c r="G220" s="295"/>
      <c r="H220" s="294"/>
      <c r="I220" s="291"/>
    </row>
    <row r="221" spans="1:9" x14ac:dyDescent="0.25">
      <c r="A221" s="290" t="s">
        <v>195</v>
      </c>
      <c r="B221" s="244" t="s">
        <v>228</v>
      </c>
      <c r="C221" s="244" t="s">
        <v>20</v>
      </c>
      <c r="D221" s="244" t="s">
        <v>230</v>
      </c>
      <c r="E221" s="301">
        <v>5532</v>
      </c>
      <c r="F221" s="301"/>
      <c r="G221" s="295"/>
      <c r="H221" s="294"/>
      <c r="I221" s="291"/>
    </row>
    <row r="222" spans="1:9" x14ac:dyDescent="0.25">
      <c r="A222" s="290" t="s">
        <v>195</v>
      </c>
      <c r="B222" s="244" t="s">
        <v>228</v>
      </c>
      <c r="C222" s="244" t="s">
        <v>211</v>
      </c>
      <c r="D222" s="244" t="s">
        <v>230</v>
      </c>
      <c r="E222" s="301">
        <v>2400</v>
      </c>
      <c r="F222" s="301"/>
      <c r="G222" s="295"/>
      <c r="H222" s="294"/>
      <c r="I222" s="291"/>
    </row>
    <row r="223" spans="1:9" x14ac:dyDescent="0.25">
      <c r="A223" s="290"/>
      <c r="B223" s="244"/>
      <c r="C223" s="244"/>
      <c r="D223" s="244"/>
      <c r="E223" s="301"/>
      <c r="F223" s="301"/>
      <c r="G223" s="295"/>
      <c r="H223" s="294"/>
      <c r="I223" s="291"/>
    </row>
    <row r="224" spans="1:9" x14ac:dyDescent="0.25">
      <c r="A224" s="290" t="s">
        <v>195</v>
      </c>
      <c r="B224" s="244" t="s">
        <v>206</v>
      </c>
      <c r="C224" s="244" t="s">
        <v>207</v>
      </c>
      <c r="D224" s="244" t="s">
        <v>208</v>
      </c>
      <c r="E224" s="301"/>
      <c r="F224" s="301"/>
      <c r="G224" s="295"/>
      <c r="H224" s="294"/>
      <c r="I224" s="291"/>
    </row>
    <row r="225" spans="1:9" x14ac:dyDescent="0.25">
      <c r="A225" s="290" t="s">
        <v>195</v>
      </c>
      <c r="B225" s="244" t="s">
        <v>206</v>
      </c>
      <c r="C225" s="244" t="s">
        <v>209</v>
      </c>
      <c r="D225" s="244" t="s">
        <v>208</v>
      </c>
      <c r="E225" s="301">
        <v>5640</v>
      </c>
      <c r="F225" s="301"/>
      <c r="G225" s="295"/>
      <c r="H225" s="294"/>
      <c r="I225" s="291"/>
    </row>
    <row r="226" spans="1:9" x14ac:dyDescent="0.25">
      <c r="A226" s="290" t="s">
        <v>195</v>
      </c>
      <c r="B226" s="244" t="s">
        <v>206</v>
      </c>
      <c r="C226" s="244" t="s">
        <v>211</v>
      </c>
      <c r="D226" s="244" t="s">
        <v>208</v>
      </c>
      <c r="E226" s="301">
        <v>16390</v>
      </c>
      <c r="F226" s="301"/>
      <c r="G226" s="295"/>
      <c r="H226" s="294"/>
      <c r="I226" s="291"/>
    </row>
    <row r="227" spans="1:9" ht="30" x14ac:dyDescent="0.25">
      <c r="A227" s="290" t="s">
        <v>195</v>
      </c>
      <c r="B227" s="244" t="s">
        <v>206</v>
      </c>
      <c r="C227" s="244" t="s">
        <v>212</v>
      </c>
      <c r="D227" s="244" t="s">
        <v>213</v>
      </c>
      <c r="E227" s="301">
        <v>50198</v>
      </c>
      <c r="F227" s="301"/>
      <c r="G227" s="295"/>
      <c r="H227" s="294"/>
      <c r="I227" s="291"/>
    </row>
    <row r="228" spans="1:9" x14ac:dyDescent="0.25">
      <c r="A228" s="290" t="s">
        <v>195</v>
      </c>
      <c r="B228" s="244" t="s">
        <v>206</v>
      </c>
      <c r="C228" s="244" t="s">
        <v>214</v>
      </c>
      <c r="D228" s="244" t="s">
        <v>208</v>
      </c>
      <c r="E228" s="301">
        <v>12561</v>
      </c>
      <c r="F228" s="301"/>
      <c r="G228" s="295"/>
      <c r="H228" s="294"/>
      <c r="I228" s="291"/>
    </row>
    <row r="229" spans="1:9" x14ac:dyDescent="0.25">
      <c r="A229" s="290" t="s">
        <v>195</v>
      </c>
      <c r="B229" s="244" t="s">
        <v>206</v>
      </c>
      <c r="C229" s="244" t="s">
        <v>105</v>
      </c>
      <c r="D229" s="244" t="s">
        <v>208</v>
      </c>
      <c r="E229" s="301">
        <v>6560</v>
      </c>
      <c r="F229" s="301"/>
      <c r="G229" s="295"/>
      <c r="H229" s="294"/>
      <c r="I229" s="291"/>
    </row>
    <row r="230" spans="1:9" x14ac:dyDescent="0.25">
      <c r="A230" s="290" t="s">
        <v>195</v>
      </c>
      <c r="B230" s="244" t="s">
        <v>206</v>
      </c>
      <c r="C230" s="244" t="s">
        <v>215</v>
      </c>
      <c r="D230" s="244" t="s">
        <v>216</v>
      </c>
      <c r="E230" s="301">
        <v>38815</v>
      </c>
      <c r="F230" s="301"/>
      <c r="G230" s="295"/>
      <c r="H230" s="294"/>
      <c r="I230" s="291"/>
    </row>
    <row r="231" spans="1:9" x14ac:dyDescent="0.25">
      <c r="A231" s="290" t="s">
        <v>195</v>
      </c>
      <c r="B231" s="244" t="s">
        <v>206</v>
      </c>
      <c r="C231" s="244" t="s">
        <v>217</v>
      </c>
      <c r="D231" s="244" t="s">
        <v>218</v>
      </c>
      <c r="E231" s="301">
        <v>17437</v>
      </c>
      <c r="F231" s="301"/>
      <c r="G231" s="295"/>
      <c r="H231" s="294"/>
      <c r="I231" s="291"/>
    </row>
    <row r="232" spans="1:9" x14ac:dyDescent="0.25">
      <c r="A232" s="290" t="s">
        <v>195</v>
      </c>
      <c r="B232" s="244" t="s">
        <v>206</v>
      </c>
      <c r="C232" s="244" t="s">
        <v>220</v>
      </c>
      <c r="D232" s="244" t="s">
        <v>216</v>
      </c>
      <c r="E232" s="301">
        <v>986</v>
      </c>
      <c r="F232" s="301"/>
      <c r="G232" s="295"/>
      <c r="H232" s="294"/>
      <c r="I232" s="291"/>
    </row>
    <row r="233" spans="1:9" x14ac:dyDescent="0.25">
      <c r="A233" s="290" t="s">
        <v>195</v>
      </c>
      <c r="B233" s="244" t="s">
        <v>206</v>
      </c>
      <c r="C233" s="304" t="s">
        <v>221</v>
      </c>
      <c r="D233" s="244" t="s">
        <v>222</v>
      </c>
      <c r="E233" s="301">
        <v>128023</v>
      </c>
      <c r="F233" s="301"/>
      <c r="G233" s="295"/>
      <c r="H233" s="294"/>
      <c r="I233" s="291"/>
    </row>
    <row r="234" spans="1:9" x14ac:dyDescent="0.25">
      <c r="A234" s="290" t="s">
        <v>195</v>
      </c>
      <c r="B234" s="244" t="s">
        <v>206</v>
      </c>
      <c r="C234" s="244" t="s">
        <v>223</v>
      </c>
      <c r="D234" s="244" t="s">
        <v>224</v>
      </c>
      <c r="E234" s="301">
        <v>8358</v>
      </c>
      <c r="F234" s="301"/>
      <c r="G234" s="295"/>
      <c r="H234" s="294"/>
      <c r="I234" s="291"/>
    </row>
    <row r="235" spans="1:9" x14ac:dyDescent="0.25">
      <c r="A235" s="290"/>
      <c r="B235" s="244"/>
      <c r="C235" s="244"/>
      <c r="D235" s="244"/>
      <c r="E235" s="301"/>
      <c r="F235" s="301"/>
      <c r="G235" s="295"/>
      <c r="H235" s="294"/>
      <c r="I235" s="291"/>
    </row>
    <row r="236" spans="1:9" x14ac:dyDescent="0.25">
      <c r="A236" s="290" t="s">
        <v>195</v>
      </c>
      <c r="B236" s="244" t="s">
        <v>231</v>
      </c>
      <c r="C236" s="244" t="s">
        <v>207</v>
      </c>
      <c r="D236" s="244" t="s">
        <v>208</v>
      </c>
      <c r="E236" s="301">
        <v>131732</v>
      </c>
      <c r="F236" s="301"/>
      <c r="G236" s="295"/>
      <c r="H236" s="294"/>
      <c r="I236" s="291"/>
    </row>
    <row r="237" spans="1:9" x14ac:dyDescent="0.25">
      <c r="A237" s="290" t="s">
        <v>195</v>
      </c>
      <c r="B237" s="244" t="s">
        <v>231</v>
      </c>
      <c r="C237" s="244" t="s">
        <v>232</v>
      </c>
      <c r="D237" s="244" t="s">
        <v>208</v>
      </c>
      <c r="E237" s="301">
        <v>28200</v>
      </c>
      <c r="F237" s="301"/>
      <c r="G237" s="295"/>
      <c r="H237" s="294"/>
      <c r="I237" s="291"/>
    </row>
    <row r="238" spans="1:9" x14ac:dyDescent="0.25">
      <c r="A238" s="290" t="s">
        <v>195</v>
      </c>
      <c r="B238" s="244" t="s">
        <v>231</v>
      </c>
      <c r="C238" s="244" t="s">
        <v>210</v>
      </c>
      <c r="D238" s="244" t="s">
        <v>208</v>
      </c>
      <c r="E238" s="301">
        <v>20375</v>
      </c>
      <c r="F238" s="301"/>
      <c r="G238" s="295"/>
      <c r="H238" s="294"/>
      <c r="I238" s="291"/>
    </row>
    <row r="239" spans="1:9" x14ac:dyDescent="0.25">
      <c r="A239" s="290" t="s">
        <v>195</v>
      </c>
      <c r="B239" s="244" t="s">
        <v>231</v>
      </c>
      <c r="C239" s="244" t="s">
        <v>241</v>
      </c>
      <c r="D239" s="244" t="s">
        <v>208</v>
      </c>
      <c r="E239" s="301">
        <v>437400</v>
      </c>
      <c r="F239" s="301"/>
      <c r="G239" s="295"/>
      <c r="H239" s="294"/>
      <c r="I239" s="291"/>
    </row>
    <row r="240" spans="1:9" x14ac:dyDescent="0.25">
      <c r="A240" s="290" t="s">
        <v>195</v>
      </c>
      <c r="B240" s="244" t="s">
        <v>231</v>
      </c>
      <c r="C240" s="244" t="s">
        <v>211</v>
      </c>
      <c r="D240" s="244" t="s">
        <v>208</v>
      </c>
      <c r="E240" s="301">
        <v>18705</v>
      </c>
      <c r="F240" s="301"/>
      <c r="G240" s="295"/>
      <c r="H240" s="294"/>
      <c r="I240" s="291"/>
    </row>
    <row r="241" spans="1:9" x14ac:dyDescent="0.25">
      <c r="A241" s="290" t="s">
        <v>195</v>
      </c>
      <c r="B241" s="244" t="s">
        <v>231</v>
      </c>
      <c r="C241" s="244" t="s">
        <v>212</v>
      </c>
      <c r="D241" s="244" t="s">
        <v>208</v>
      </c>
      <c r="E241" s="301">
        <v>42860</v>
      </c>
      <c r="F241" s="301"/>
      <c r="G241" s="295"/>
      <c r="H241" s="294"/>
      <c r="I241" s="291"/>
    </row>
    <row r="242" spans="1:9" x14ac:dyDescent="0.25">
      <c r="A242" s="290" t="s">
        <v>195</v>
      </c>
      <c r="B242" s="244" t="s">
        <v>231</v>
      </c>
      <c r="C242" s="244" t="s">
        <v>214</v>
      </c>
      <c r="D242" s="244" t="s">
        <v>208</v>
      </c>
      <c r="E242" s="301">
        <v>14260</v>
      </c>
      <c r="F242" s="301"/>
      <c r="G242" s="295"/>
      <c r="H242" s="294"/>
      <c r="I242" s="291"/>
    </row>
    <row r="243" spans="1:9" x14ac:dyDescent="0.25">
      <c r="A243" s="290" t="s">
        <v>195</v>
      </c>
      <c r="B243" s="244" t="s">
        <v>231</v>
      </c>
      <c r="C243" s="244" t="s">
        <v>105</v>
      </c>
      <c r="D243" s="244" t="s">
        <v>208</v>
      </c>
      <c r="E243" s="301">
        <v>5640</v>
      </c>
      <c r="F243" s="301"/>
      <c r="G243" s="295"/>
      <c r="H243" s="294"/>
      <c r="I243" s="291"/>
    </row>
    <row r="244" spans="1:9" x14ac:dyDescent="0.25">
      <c r="A244" s="290" t="s">
        <v>195</v>
      </c>
      <c r="B244" s="244" t="s">
        <v>231</v>
      </c>
      <c r="C244" s="244" t="s">
        <v>215</v>
      </c>
      <c r="D244" s="244" t="s">
        <v>216</v>
      </c>
      <c r="E244" s="301">
        <v>61056</v>
      </c>
      <c r="F244" s="301"/>
      <c r="G244" s="295"/>
      <c r="H244" s="294"/>
      <c r="I244" s="291"/>
    </row>
    <row r="245" spans="1:9" x14ac:dyDescent="0.25">
      <c r="A245" s="290" t="s">
        <v>195</v>
      </c>
      <c r="B245" s="244" t="s">
        <v>231</v>
      </c>
      <c r="C245" s="244" t="s">
        <v>217</v>
      </c>
      <c r="D245" s="244" t="s">
        <v>218</v>
      </c>
      <c r="E245" s="301">
        <v>25411</v>
      </c>
      <c r="F245" s="301"/>
      <c r="G245" s="295"/>
      <c r="H245" s="294"/>
      <c r="I245" s="291"/>
    </row>
    <row r="246" spans="1:9" ht="30" x14ac:dyDescent="0.25">
      <c r="A246" s="290" t="s">
        <v>195</v>
      </c>
      <c r="B246" s="244" t="s">
        <v>231</v>
      </c>
      <c r="C246" s="244" t="s">
        <v>221</v>
      </c>
      <c r="D246" s="244" t="s">
        <v>222</v>
      </c>
      <c r="E246" s="301">
        <v>1924</v>
      </c>
      <c r="F246" s="301"/>
      <c r="G246" s="295"/>
      <c r="H246" s="294"/>
      <c r="I246" s="291"/>
    </row>
    <row r="247" spans="1:9" x14ac:dyDescent="0.25">
      <c r="A247" s="290"/>
      <c r="B247" s="244"/>
      <c r="C247" s="244"/>
      <c r="D247" s="244"/>
      <c r="E247" s="301"/>
      <c r="F247" s="301"/>
      <c r="G247" s="295"/>
      <c r="H247" s="294"/>
      <c r="I247" s="291"/>
    </row>
    <row r="248" spans="1:9" x14ac:dyDescent="0.25">
      <c r="A248" s="290" t="s">
        <v>195</v>
      </c>
      <c r="B248" s="244" t="s">
        <v>235</v>
      </c>
      <c r="C248" s="244" t="s">
        <v>236</v>
      </c>
      <c r="D248" s="244" t="s">
        <v>237</v>
      </c>
      <c r="E248" s="301"/>
      <c r="F248" s="301"/>
      <c r="G248" s="295"/>
      <c r="H248" s="299">
        <v>0.875</v>
      </c>
      <c r="I248" s="303">
        <v>88014</v>
      </c>
    </row>
    <row r="249" spans="1:9" x14ac:dyDescent="0.25">
      <c r="A249" s="290" t="s">
        <v>195</v>
      </c>
      <c r="B249" s="244" t="s">
        <v>235</v>
      </c>
      <c r="C249" s="244" t="s">
        <v>104</v>
      </c>
      <c r="D249" s="244" t="s">
        <v>237</v>
      </c>
      <c r="E249" s="301"/>
      <c r="F249" s="301"/>
      <c r="G249" s="295"/>
      <c r="H249" s="299">
        <v>0.98623853211009171</v>
      </c>
      <c r="I249" s="303">
        <v>46403</v>
      </c>
    </row>
    <row r="250" spans="1:9" x14ac:dyDescent="0.25">
      <c r="A250" s="290" t="s">
        <v>195</v>
      </c>
      <c r="B250" s="244" t="s">
        <v>235</v>
      </c>
      <c r="C250" s="244" t="s">
        <v>232</v>
      </c>
      <c r="D250" s="244" t="s">
        <v>237</v>
      </c>
      <c r="E250" s="301"/>
      <c r="F250" s="301"/>
      <c r="G250" s="295"/>
      <c r="H250" s="299">
        <v>0.98623853211009171</v>
      </c>
      <c r="I250" s="303">
        <v>13916</v>
      </c>
    </row>
    <row r="251" spans="1:9" x14ac:dyDescent="0.25">
      <c r="A251" s="290" t="s">
        <v>195</v>
      </c>
      <c r="B251" s="244" t="s">
        <v>235</v>
      </c>
      <c r="C251" s="244" t="s">
        <v>242</v>
      </c>
      <c r="D251" s="244" t="s">
        <v>239</v>
      </c>
      <c r="E251" s="301"/>
      <c r="F251" s="301"/>
      <c r="G251" s="295"/>
      <c r="H251" s="299">
        <v>0.875</v>
      </c>
      <c r="I251" s="305">
        <v>-234465</v>
      </c>
    </row>
    <row r="252" spans="1:9" x14ac:dyDescent="0.25">
      <c r="A252" s="290" t="s">
        <v>195</v>
      </c>
      <c r="B252" s="244" t="s">
        <v>235</v>
      </c>
      <c r="C252" s="244" t="s">
        <v>243</v>
      </c>
      <c r="D252" s="244" t="s">
        <v>239</v>
      </c>
      <c r="E252" s="301"/>
      <c r="F252" s="301"/>
      <c r="G252" s="295"/>
      <c r="H252" s="299">
        <v>0.98619999999999997</v>
      </c>
      <c r="I252" s="305">
        <v>-93528</v>
      </c>
    </row>
    <row r="253" spans="1:9" x14ac:dyDescent="0.25">
      <c r="A253" s="290" t="s">
        <v>195</v>
      </c>
      <c r="B253" s="244" t="s">
        <v>235</v>
      </c>
      <c r="C253" s="244" t="s">
        <v>244</v>
      </c>
      <c r="D253" s="244" t="s">
        <v>239</v>
      </c>
      <c r="E253" s="301"/>
      <c r="F253" s="301"/>
      <c r="G253" s="295"/>
      <c r="H253" s="299">
        <v>0.98</v>
      </c>
      <c r="I253" s="305">
        <v>-24745</v>
      </c>
    </row>
    <row r="256" spans="1:9" x14ac:dyDescent="0.25">
      <c r="A256"/>
      <c r="B256" s="221" t="s">
        <v>177</v>
      </c>
      <c r="C256" s="234">
        <v>2017</v>
      </c>
      <c r="D256" s="235" t="s">
        <v>246</v>
      </c>
      <c r="E256"/>
      <c r="F256"/>
      <c r="G256" s="6"/>
      <c r="H256" s="262"/>
      <c r="I256"/>
    </row>
    <row r="257" spans="1:9" ht="15.75" thickBot="1" x14ac:dyDescent="0.3">
      <c r="A257"/>
      <c r="B257"/>
      <c r="C257" s="221"/>
      <c r="D257" s="235"/>
      <c r="E257"/>
      <c r="F257"/>
      <c r="G257" s="6"/>
      <c r="H257" s="262"/>
      <c r="I257"/>
    </row>
    <row r="258" spans="1:9" ht="15" customHeight="1" x14ac:dyDescent="0.25">
      <c r="A258" s="369" t="s">
        <v>179</v>
      </c>
      <c r="B258" s="370"/>
      <c r="C258" s="367" t="s">
        <v>180</v>
      </c>
      <c r="D258" s="367" t="s">
        <v>181</v>
      </c>
      <c r="E258" s="367" t="s">
        <v>182</v>
      </c>
      <c r="F258" s="367" t="s">
        <v>183</v>
      </c>
      <c r="G258" s="296"/>
      <c r="H258" s="363" t="s">
        <v>187</v>
      </c>
      <c r="I258" s="365" t="s">
        <v>188</v>
      </c>
    </row>
    <row r="259" spans="1:9" x14ac:dyDescent="0.25">
      <c r="A259" s="297" t="s">
        <v>184</v>
      </c>
      <c r="B259" s="298" t="s">
        <v>185</v>
      </c>
      <c r="C259" s="368"/>
      <c r="D259" s="368"/>
      <c r="E259" s="368"/>
      <c r="F259" s="368"/>
      <c r="G259" s="296"/>
      <c r="H259" s="364"/>
      <c r="I259" s="366"/>
    </row>
    <row r="260" spans="1:9" x14ac:dyDescent="0.25">
      <c r="A260" s="290"/>
      <c r="B260" s="244"/>
      <c r="C260" s="244"/>
      <c r="D260" s="244"/>
      <c r="E260" s="301" t="s">
        <v>186</v>
      </c>
      <c r="F260" s="301" t="s">
        <v>186</v>
      </c>
      <c r="G260" s="295"/>
      <c r="H260" s="294" t="s">
        <v>189</v>
      </c>
      <c r="I260" s="291" t="s">
        <v>186</v>
      </c>
    </row>
    <row r="261" spans="1:9" x14ac:dyDescent="0.25">
      <c r="A261" s="290" t="s">
        <v>194</v>
      </c>
      <c r="B261" s="244" t="s">
        <v>195</v>
      </c>
      <c r="C261" s="244" t="s">
        <v>202</v>
      </c>
      <c r="D261" s="244" t="s">
        <v>197</v>
      </c>
      <c r="E261" s="301"/>
      <c r="F261" s="301">
        <v>56275.440499999997</v>
      </c>
      <c r="G261" s="295"/>
      <c r="H261" s="294"/>
      <c r="I261" s="291"/>
    </row>
    <row r="262" spans="1:9" x14ac:dyDescent="0.25">
      <c r="A262" s="290" t="s">
        <v>194</v>
      </c>
      <c r="B262" s="244" t="s">
        <v>195</v>
      </c>
      <c r="C262" s="244" t="s">
        <v>198</v>
      </c>
      <c r="D262" s="244" t="s">
        <v>197</v>
      </c>
      <c r="E262" s="301"/>
      <c r="F262" s="301">
        <v>47343.490001999999</v>
      </c>
      <c r="G262" s="295"/>
      <c r="H262" s="294"/>
      <c r="I262" s="291"/>
    </row>
    <row r="263" spans="1:9" x14ac:dyDescent="0.25">
      <c r="A263" s="290" t="s">
        <v>195</v>
      </c>
      <c r="B263" s="244" t="s">
        <v>194</v>
      </c>
      <c r="C263" s="244" t="s">
        <v>199</v>
      </c>
      <c r="D263" s="244" t="s">
        <v>200</v>
      </c>
      <c r="E263" s="301">
        <v>1369579.4640000002</v>
      </c>
      <c r="F263" s="301"/>
      <c r="G263" s="295"/>
      <c r="H263" s="294"/>
      <c r="I263" s="291"/>
    </row>
    <row r="264" spans="1:9" x14ac:dyDescent="0.25">
      <c r="A264" s="290" t="s">
        <v>195</v>
      </c>
      <c r="B264" s="244" t="s">
        <v>194</v>
      </c>
      <c r="C264" s="244" t="s">
        <v>201</v>
      </c>
      <c r="D264" s="244" t="s">
        <v>200</v>
      </c>
      <c r="E264" s="301">
        <v>517258.76940000005</v>
      </c>
      <c r="F264" s="301"/>
      <c r="G264" s="295"/>
      <c r="H264" s="294"/>
      <c r="I264" s="291"/>
    </row>
    <row r="265" spans="1:9" x14ac:dyDescent="0.25">
      <c r="A265" s="290"/>
      <c r="B265" s="244"/>
      <c r="C265" s="244"/>
      <c r="D265" s="244"/>
      <c r="E265" s="301"/>
      <c r="F265" s="301"/>
      <c r="G265" s="295"/>
      <c r="H265" s="294"/>
      <c r="I265" s="291"/>
    </row>
    <row r="266" spans="1:9" x14ac:dyDescent="0.25">
      <c r="A266" s="290" t="s">
        <v>227</v>
      </c>
      <c r="B266" s="244" t="s">
        <v>195</v>
      </c>
      <c r="C266" s="244" t="s">
        <v>202</v>
      </c>
      <c r="D266" s="244" t="s">
        <v>197</v>
      </c>
      <c r="E266" s="301"/>
      <c r="F266" s="301">
        <v>103786.11773299999</v>
      </c>
      <c r="G266" s="295"/>
      <c r="H266" s="294"/>
      <c r="I266" s="291"/>
    </row>
    <row r="267" spans="1:9" x14ac:dyDescent="0.25">
      <c r="A267" s="290" t="s">
        <v>195</v>
      </c>
      <c r="B267" s="244" t="s">
        <v>227</v>
      </c>
      <c r="C267" s="244" t="s">
        <v>199</v>
      </c>
      <c r="D267" s="244" t="s">
        <v>200</v>
      </c>
      <c r="E267" s="301">
        <v>1356549.4902000001</v>
      </c>
      <c r="F267" s="301"/>
      <c r="G267" s="295"/>
      <c r="H267" s="294"/>
      <c r="I267" s="291"/>
    </row>
    <row r="268" spans="1:9" x14ac:dyDescent="0.25">
      <c r="A268" s="290" t="s">
        <v>195</v>
      </c>
      <c r="B268" s="244" t="s">
        <v>227</v>
      </c>
      <c r="C268" s="244" t="s">
        <v>204</v>
      </c>
      <c r="D268" s="244" t="s">
        <v>200</v>
      </c>
      <c r="E268" s="301">
        <v>60000</v>
      </c>
      <c r="F268" s="301"/>
      <c r="G268" s="295"/>
      <c r="H268" s="294"/>
      <c r="I268" s="291"/>
    </row>
    <row r="269" spans="1:9" x14ac:dyDescent="0.25">
      <c r="A269" s="290"/>
      <c r="B269" s="244"/>
      <c r="C269" s="244"/>
      <c r="D269" s="244"/>
      <c r="E269" s="301"/>
      <c r="F269" s="301"/>
      <c r="G269" s="295"/>
      <c r="H269" s="294"/>
      <c r="I269" s="291"/>
    </row>
    <row r="270" spans="1:9" x14ac:dyDescent="0.25">
      <c r="A270" s="290" t="s">
        <v>195</v>
      </c>
      <c r="B270" s="244" t="s">
        <v>228</v>
      </c>
      <c r="C270" s="244" t="s">
        <v>229</v>
      </c>
      <c r="D270" s="244" t="s">
        <v>230</v>
      </c>
      <c r="E270" s="301">
        <v>18045</v>
      </c>
      <c r="F270" s="301"/>
      <c r="G270" s="295"/>
      <c r="H270" s="294"/>
      <c r="I270" s="291"/>
    </row>
    <row r="271" spans="1:9" x14ac:dyDescent="0.25">
      <c r="A271" s="290" t="s">
        <v>195</v>
      </c>
      <c r="B271" s="244" t="s">
        <v>228</v>
      </c>
      <c r="C271" s="244" t="s">
        <v>108</v>
      </c>
      <c r="D271" s="244" t="s">
        <v>230</v>
      </c>
      <c r="E271" s="301">
        <v>10615</v>
      </c>
      <c r="F271" s="301"/>
      <c r="G271" s="295"/>
      <c r="H271" s="294"/>
      <c r="I271" s="291"/>
    </row>
    <row r="272" spans="1:9" x14ac:dyDescent="0.25">
      <c r="A272" s="290" t="s">
        <v>195</v>
      </c>
      <c r="B272" s="244" t="s">
        <v>228</v>
      </c>
      <c r="C272" s="244" t="s">
        <v>20</v>
      </c>
      <c r="D272" s="244" t="s">
        <v>230</v>
      </c>
      <c r="E272" s="301">
        <v>5687</v>
      </c>
      <c r="F272" s="301"/>
      <c r="G272" s="295"/>
      <c r="H272" s="294"/>
      <c r="I272" s="291"/>
    </row>
    <row r="273" spans="1:9" x14ac:dyDescent="0.25">
      <c r="A273" s="290" t="s">
        <v>195</v>
      </c>
      <c r="B273" s="244" t="s">
        <v>228</v>
      </c>
      <c r="C273" s="244" t="s">
        <v>211</v>
      </c>
      <c r="D273" s="244" t="s">
        <v>230</v>
      </c>
      <c r="E273" s="301">
        <v>2400</v>
      </c>
      <c r="F273" s="301"/>
      <c r="G273" s="295"/>
      <c r="H273" s="294"/>
      <c r="I273" s="291"/>
    </row>
    <row r="274" spans="1:9" x14ac:dyDescent="0.25">
      <c r="A274" s="290"/>
      <c r="B274" s="244"/>
      <c r="C274" s="244"/>
      <c r="D274" s="244"/>
      <c r="E274" s="301"/>
      <c r="F274" s="301"/>
      <c r="G274" s="295"/>
      <c r="H274" s="294"/>
      <c r="I274" s="291"/>
    </row>
    <row r="275" spans="1:9" x14ac:dyDescent="0.25">
      <c r="A275" s="290"/>
      <c r="B275" s="244"/>
      <c r="C275" s="244"/>
      <c r="D275" s="244"/>
      <c r="E275" s="301"/>
      <c r="F275" s="301"/>
      <c r="G275" s="295"/>
      <c r="H275" s="294"/>
      <c r="I275" s="291"/>
    </row>
    <row r="276" spans="1:9" x14ac:dyDescent="0.25">
      <c r="A276" s="290" t="s">
        <v>195</v>
      </c>
      <c r="B276" s="244" t="s">
        <v>206</v>
      </c>
      <c r="C276" s="244" t="s">
        <v>207</v>
      </c>
      <c r="D276" s="244" t="s">
        <v>208</v>
      </c>
      <c r="E276" s="301"/>
      <c r="F276" s="301"/>
      <c r="G276" s="295"/>
      <c r="H276" s="294"/>
      <c r="I276" s="291"/>
    </row>
    <row r="277" spans="1:9" x14ac:dyDescent="0.25">
      <c r="A277" s="290" t="s">
        <v>195</v>
      </c>
      <c r="B277" s="244" t="s">
        <v>206</v>
      </c>
      <c r="C277" s="244" t="s">
        <v>209</v>
      </c>
      <c r="D277" s="244" t="s">
        <v>208</v>
      </c>
      <c r="E277" s="301">
        <v>5780</v>
      </c>
      <c r="F277" s="301"/>
      <c r="G277" s="295"/>
      <c r="H277" s="294"/>
      <c r="I277" s="291"/>
    </row>
    <row r="278" spans="1:9" x14ac:dyDescent="0.25">
      <c r="A278" s="290" t="s">
        <v>195</v>
      </c>
      <c r="B278" s="244" t="s">
        <v>206</v>
      </c>
      <c r="C278" s="244" t="s">
        <v>211</v>
      </c>
      <c r="D278" s="244" t="s">
        <v>208</v>
      </c>
      <c r="E278" s="301">
        <v>16770</v>
      </c>
      <c r="F278" s="301"/>
      <c r="G278" s="295"/>
      <c r="H278" s="294"/>
      <c r="I278" s="291"/>
    </row>
    <row r="279" spans="1:9" ht="30" x14ac:dyDescent="0.25">
      <c r="A279" s="290" t="s">
        <v>195</v>
      </c>
      <c r="B279" s="244" t="s">
        <v>206</v>
      </c>
      <c r="C279" s="244" t="s">
        <v>212</v>
      </c>
      <c r="D279" s="244" t="s">
        <v>213</v>
      </c>
      <c r="E279" s="301">
        <v>51259</v>
      </c>
      <c r="F279" s="301"/>
      <c r="G279" s="295"/>
      <c r="H279" s="294"/>
      <c r="I279" s="291"/>
    </row>
    <row r="280" spans="1:9" x14ac:dyDescent="0.25">
      <c r="A280" s="290" t="s">
        <v>195</v>
      </c>
      <c r="B280" s="244" t="s">
        <v>206</v>
      </c>
      <c r="C280" s="244" t="s">
        <v>214</v>
      </c>
      <c r="D280" s="244" t="s">
        <v>208</v>
      </c>
      <c r="E280" s="301">
        <v>12830</v>
      </c>
      <c r="F280" s="301"/>
      <c r="G280" s="295"/>
      <c r="H280" s="294"/>
      <c r="I280" s="291"/>
    </row>
    <row r="281" spans="1:9" x14ac:dyDescent="0.25">
      <c r="A281" s="290" t="s">
        <v>195</v>
      </c>
      <c r="B281" s="244" t="s">
        <v>206</v>
      </c>
      <c r="C281" s="244" t="s">
        <v>105</v>
      </c>
      <c r="D281" s="244" t="s">
        <v>208</v>
      </c>
      <c r="E281" s="301">
        <v>6690</v>
      </c>
      <c r="F281" s="301"/>
      <c r="G281" s="295"/>
      <c r="H281" s="294"/>
      <c r="I281" s="291"/>
    </row>
    <row r="282" spans="1:9" x14ac:dyDescent="0.25">
      <c r="A282" s="290" t="s">
        <v>195</v>
      </c>
      <c r="B282" s="244" t="s">
        <v>206</v>
      </c>
      <c r="C282" s="244" t="s">
        <v>215</v>
      </c>
      <c r="D282" s="244" t="s">
        <v>216</v>
      </c>
      <c r="E282" s="301">
        <v>40099</v>
      </c>
      <c r="F282" s="301"/>
      <c r="G282" s="295"/>
      <c r="H282" s="294"/>
      <c r="I282" s="291"/>
    </row>
    <row r="283" spans="1:9" x14ac:dyDescent="0.25">
      <c r="A283" s="290" t="s">
        <v>195</v>
      </c>
      <c r="B283" s="244" t="s">
        <v>206</v>
      </c>
      <c r="C283" s="244" t="s">
        <v>217</v>
      </c>
      <c r="D283" s="244" t="s">
        <v>218</v>
      </c>
      <c r="E283" s="301">
        <v>17604</v>
      </c>
      <c r="F283" s="301"/>
      <c r="G283" s="295"/>
      <c r="H283" s="294"/>
      <c r="I283" s="291"/>
    </row>
    <row r="284" spans="1:9" x14ac:dyDescent="0.25">
      <c r="A284" s="290" t="s">
        <v>195</v>
      </c>
      <c r="B284" s="244" t="s">
        <v>206</v>
      </c>
      <c r="C284" s="244" t="s">
        <v>220</v>
      </c>
      <c r="D284" s="244" t="s">
        <v>216</v>
      </c>
      <c r="E284" s="301">
        <v>996</v>
      </c>
      <c r="F284" s="301"/>
      <c r="G284" s="295"/>
      <c r="H284" s="294"/>
      <c r="I284" s="291"/>
    </row>
    <row r="285" spans="1:9" x14ac:dyDescent="0.25">
      <c r="A285" s="290" t="s">
        <v>195</v>
      </c>
      <c r="B285" s="244" t="s">
        <v>206</v>
      </c>
      <c r="C285" s="304" t="s">
        <v>221</v>
      </c>
      <c r="D285" s="244" t="s">
        <v>222</v>
      </c>
      <c r="E285" s="301">
        <v>131223</v>
      </c>
      <c r="F285" s="301"/>
      <c r="G285" s="295"/>
      <c r="H285" s="294"/>
      <c r="I285" s="291"/>
    </row>
    <row r="286" spans="1:9" x14ac:dyDescent="0.25">
      <c r="A286" s="290" t="s">
        <v>195</v>
      </c>
      <c r="B286" s="244" t="s">
        <v>206</v>
      </c>
      <c r="C286" s="244" t="s">
        <v>223</v>
      </c>
      <c r="D286" s="244" t="s">
        <v>224</v>
      </c>
      <c r="E286" s="301">
        <v>8442</v>
      </c>
      <c r="F286" s="301"/>
      <c r="G286" s="295"/>
      <c r="H286" s="294"/>
      <c r="I286" s="291"/>
    </row>
    <row r="287" spans="1:9" x14ac:dyDescent="0.25">
      <c r="A287" s="290"/>
      <c r="B287" s="244"/>
      <c r="C287" s="244"/>
      <c r="D287" s="244"/>
      <c r="E287" s="301"/>
      <c r="F287" s="301"/>
      <c r="G287" s="295"/>
      <c r="H287" s="294"/>
      <c r="I287" s="291"/>
    </row>
    <row r="288" spans="1:9" x14ac:dyDescent="0.25">
      <c r="A288" s="290" t="s">
        <v>195</v>
      </c>
      <c r="B288" s="244" t="s">
        <v>231</v>
      </c>
      <c r="C288" s="244" t="s">
        <v>207</v>
      </c>
      <c r="D288" s="244" t="s">
        <v>208</v>
      </c>
      <c r="E288" s="301">
        <v>134950</v>
      </c>
      <c r="F288" s="301"/>
      <c r="G288" s="295"/>
      <c r="H288" s="294"/>
      <c r="I288" s="291"/>
    </row>
    <row r="289" spans="1:9" x14ac:dyDescent="0.25">
      <c r="A289" s="290" t="s">
        <v>195</v>
      </c>
      <c r="B289" s="244" t="s">
        <v>231</v>
      </c>
      <c r="C289" s="244" t="s">
        <v>232</v>
      </c>
      <c r="D289" s="244" t="s">
        <v>208</v>
      </c>
      <c r="E289" s="301">
        <v>28900</v>
      </c>
      <c r="F289" s="301"/>
      <c r="G289" s="295"/>
      <c r="H289" s="294"/>
      <c r="I289" s="291"/>
    </row>
    <row r="290" spans="1:9" x14ac:dyDescent="0.25">
      <c r="A290" s="290" t="s">
        <v>195</v>
      </c>
      <c r="B290" s="244" t="s">
        <v>231</v>
      </c>
      <c r="C290" s="244" t="s">
        <v>210</v>
      </c>
      <c r="D290" s="244" t="s">
        <v>208</v>
      </c>
      <c r="E290" s="301">
        <v>20800</v>
      </c>
      <c r="F290" s="301"/>
      <c r="G290" s="295"/>
      <c r="H290" s="294"/>
      <c r="I290" s="291"/>
    </row>
    <row r="291" spans="1:9" x14ac:dyDescent="0.25">
      <c r="A291" s="290" t="s">
        <v>195</v>
      </c>
      <c r="B291" s="244" t="s">
        <v>231</v>
      </c>
      <c r="C291" s="244" t="s">
        <v>241</v>
      </c>
      <c r="D291" s="244" t="s">
        <v>208</v>
      </c>
      <c r="E291" s="301">
        <v>448050</v>
      </c>
      <c r="F291" s="301"/>
      <c r="G291" s="295"/>
      <c r="H291" s="294"/>
      <c r="I291" s="291"/>
    </row>
    <row r="292" spans="1:9" x14ac:dyDescent="0.25">
      <c r="A292" s="290" t="s">
        <v>195</v>
      </c>
      <c r="B292" s="244" t="s">
        <v>231</v>
      </c>
      <c r="C292" s="244" t="s">
        <v>211</v>
      </c>
      <c r="D292" s="244" t="s">
        <v>208</v>
      </c>
      <c r="E292" s="301">
        <v>19130</v>
      </c>
      <c r="F292" s="301"/>
      <c r="G292" s="295"/>
      <c r="H292" s="294"/>
      <c r="I292" s="291"/>
    </row>
    <row r="293" spans="1:9" x14ac:dyDescent="0.25">
      <c r="A293" s="290" t="s">
        <v>195</v>
      </c>
      <c r="B293" s="244" t="s">
        <v>231</v>
      </c>
      <c r="C293" s="244" t="s">
        <v>212</v>
      </c>
      <c r="D293" s="244" t="s">
        <v>208</v>
      </c>
      <c r="E293" s="301">
        <v>43753</v>
      </c>
      <c r="F293" s="301"/>
      <c r="G293" s="295"/>
      <c r="H293" s="294"/>
      <c r="I293" s="291"/>
    </row>
    <row r="294" spans="1:9" x14ac:dyDescent="0.25">
      <c r="A294" s="290" t="s">
        <v>195</v>
      </c>
      <c r="B294" s="244" t="s">
        <v>231</v>
      </c>
      <c r="C294" s="244" t="s">
        <v>214</v>
      </c>
      <c r="D294" s="244" t="s">
        <v>208</v>
      </c>
      <c r="E294" s="301">
        <v>14550</v>
      </c>
      <c r="F294" s="301"/>
      <c r="G294" s="295"/>
      <c r="H294" s="294"/>
      <c r="I294" s="291"/>
    </row>
    <row r="295" spans="1:9" x14ac:dyDescent="0.25">
      <c r="A295" s="290" t="s">
        <v>195</v>
      </c>
      <c r="B295" s="244" t="s">
        <v>231</v>
      </c>
      <c r="C295" s="244" t="s">
        <v>105</v>
      </c>
      <c r="D295" s="244" t="s">
        <v>208</v>
      </c>
      <c r="E295" s="301">
        <v>5780</v>
      </c>
      <c r="F295" s="301"/>
      <c r="G295" s="295"/>
      <c r="H295" s="294"/>
      <c r="I295" s="291"/>
    </row>
    <row r="296" spans="1:9" x14ac:dyDescent="0.25">
      <c r="A296" s="290" t="s">
        <v>195</v>
      </c>
      <c r="B296" s="244" t="s">
        <v>231</v>
      </c>
      <c r="C296" s="244" t="s">
        <v>215</v>
      </c>
      <c r="D296" s="244" t="s">
        <v>216</v>
      </c>
      <c r="E296" s="301">
        <v>62837</v>
      </c>
      <c r="F296" s="301"/>
      <c r="G296" s="295"/>
      <c r="H296" s="294"/>
      <c r="I296" s="291"/>
    </row>
    <row r="297" spans="1:9" x14ac:dyDescent="0.25">
      <c r="A297" s="290" t="s">
        <v>195</v>
      </c>
      <c r="B297" s="244" t="s">
        <v>231</v>
      </c>
      <c r="C297" s="244" t="s">
        <v>217</v>
      </c>
      <c r="D297" s="244" t="s">
        <v>218</v>
      </c>
      <c r="E297" s="301">
        <v>25752</v>
      </c>
      <c r="F297" s="301"/>
      <c r="G297" s="295"/>
      <c r="H297" s="294"/>
      <c r="I297" s="291"/>
    </row>
    <row r="298" spans="1:9" ht="30" x14ac:dyDescent="0.25">
      <c r="A298" s="290"/>
      <c r="B298" s="244"/>
      <c r="C298" s="244" t="s">
        <v>221</v>
      </c>
      <c r="D298" s="244" t="s">
        <v>222</v>
      </c>
      <c r="E298" s="301">
        <v>1972</v>
      </c>
      <c r="F298" s="301"/>
      <c r="G298" s="295"/>
      <c r="H298" s="294"/>
      <c r="I298" s="291"/>
    </row>
    <row r="299" spans="1:9" x14ac:dyDescent="0.25">
      <c r="A299" s="290"/>
      <c r="B299" s="244"/>
      <c r="C299" s="244"/>
      <c r="D299" s="244"/>
      <c r="E299" s="301"/>
      <c r="F299" s="301"/>
      <c r="G299" s="295"/>
      <c r="H299" s="294"/>
      <c r="I299" s="291"/>
    </row>
    <row r="300" spans="1:9" x14ac:dyDescent="0.25">
      <c r="A300" s="290" t="s">
        <v>195</v>
      </c>
      <c r="B300" s="244" t="s">
        <v>235</v>
      </c>
      <c r="C300" s="244" t="s">
        <v>236</v>
      </c>
      <c r="D300" s="244" t="s">
        <v>237</v>
      </c>
      <c r="E300" s="301"/>
      <c r="F300" s="301"/>
      <c r="G300" s="295"/>
      <c r="H300" s="299">
        <v>0.875</v>
      </c>
      <c r="I300" s="303">
        <v>89995</v>
      </c>
    </row>
    <row r="301" spans="1:9" x14ac:dyDescent="0.25">
      <c r="A301" s="290" t="s">
        <v>195</v>
      </c>
      <c r="B301" s="244" t="s">
        <v>235</v>
      </c>
      <c r="C301" s="244" t="s">
        <v>104</v>
      </c>
      <c r="D301" s="244" t="s">
        <v>237</v>
      </c>
      <c r="E301" s="301"/>
      <c r="F301" s="301"/>
      <c r="G301" s="295"/>
      <c r="H301" s="299">
        <v>0.98623853211009171</v>
      </c>
      <c r="I301" s="303">
        <v>47447</v>
      </c>
    </row>
    <row r="302" spans="1:9" x14ac:dyDescent="0.25">
      <c r="A302" s="290" t="s">
        <v>195</v>
      </c>
      <c r="B302" s="244" t="s">
        <v>235</v>
      </c>
      <c r="C302" s="244" t="s">
        <v>232</v>
      </c>
      <c r="D302" s="244" t="s">
        <v>237</v>
      </c>
      <c r="E302" s="301"/>
      <c r="F302" s="301"/>
      <c r="G302" s="295"/>
      <c r="H302" s="299">
        <v>0.98623853211009171</v>
      </c>
      <c r="I302" s="303">
        <v>14229</v>
      </c>
    </row>
    <row r="303" spans="1:9" x14ac:dyDescent="0.25">
      <c r="A303" s="290" t="s">
        <v>195</v>
      </c>
      <c r="B303" s="244" t="s">
        <v>235</v>
      </c>
      <c r="C303" s="244" t="s">
        <v>242</v>
      </c>
      <c r="D303" s="244" t="s">
        <v>239</v>
      </c>
      <c r="E303" s="301"/>
      <c r="F303" s="301"/>
      <c r="G303" s="295"/>
      <c r="H303" s="299">
        <v>0.875</v>
      </c>
      <c r="I303" s="305">
        <v>-239708</v>
      </c>
    </row>
    <row r="304" spans="1:9" x14ac:dyDescent="0.25">
      <c r="A304" s="290" t="s">
        <v>195</v>
      </c>
      <c r="B304" s="244" t="s">
        <v>235</v>
      </c>
      <c r="C304" s="244" t="s">
        <v>243</v>
      </c>
      <c r="D304" s="244" t="s">
        <v>239</v>
      </c>
      <c r="E304" s="301"/>
      <c r="F304" s="301"/>
      <c r="G304" s="295"/>
      <c r="H304" s="299">
        <v>0.98619999999999997</v>
      </c>
      <c r="I304" s="305">
        <v>-95866</v>
      </c>
    </row>
    <row r="305" spans="1:9" x14ac:dyDescent="0.25">
      <c r="A305" s="290" t="s">
        <v>195</v>
      </c>
      <c r="B305" s="244" t="s">
        <v>235</v>
      </c>
      <c r="C305" s="244" t="s">
        <v>244</v>
      </c>
      <c r="D305" s="244" t="s">
        <v>239</v>
      </c>
      <c r="E305" s="301"/>
      <c r="F305" s="301"/>
      <c r="G305" s="295"/>
      <c r="H305" s="299">
        <v>0.98</v>
      </c>
      <c r="I305" s="305">
        <v>-24992</v>
      </c>
    </row>
    <row r="308" spans="1:9" x14ac:dyDescent="0.25">
      <c r="A308"/>
      <c r="B308" s="221" t="s">
        <v>177</v>
      </c>
      <c r="C308" s="234">
        <v>2018</v>
      </c>
      <c r="D308" s="235" t="s">
        <v>247</v>
      </c>
      <c r="E308"/>
      <c r="F308"/>
      <c r="G308" s="6"/>
      <c r="H308" s="262"/>
      <c r="I308"/>
    </row>
    <row r="309" spans="1:9" ht="15.75" thickBot="1" x14ac:dyDescent="0.3">
      <c r="A309"/>
      <c r="B309"/>
      <c r="C309" s="221"/>
      <c r="D309" s="235"/>
      <c r="E309"/>
      <c r="F309"/>
      <c r="G309" s="6"/>
      <c r="H309" s="262"/>
      <c r="I309"/>
    </row>
    <row r="310" spans="1:9" x14ac:dyDescent="0.25">
      <c r="A310" s="369" t="s">
        <v>179</v>
      </c>
      <c r="B310" s="370"/>
      <c r="C310" s="367" t="s">
        <v>180</v>
      </c>
      <c r="D310" s="367" t="s">
        <v>181</v>
      </c>
      <c r="E310" s="367" t="s">
        <v>182</v>
      </c>
      <c r="F310" s="367" t="s">
        <v>183</v>
      </c>
      <c r="G310" s="296"/>
      <c r="H310" s="363" t="s">
        <v>187</v>
      </c>
      <c r="I310" s="365" t="s">
        <v>188</v>
      </c>
    </row>
    <row r="311" spans="1:9" x14ac:dyDescent="0.25">
      <c r="A311" s="297" t="s">
        <v>184</v>
      </c>
      <c r="B311" s="298" t="s">
        <v>185</v>
      </c>
      <c r="C311" s="368"/>
      <c r="D311" s="368"/>
      <c r="E311" s="368"/>
      <c r="F311" s="368"/>
      <c r="G311" s="296"/>
      <c r="H311" s="364"/>
      <c r="I311" s="366"/>
    </row>
    <row r="312" spans="1:9" x14ac:dyDescent="0.25">
      <c r="A312" s="290"/>
      <c r="B312" s="244"/>
      <c r="C312" s="244"/>
      <c r="D312" s="244"/>
      <c r="E312" s="301" t="s">
        <v>186</v>
      </c>
      <c r="F312" s="301" t="s">
        <v>186</v>
      </c>
      <c r="G312" s="295"/>
      <c r="H312" s="294" t="s">
        <v>189</v>
      </c>
      <c r="I312" s="291" t="s">
        <v>186</v>
      </c>
    </row>
    <row r="313" spans="1:9" x14ac:dyDescent="0.25">
      <c r="A313" s="290" t="s">
        <v>194</v>
      </c>
      <c r="B313" s="244" t="s">
        <v>195</v>
      </c>
      <c r="C313" s="244" t="s">
        <v>202</v>
      </c>
      <c r="D313" s="244" t="s">
        <v>197</v>
      </c>
      <c r="E313" s="301"/>
      <c r="F313" s="301">
        <v>57963.703714999996</v>
      </c>
      <c r="G313" s="295"/>
      <c r="H313" s="294"/>
      <c r="I313" s="291"/>
    </row>
    <row r="314" spans="1:9" x14ac:dyDescent="0.25">
      <c r="A314" s="290" t="s">
        <v>194</v>
      </c>
      <c r="B314" s="244" t="s">
        <v>195</v>
      </c>
      <c r="C314" s="244" t="s">
        <v>198</v>
      </c>
      <c r="D314" s="244" t="s">
        <v>197</v>
      </c>
      <c r="E314" s="301"/>
      <c r="F314" s="301">
        <v>48763.794702059997</v>
      </c>
      <c r="G314" s="295"/>
      <c r="H314" s="294"/>
      <c r="I314" s="291"/>
    </row>
    <row r="315" spans="1:9" x14ac:dyDescent="0.25">
      <c r="A315" s="290" t="s">
        <v>195</v>
      </c>
      <c r="B315" s="244" t="s">
        <v>194</v>
      </c>
      <c r="C315" s="244" t="s">
        <v>199</v>
      </c>
      <c r="D315" s="244" t="s">
        <v>200</v>
      </c>
      <c r="E315" s="301">
        <v>1410666.8479200001</v>
      </c>
      <c r="F315" s="301"/>
      <c r="G315" s="295"/>
      <c r="H315" s="294"/>
      <c r="I315" s="291"/>
    </row>
    <row r="316" spans="1:9" x14ac:dyDescent="0.25">
      <c r="A316" s="290" t="s">
        <v>195</v>
      </c>
      <c r="B316" s="244" t="s">
        <v>194</v>
      </c>
      <c r="C316" s="244" t="s">
        <v>201</v>
      </c>
      <c r="D316" s="244" t="s">
        <v>200</v>
      </c>
      <c r="E316" s="301">
        <v>532776.53248200007</v>
      </c>
      <c r="F316" s="301"/>
      <c r="G316" s="295"/>
      <c r="H316" s="294"/>
      <c r="I316" s="291"/>
    </row>
    <row r="317" spans="1:9" x14ac:dyDescent="0.25">
      <c r="A317" s="290"/>
      <c r="B317" s="244"/>
      <c r="C317" s="244"/>
      <c r="D317" s="244"/>
      <c r="E317" s="301"/>
      <c r="F317" s="301"/>
      <c r="G317" s="295"/>
      <c r="H317" s="294"/>
      <c r="I317" s="291"/>
    </row>
    <row r="318" spans="1:9" x14ac:dyDescent="0.25">
      <c r="A318" s="290" t="s">
        <v>227</v>
      </c>
      <c r="B318" s="244" t="s">
        <v>195</v>
      </c>
      <c r="C318" s="244" t="s">
        <v>202</v>
      </c>
      <c r="D318" s="244" t="s">
        <v>197</v>
      </c>
      <c r="E318" s="301"/>
      <c r="F318" s="301">
        <v>106899.70126499</v>
      </c>
      <c r="G318" s="295"/>
      <c r="H318" s="294"/>
      <c r="I318" s="291"/>
    </row>
    <row r="319" spans="1:9" x14ac:dyDescent="0.25">
      <c r="A319" s="290" t="s">
        <v>195</v>
      </c>
      <c r="B319" s="244" t="s">
        <v>227</v>
      </c>
      <c r="C319" s="244" t="s">
        <v>199</v>
      </c>
      <c r="D319" s="244" t="s">
        <v>200</v>
      </c>
      <c r="E319" s="301">
        <v>1397245.9749060001</v>
      </c>
      <c r="F319" s="301"/>
      <c r="G319" s="295"/>
      <c r="H319" s="294"/>
      <c r="I319" s="291"/>
    </row>
    <row r="320" spans="1:9" x14ac:dyDescent="0.25">
      <c r="A320" s="290" t="s">
        <v>195</v>
      </c>
      <c r="B320" s="244" t="s">
        <v>227</v>
      </c>
      <c r="C320" s="244" t="s">
        <v>204</v>
      </c>
      <c r="D320" s="244" t="s">
        <v>200</v>
      </c>
      <c r="E320" s="301">
        <v>60000</v>
      </c>
      <c r="F320" s="301"/>
      <c r="G320" s="295"/>
      <c r="H320" s="294"/>
      <c r="I320" s="291"/>
    </row>
    <row r="321" spans="1:9" x14ac:dyDescent="0.25">
      <c r="A321" s="290"/>
      <c r="B321" s="244"/>
      <c r="C321" s="244"/>
      <c r="D321" s="244"/>
      <c r="E321" s="301"/>
      <c r="F321" s="301"/>
      <c r="G321" s="295"/>
      <c r="H321" s="294"/>
      <c r="I321" s="291"/>
    </row>
    <row r="322" spans="1:9" x14ac:dyDescent="0.25">
      <c r="A322" s="290" t="s">
        <v>195</v>
      </c>
      <c r="B322" s="244" t="s">
        <v>228</v>
      </c>
      <c r="C322" s="244" t="s">
        <v>229</v>
      </c>
      <c r="D322" s="244" t="s">
        <v>230</v>
      </c>
      <c r="E322" s="301">
        <v>1636</v>
      </c>
      <c r="F322" s="301"/>
      <c r="G322" s="295"/>
      <c r="H322" s="294"/>
      <c r="I322" s="291"/>
    </row>
    <row r="323" spans="1:9" x14ac:dyDescent="0.25">
      <c r="A323" s="290" t="s">
        <v>195</v>
      </c>
      <c r="B323" s="244" t="s">
        <v>228</v>
      </c>
      <c r="C323" s="244" t="s">
        <v>108</v>
      </c>
      <c r="D323" s="244" t="s">
        <v>230</v>
      </c>
      <c r="E323" s="301">
        <v>10908</v>
      </c>
      <c r="F323" s="301"/>
      <c r="G323" s="295"/>
      <c r="H323" s="294"/>
      <c r="I323" s="291"/>
    </row>
    <row r="324" spans="1:9" x14ac:dyDescent="0.25">
      <c r="A324" s="290" t="s">
        <v>195</v>
      </c>
      <c r="B324" s="244" t="s">
        <v>228</v>
      </c>
      <c r="C324" s="244" t="s">
        <v>211</v>
      </c>
      <c r="D324" s="244" t="s">
        <v>230</v>
      </c>
      <c r="E324" s="301">
        <v>2400</v>
      </c>
      <c r="F324" s="301"/>
      <c r="G324" s="295"/>
      <c r="H324" s="294"/>
      <c r="I324" s="291"/>
    </row>
    <row r="325" spans="1:9" x14ac:dyDescent="0.25">
      <c r="A325" s="290"/>
      <c r="B325" s="244"/>
      <c r="C325" s="244"/>
      <c r="D325" s="244"/>
      <c r="E325" s="301"/>
      <c r="F325" s="301"/>
      <c r="G325" s="295"/>
      <c r="H325" s="294"/>
      <c r="I325" s="291"/>
    </row>
    <row r="326" spans="1:9" x14ac:dyDescent="0.25">
      <c r="A326" s="290" t="s">
        <v>195</v>
      </c>
      <c r="B326" s="244" t="s">
        <v>206</v>
      </c>
      <c r="C326" s="244" t="s">
        <v>207</v>
      </c>
      <c r="D326" s="244" t="s">
        <v>208</v>
      </c>
      <c r="E326" s="301">
        <v>5900</v>
      </c>
      <c r="F326" s="301"/>
      <c r="G326" s="295"/>
      <c r="H326" s="294"/>
      <c r="I326" s="291"/>
    </row>
    <row r="327" spans="1:9" x14ac:dyDescent="0.25">
      <c r="A327" s="290" t="s">
        <v>195</v>
      </c>
      <c r="B327" s="244" t="s">
        <v>206</v>
      </c>
      <c r="C327" s="244" t="s">
        <v>211</v>
      </c>
      <c r="D327" s="244" t="s">
        <v>208</v>
      </c>
      <c r="E327" s="301">
        <v>17120</v>
      </c>
      <c r="F327" s="301"/>
      <c r="G327" s="295"/>
      <c r="H327" s="294"/>
      <c r="I327" s="291"/>
    </row>
    <row r="328" spans="1:9" ht="30" x14ac:dyDescent="0.25">
      <c r="A328" s="290" t="s">
        <v>195</v>
      </c>
      <c r="B328" s="244" t="s">
        <v>206</v>
      </c>
      <c r="C328" s="244" t="s">
        <v>212</v>
      </c>
      <c r="D328" s="244" t="s">
        <v>213</v>
      </c>
      <c r="E328" s="301">
        <v>52438</v>
      </c>
      <c r="F328" s="301"/>
      <c r="G328" s="295"/>
      <c r="H328" s="294"/>
      <c r="I328" s="291"/>
    </row>
    <row r="329" spans="1:9" x14ac:dyDescent="0.25">
      <c r="A329" s="290" t="s">
        <v>195</v>
      </c>
      <c r="B329" s="244" t="s">
        <v>206</v>
      </c>
      <c r="C329" s="244" t="s">
        <v>214</v>
      </c>
      <c r="D329" s="244" t="s">
        <v>208</v>
      </c>
      <c r="E329" s="301">
        <v>13099</v>
      </c>
      <c r="F329" s="301"/>
      <c r="G329" s="295"/>
      <c r="H329" s="294"/>
      <c r="I329" s="291"/>
    </row>
    <row r="330" spans="1:9" x14ac:dyDescent="0.25">
      <c r="A330" s="290" t="s">
        <v>195</v>
      </c>
      <c r="B330" s="244" t="s">
        <v>206</v>
      </c>
      <c r="C330" s="244" t="s">
        <v>105</v>
      </c>
      <c r="D330" s="244" t="s">
        <v>208</v>
      </c>
      <c r="E330" s="301">
        <v>6850</v>
      </c>
      <c r="F330" s="301"/>
      <c r="G330" s="295"/>
      <c r="H330" s="294"/>
      <c r="I330" s="291"/>
    </row>
    <row r="331" spans="1:9" x14ac:dyDescent="0.25">
      <c r="A331" s="290" t="s">
        <v>195</v>
      </c>
      <c r="B331" s="244" t="s">
        <v>206</v>
      </c>
      <c r="C331" s="244" t="s">
        <v>215</v>
      </c>
      <c r="D331" s="244" t="s">
        <v>216</v>
      </c>
      <c r="E331" s="301">
        <v>40366</v>
      </c>
      <c r="F331" s="301"/>
      <c r="G331" s="295"/>
      <c r="H331" s="294"/>
      <c r="I331" s="291"/>
    </row>
    <row r="332" spans="1:9" x14ac:dyDescent="0.25">
      <c r="A332" s="290" t="s">
        <v>195</v>
      </c>
      <c r="B332" s="244" t="s">
        <v>206</v>
      </c>
      <c r="C332" s="244" t="s">
        <v>217</v>
      </c>
      <c r="D332" s="244" t="s">
        <v>218</v>
      </c>
      <c r="E332" s="301">
        <v>17771</v>
      </c>
      <c r="F332" s="301"/>
      <c r="G332" s="295"/>
      <c r="H332" s="294"/>
      <c r="I332" s="291"/>
    </row>
    <row r="333" spans="1:9" x14ac:dyDescent="0.25">
      <c r="A333" s="290" t="s">
        <v>195</v>
      </c>
      <c r="B333" s="244" t="s">
        <v>206</v>
      </c>
      <c r="C333" s="244" t="s">
        <v>220</v>
      </c>
      <c r="D333" s="244" t="s">
        <v>216</v>
      </c>
      <c r="E333" s="301">
        <v>1006</v>
      </c>
      <c r="F333" s="301"/>
      <c r="G333" s="295"/>
      <c r="H333" s="294"/>
      <c r="I333" s="291"/>
    </row>
    <row r="334" spans="1:9" x14ac:dyDescent="0.25">
      <c r="A334" s="290" t="s">
        <v>195</v>
      </c>
      <c r="B334" s="244" t="s">
        <v>206</v>
      </c>
      <c r="C334" s="304" t="s">
        <v>221</v>
      </c>
      <c r="D334" s="244" t="s">
        <v>222</v>
      </c>
      <c r="E334" s="301">
        <v>134503</v>
      </c>
      <c r="F334" s="301"/>
      <c r="G334" s="295"/>
      <c r="H334" s="294"/>
      <c r="I334" s="291"/>
    </row>
    <row r="335" spans="1:9" x14ac:dyDescent="0.25">
      <c r="A335" s="290" t="s">
        <v>195</v>
      </c>
      <c r="B335" s="244" t="s">
        <v>206</v>
      </c>
      <c r="C335" s="244" t="s">
        <v>223</v>
      </c>
      <c r="D335" s="244" t="s">
        <v>224</v>
      </c>
      <c r="E335" s="301">
        <v>8526</v>
      </c>
      <c r="F335" s="301"/>
      <c r="G335" s="295"/>
      <c r="H335" s="294"/>
      <c r="I335" s="291"/>
    </row>
    <row r="336" spans="1:9" x14ac:dyDescent="0.25">
      <c r="A336" s="290"/>
      <c r="B336" s="244"/>
      <c r="C336" s="244"/>
      <c r="D336" s="244"/>
      <c r="E336" s="301"/>
      <c r="F336" s="301"/>
      <c r="G336" s="295"/>
      <c r="H336" s="294"/>
      <c r="I336" s="291"/>
    </row>
    <row r="337" spans="1:9" x14ac:dyDescent="0.25">
      <c r="A337" s="290" t="s">
        <v>195</v>
      </c>
      <c r="B337" s="244" t="s">
        <v>231</v>
      </c>
      <c r="C337" s="244" t="s">
        <v>207</v>
      </c>
      <c r="D337" s="244" t="s">
        <v>208</v>
      </c>
      <c r="E337" s="301">
        <v>137852</v>
      </c>
      <c r="F337" s="301"/>
      <c r="G337" s="295"/>
      <c r="H337" s="294"/>
      <c r="I337" s="291"/>
    </row>
    <row r="338" spans="1:9" x14ac:dyDescent="0.25">
      <c r="A338" s="290" t="s">
        <v>195</v>
      </c>
      <c r="B338" s="244" t="s">
        <v>231</v>
      </c>
      <c r="C338" s="244" t="s">
        <v>232</v>
      </c>
      <c r="D338" s="244" t="s">
        <v>208</v>
      </c>
      <c r="E338" s="301">
        <v>29500</v>
      </c>
      <c r="F338" s="301"/>
      <c r="G338" s="295"/>
      <c r="H338" s="294"/>
      <c r="I338" s="291"/>
    </row>
    <row r="339" spans="1:9" x14ac:dyDescent="0.25">
      <c r="A339" s="290" t="s">
        <v>195</v>
      </c>
      <c r="B339" s="244" t="s">
        <v>231</v>
      </c>
      <c r="C339" s="244" t="s">
        <v>210</v>
      </c>
      <c r="D339" s="244" t="s">
        <v>208</v>
      </c>
      <c r="E339" s="301">
        <v>21275</v>
      </c>
      <c r="F339" s="301"/>
      <c r="G339" s="295"/>
      <c r="H339" s="294"/>
      <c r="I339" s="291"/>
    </row>
    <row r="340" spans="1:9" x14ac:dyDescent="0.25">
      <c r="A340" s="290" t="s">
        <v>195</v>
      </c>
      <c r="B340" s="244" t="s">
        <v>231</v>
      </c>
      <c r="C340" s="244" t="s">
        <v>241</v>
      </c>
      <c r="D340" s="244" t="s">
        <v>208</v>
      </c>
      <c r="E340" s="301">
        <v>531700</v>
      </c>
      <c r="F340" s="301"/>
      <c r="G340" s="295"/>
      <c r="H340" s="294"/>
      <c r="I340" s="291"/>
    </row>
    <row r="341" spans="1:9" x14ac:dyDescent="0.25">
      <c r="A341" s="290" t="s">
        <v>195</v>
      </c>
      <c r="B341" s="244" t="s">
        <v>231</v>
      </c>
      <c r="C341" s="244" t="s">
        <v>211</v>
      </c>
      <c r="D341" s="244" t="s">
        <v>208</v>
      </c>
      <c r="E341" s="301">
        <v>19535</v>
      </c>
      <c r="F341" s="301"/>
      <c r="G341" s="295"/>
      <c r="H341" s="294"/>
      <c r="I341" s="291"/>
    </row>
    <row r="342" spans="1:9" x14ac:dyDescent="0.25">
      <c r="A342" s="290" t="s">
        <v>195</v>
      </c>
      <c r="B342" s="244" t="s">
        <v>231</v>
      </c>
      <c r="C342" s="244" t="s">
        <v>212</v>
      </c>
      <c r="D342" s="244" t="s">
        <v>208</v>
      </c>
      <c r="E342" s="301">
        <v>44756</v>
      </c>
      <c r="F342" s="301"/>
      <c r="G342" s="295"/>
      <c r="H342" s="294"/>
      <c r="I342" s="291"/>
    </row>
    <row r="343" spans="1:9" x14ac:dyDescent="0.25">
      <c r="A343" s="290" t="s">
        <v>195</v>
      </c>
      <c r="B343" s="244" t="s">
        <v>231</v>
      </c>
      <c r="C343" s="244" t="s">
        <v>214</v>
      </c>
      <c r="D343" s="244" t="s">
        <v>208</v>
      </c>
      <c r="E343" s="301">
        <v>14890</v>
      </c>
      <c r="F343" s="301"/>
      <c r="G343" s="295"/>
      <c r="H343" s="294"/>
      <c r="I343" s="291"/>
    </row>
    <row r="344" spans="1:9" x14ac:dyDescent="0.25">
      <c r="A344" s="290" t="s">
        <v>195</v>
      </c>
      <c r="B344" s="244" t="s">
        <v>231</v>
      </c>
      <c r="C344" s="244" t="s">
        <v>105</v>
      </c>
      <c r="D344" s="244" t="s">
        <v>208</v>
      </c>
      <c r="E344" s="301">
        <v>5900</v>
      </c>
      <c r="F344" s="301"/>
      <c r="G344" s="295"/>
      <c r="H344" s="294"/>
      <c r="I344" s="291"/>
    </row>
    <row r="345" spans="1:9" x14ac:dyDescent="0.25">
      <c r="A345" s="290" t="s">
        <v>195</v>
      </c>
      <c r="B345" s="244" t="s">
        <v>231</v>
      </c>
      <c r="C345" s="244" t="s">
        <v>215</v>
      </c>
      <c r="D345" s="244" t="s">
        <v>216</v>
      </c>
      <c r="E345" s="301">
        <v>63207</v>
      </c>
      <c r="F345" s="301"/>
      <c r="G345" s="295"/>
      <c r="H345" s="294"/>
      <c r="I345" s="291"/>
    </row>
    <row r="346" spans="1:9" x14ac:dyDescent="0.25">
      <c r="A346" s="290" t="s">
        <v>195</v>
      </c>
      <c r="B346" s="244" t="s">
        <v>231</v>
      </c>
      <c r="C346" s="244" t="s">
        <v>217</v>
      </c>
      <c r="D346" s="244" t="s">
        <v>218</v>
      </c>
      <c r="E346" s="301">
        <v>26065</v>
      </c>
      <c r="F346" s="301"/>
      <c r="G346" s="295"/>
      <c r="H346" s="294"/>
      <c r="I346" s="291"/>
    </row>
    <row r="347" spans="1:9" ht="30" x14ac:dyDescent="0.25">
      <c r="A347" s="290"/>
      <c r="B347" s="244"/>
      <c r="C347" s="244" t="s">
        <v>221</v>
      </c>
      <c r="D347" s="244" t="s">
        <v>222</v>
      </c>
      <c r="E347" s="301">
        <v>2021</v>
      </c>
      <c r="F347" s="301"/>
      <c r="G347" s="295"/>
      <c r="H347" s="294"/>
      <c r="I347" s="291"/>
    </row>
    <row r="348" spans="1:9" x14ac:dyDescent="0.25">
      <c r="A348" s="290"/>
      <c r="B348" s="244"/>
      <c r="C348" s="244"/>
      <c r="D348" s="244"/>
      <c r="E348" s="301"/>
      <c r="F348" s="301"/>
      <c r="G348" s="295"/>
      <c r="H348" s="294"/>
      <c r="I348" s="291"/>
    </row>
    <row r="349" spans="1:9" x14ac:dyDescent="0.25">
      <c r="A349" s="290" t="s">
        <v>195</v>
      </c>
      <c r="B349" s="244" t="s">
        <v>235</v>
      </c>
      <c r="C349" s="244" t="s">
        <v>236</v>
      </c>
      <c r="D349" s="244" t="s">
        <v>237</v>
      </c>
      <c r="E349" s="301"/>
      <c r="F349" s="301"/>
      <c r="G349" s="295"/>
      <c r="H349" s="299">
        <v>0.875</v>
      </c>
      <c r="I349" s="303">
        <v>92019</v>
      </c>
    </row>
    <row r="350" spans="1:9" x14ac:dyDescent="0.25">
      <c r="A350" s="290" t="s">
        <v>195</v>
      </c>
      <c r="B350" s="244" t="s">
        <v>235</v>
      </c>
      <c r="C350" s="244" t="s">
        <v>104</v>
      </c>
      <c r="D350" s="244" t="s">
        <v>237</v>
      </c>
      <c r="E350" s="301"/>
      <c r="F350" s="301"/>
      <c r="G350" s="295"/>
      <c r="H350" s="299">
        <v>0.98623853211009171</v>
      </c>
      <c r="I350" s="303">
        <v>48514</v>
      </c>
    </row>
    <row r="351" spans="1:9" x14ac:dyDescent="0.25">
      <c r="A351" s="290" t="s">
        <v>195</v>
      </c>
      <c r="B351" s="244" t="s">
        <v>235</v>
      </c>
      <c r="C351" s="244" t="s">
        <v>232</v>
      </c>
      <c r="D351" s="244" t="s">
        <v>237</v>
      </c>
      <c r="E351" s="301"/>
      <c r="F351" s="301"/>
      <c r="G351" s="295"/>
      <c r="H351" s="299">
        <v>0.98623853211009171</v>
      </c>
      <c r="I351" s="303">
        <v>14549</v>
      </c>
    </row>
    <row r="352" spans="1:9" x14ac:dyDescent="0.25">
      <c r="A352" s="290" t="s">
        <v>195</v>
      </c>
      <c r="B352" s="244" t="s">
        <v>235</v>
      </c>
      <c r="C352" s="244" t="s">
        <v>242</v>
      </c>
      <c r="D352" s="244" t="s">
        <v>239</v>
      </c>
      <c r="E352" s="301"/>
      <c r="F352" s="301"/>
      <c r="G352" s="295"/>
      <c r="H352" s="299">
        <v>0.875</v>
      </c>
      <c r="I352" s="305">
        <v>-245068</v>
      </c>
    </row>
    <row r="353" spans="1:9" x14ac:dyDescent="0.25">
      <c r="A353" s="290" t="s">
        <v>195</v>
      </c>
      <c r="B353" s="244" t="s">
        <v>235</v>
      </c>
      <c r="C353" s="244" t="s">
        <v>243</v>
      </c>
      <c r="D353" s="244" t="s">
        <v>239</v>
      </c>
      <c r="E353" s="301"/>
      <c r="F353" s="301"/>
      <c r="G353" s="295"/>
      <c r="H353" s="299">
        <v>0.98619999999999997</v>
      </c>
      <c r="I353" s="305">
        <v>-98263</v>
      </c>
    </row>
    <row r="354" spans="1:9" x14ac:dyDescent="0.25">
      <c r="A354" s="290" t="s">
        <v>195</v>
      </c>
      <c r="B354" s="244" t="s">
        <v>235</v>
      </c>
      <c r="C354" s="244" t="s">
        <v>244</v>
      </c>
      <c r="D354" s="244" t="s">
        <v>239</v>
      </c>
      <c r="E354" s="301"/>
      <c r="F354" s="301"/>
      <c r="G354" s="295"/>
      <c r="H354" s="299">
        <v>0.98</v>
      </c>
      <c r="I354" s="305">
        <v>-25242</v>
      </c>
    </row>
    <row r="358" spans="1:9" x14ac:dyDescent="0.25">
      <c r="A358"/>
      <c r="B358" s="221" t="s">
        <v>177</v>
      </c>
      <c r="C358" s="234">
        <v>2019</v>
      </c>
      <c r="D358" s="235" t="s">
        <v>248</v>
      </c>
      <c r="E358"/>
      <c r="F358"/>
      <c r="G358" s="6"/>
      <c r="H358" s="262"/>
      <c r="I358"/>
    </row>
    <row r="359" spans="1:9" ht="15.75" thickBot="1" x14ac:dyDescent="0.3">
      <c r="A359"/>
      <c r="B359"/>
      <c r="C359" s="221"/>
      <c r="D359" s="235"/>
      <c r="E359"/>
      <c r="F359"/>
      <c r="G359" s="6"/>
      <c r="H359" s="262"/>
      <c r="I359"/>
    </row>
    <row r="360" spans="1:9" x14ac:dyDescent="0.25">
      <c r="A360" s="369" t="s">
        <v>179</v>
      </c>
      <c r="B360" s="370"/>
      <c r="C360" s="367" t="s">
        <v>180</v>
      </c>
      <c r="D360" s="367" t="s">
        <v>181</v>
      </c>
      <c r="E360" s="367" t="s">
        <v>182</v>
      </c>
      <c r="F360" s="367" t="s">
        <v>183</v>
      </c>
      <c r="G360" s="296"/>
      <c r="H360" s="363" t="s">
        <v>187</v>
      </c>
      <c r="I360" s="365" t="s">
        <v>188</v>
      </c>
    </row>
    <row r="361" spans="1:9" x14ac:dyDescent="0.25">
      <c r="A361" s="297" t="s">
        <v>184</v>
      </c>
      <c r="B361" s="298" t="s">
        <v>185</v>
      </c>
      <c r="C361" s="368"/>
      <c r="D361" s="368"/>
      <c r="E361" s="368"/>
      <c r="F361" s="368"/>
      <c r="G361" s="296"/>
      <c r="H361" s="364"/>
      <c r="I361" s="366"/>
    </row>
    <row r="362" spans="1:9" x14ac:dyDescent="0.25">
      <c r="A362" s="290"/>
      <c r="B362" s="244"/>
      <c r="C362" s="244"/>
      <c r="D362" s="244"/>
      <c r="E362" s="301" t="s">
        <v>186</v>
      </c>
      <c r="F362" s="301" t="s">
        <v>186</v>
      </c>
      <c r="G362" s="295"/>
      <c r="H362" s="294" t="s">
        <v>189</v>
      </c>
      <c r="I362" s="291" t="s">
        <v>186</v>
      </c>
    </row>
    <row r="363" spans="1:9" x14ac:dyDescent="0.25">
      <c r="A363" s="290" t="s">
        <v>194</v>
      </c>
      <c r="B363" s="244" t="s">
        <v>195</v>
      </c>
      <c r="C363" s="244" t="s">
        <v>202</v>
      </c>
      <c r="D363" s="244" t="s">
        <v>197</v>
      </c>
      <c r="E363" s="301"/>
      <c r="F363" s="301">
        <v>59702.614826450001</v>
      </c>
      <c r="G363" s="295"/>
      <c r="H363" s="294"/>
      <c r="I363" s="291"/>
    </row>
    <row r="364" spans="1:9" x14ac:dyDescent="0.25">
      <c r="A364" s="290" t="s">
        <v>194</v>
      </c>
      <c r="B364" s="244" t="s">
        <v>195</v>
      </c>
      <c r="C364" s="244" t="s">
        <v>198</v>
      </c>
      <c r="D364" s="244" t="s">
        <v>197</v>
      </c>
      <c r="E364" s="301"/>
      <c r="F364" s="301">
        <v>50226.7085431218</v>
      </c>
      <c r="G364" s="295"/>
      <c r="H364" s="294"/>
      <c r="I364" s="291"/>
    </row>
    <row r="365" spans="1:9" x14ac:dyDescent="0.25">
      <c r="A365" s="290" t="s">
        <v>195</v>
      </c>
      <c r="B365" s="244" t="s">
        <v>194</v>
      </c>
      <c r="C365" s="244" t="s">
        <v>199</v>
      </c>
      <c r="D365" s="244" t="s">
        <v>200</v>
      </c>
      <c r="E365" s="301">
        <v>1452986.8533576</v>
      </c>
      <c r="F365" s="301"/>
      <c r="G365" s="295"/>
      <c r="H365" s="294"/>
      <c r="I365" s="291"/>
    </row>
    <row r="366" spans="1:9" x14ac:dyDescent="0.25">
      <c r="A366" s="290" t="s">
        <v>195</v>
      </c>
      <c r="B366" s="244" t="s">
        <v>194</v>
      </c>
      <c r="C366" s="244" t="s">
        <v>201</v>
      </c>
      <c r="D366" s="244" t="s">
        <v>200</v>
      </c>
      <c r="E366" s="301">
        <v>548759.82845646003</v>
      </c>
      <c r="F366" s="301"/>
      <c r="G366" s="295"/>
      <c r="H366" s="294"/>
      <c r="I366" s="291"/>
    </row>
    <row r="367" spans="1:9" x14ac:dyDescent="0.25">
      <c r="A367" s="290"/>
      <c r="B367" s="244"/>
      <c r="C367" s="244"/>
      <c r="D367" s="244"/>
      <c r="E367" s="301"/>
      <c r="F367" s="301"/>
      <c r="G367" s="295"/>
      <c r="H367" s="294"/>
      <c r="I367" s="291"/>
    </row>
    <row r="368" spans="1:9" x14ac:dyDescent="0.25">
      <c r="A368" s="290" t="s">
        <v>227</v>
      </c>
      <c r="B368" s="244" t="s">
        <v>195</v>
      </c>
      <c r="C368" s="244" t="s">
        <v>202</v>
      </c>
      <c r="D368" s="244" t="s">
        <v>197</v>
      </c>
      <c r="E368" s="301"/>
      <c r="F368" s="301">
        <v>110106.6923029397</v>
      </c>
      <c r="G368" s="295"/>
      <c r="H368" s="294"/>
      <c r="I368" s="291"/>
    </row>
    <row r="369" spans="1:9" x14ac:dyDescent="0.25">
      <c r="A369" s="290" t="s">
        <v>195</v>
      </c>
      <c r="B369" s="244" t="s">
        <v>227</v>
      </c>
      <c r="C369" s="244" t="s">
        <v>199</v>
      </c>
      <c r="D369" s="244" t="s">
        <v>200</v>
      </c>
      <c r="E369" s="301">
        <v>1439163.35415318</v>
      </c>
      <c r="F369" s="301"/>
      <c r="G369" s="295"/>
      <c r="H369" s="294"/>
      <c r="I369" s="291"/>
    </row>
    <row r="370" spans="1:9" x14ac:dyDescent="0.25">
      <c r="A370" s="290" t="s">
        <v>195</v>
      </c>
      <c r="B370" s="244" t="s">
        <v>227</v>
      </c>
      <c r="C370" s="244" t="s">
        <v>204</v>
      </c>
      <c r="D370" s="244" t="s">
        <v>200</v>
      </c>
      <c r="E370" s="301">
        <v>60000</v>
      </c>
      <c r="F370" s="301"/>
      <c r="G370" s="295"/>
      <c r="H370" s="294"/>
      <c r="I370" s="291"/>
    </row>
    <row r="371" spans="1:9" x14ac:dyDescent="0.25">
      <c r="A371" s="290"/>
      <c r="B371" s="244"/>
      <c r="C371" s="244"/>
      <c r="D371" s="244"/>
      <c r="E371" s="301"/>
      <c r="F371" s="301"/>
      <c r="G371" s="295"/>
      <c r="H371" s="294"/>
      <c r="I371" s="291"/>
    </row>
    <row r="372" spans="1:9" x14ac:dyDescent="0.25">
      <c r="A372" s="290" t="s">
        <v>195</v>
      </c>
      <c r="B372" s="244" t="s">
        <v>228</v>
      </c>
      <c r="C372" s="244" t="s">
        <v>229</v>
      </c>
      <c r="D372" s="244" t="s">
        <v>230</v>
      </c>
      <c r="E372" s="301">
        <v>1681</v>
      </c>
      <c r="F372" s="301"/>
      <c r="G372" s="295"/>
      <c r="H372" s="294"/>
      <c r="I372" s="291"/>
    </row>
    <row r="373" spans="1:9" x14ac:dyDescent="0.25">
      <c r="A373" s="290" t="s">
        <v>195</v>
      </c>
      <c r="B373" s="244" t="s">
        <v>228</v>
      </c>
      <c r="C373" s="244" t="s">
        <v>108</v>
      </c>
      <c r="D373" s="244" t="s">
        <v>230</v>
      </c>
      <c r="E373" s="301">
        <v>11208</v>
      </c>
      <c r="F373" s="301"/>
      <c r="G373" s="295"/>
      <c r="H373" s="294"/>
      <c r="I373" s="291"/>
    </row>
    <row r="374" spans="1:9" x14ac:dyDescent="0.25">
      <c r="A374" s="290" t="s">
        <v>195</v>
      </c>
      <c r="B374" s="244" t="s">
        <v>228</v>
      </c>
      <c r="C374" s="244" t="s">
        <v>211</v>
      </c>
      <c r="D374" s="244" t="s">
        <v>230</v>
      </c>
      <c r="E374" s="301">
        <v>2400</v>
      </c>
      <c r="F374" s="301"/>
      <c r="G374" s="295"/>
      <c r="H374" s="294"/>
      <c r="I374" s="291"/>
    </row>
    <row r="375" spans="1:9" x14ac:dyDescent="0.25">
      <c r="A375" s="290"/>
      <c r="B375" s="244"/>
      <c r="C375" s="244"/>
      <c r="D375" s="244"/>
      <c r="E375" s="301"/>
      <c r="F375" s="301"/>
      <c r="G375" s="295"/>
      <c r="H375" s="294"/>
      <c r="I375" s="291"/>
    </row>
    <row r="376" spans="1:9" x14ac:dyDescent="0.25">
      <c r="A376" s="290" t="s">
        <v>195</v>
      </c>
      <c r="B376" s="244" t="s">
        <v>206</v>
      </c>
      <c r="C376" s="244" t="s">
        <v>207</v>
      </c>
      <c r="D376" s="244" t="s">
        <v>208</v>
      </c>
      <c r="E376" s="301">
        <v>6060</v>
      </c>
      <c r="F376" s="301"/>
      <c r="G376" s="295"/>
      <c r="H376" s="294"/>
      <c r="I376" s="291"/>
    </row>
    <row r="377" spans="1:9" x14ac:dyDescent="0.25">
      <c r="A377" s="290" t="s">
        <v>195</v>
      </c>
      <c r="B377" s="244" t="s">
        <v>206</v>
      </c>
      <c r="C377" s="244" t="s">
        <v>211</v>
      </c>
      <c r="D377" s="244" t="s">
        <v>208</v>
      </c>
      <c r="E377" s="301">
        <v>17580</v>
      </c>
      <c r="F377" s="301"/>
      <c r="G377" s="295"/>
      <c r="H377" s="294"/>
      <c r="I377" s="291"/>
    </row>
    <row r="378" spans="1:9" ht="30" x14ac:dyDescent="0.25">
      <c r="A378" s="290" t="s">
        <v>195</v>
      </c>
      <c r="B378" s="244" t="s">
        <v>206</v>
      </c>
      <c r="C378" s="244" t="s">
        <v>212</v>
      </c>
      <c r="D378" s="244" t="s">
        <v>213</v>
      </c>
      <c r="E378" s="301">
        <v>53772</v>
      </c>
      <c r="F378" s="301"/>
      <c r="G378" s="295"/>
      <c r="H378" s="294"/>
      <c r="I378" s="291"/>
    </row>
    <row r="379" spans="1:9" x14ac:dyDescent="0.25">
      <c r="A379" s="290" t="s">
        <v>195</v>
      </c>
      <c r="B379" s="244" t="s">
        <v>206</v>
      </c>
      <c r="C379" s="244" t="s">
        <v>214</v>
      </c>
      <c r="D379" s="244" t="s">
        <v>208</v>
      </c>
      <c r="E379" s="301">
        <v>13443</v>
      </c>
      <c r="F379" s="301"/>
      <c r="G379" s="295"/>
      <c r="H379" s="294"/>
      <c r="I379" s="291"/>
    </row>
    <row r="380" spans="1:9" x14ac:dyDescent="0.25">
      <c r="A380" s="290" t="s">
        <v>195</v>
      </c>
      <c r="B380" s="244" t="s">
        <v>206</v>
      </c>
      <c r="C380" s="244" t="s">
        <v>105</v>
      </c>
      <c r="D380" s="244" t="s">
        <v>208</v>
      </c>
      <c r="E380" s="301">
        <v>7020</v>
      </c>
      <c r="F380" s="301"/>
      <c r="G380" s="295"/>
      <c r="H380" s="294"/>
      <c r="I380" s="291"/>
    </row>
    <row r="381" spans="1:9" x14ac:dyDescent="0.25">
      <c r="A381" s="290" t="s">
        <v>195</v>
      </c>
      <c r="B381" s="244" t="s">
        <v>206</v>
      </c>
      <c r="C381" s="244" t="s">
        <v>215</v>
      </c>
      <c r="D381" s="244" t="s">
        <v>216</v>
      </c>
      <c r="E381" s="301">
        <v>41774</v>
      </c>
      <c r="F381" s="301"/>
      <c r="G381" s="295"/>
      <c r="H381" s="294"/>
      <c r="I381" s="291"/>
    </row>
    <row r="382" spans="1:9" x14ac:dyDescent="0.25">
      <c r="A382" s="290" t="s">
        <v>195</v>
      </c>
      <c r="B382" s="244" t="s">
        <v>206</v>
      </c>
      <c r="C382" s="244" t="s">
        <v>217</v>
      </c>
      <c r="D382" s="244" t="s">
        <v>218</v>
      </c>
      <c r="E382" s="301">
        <v>17945</v>
      </c>
      <c r="F382" s="301"/>
      <c r="G382" s="295"/>
      <c r="H382" s="294"/>
      <c r="I382" s="291"/>
    </row>
    <row r="383" spans="1:9" x14ac:dyDescent="0.25">
      <c r="A383" s="290" t="s">
        <v>195</v>
      </c>
      <c r="B383" s="244" t="s">
        <v>206</v>
      </c>
      <c r="C383" s="244" t="s">
        <v>220</v>
      </c>
      <c r="D383" s="244" t="s">
        <v>216</v>
      </c>
      <c r="E383" s="301">
        <v>1016</v>
      </c>
      <c r="F383" s="301"/>
      <c r="G383" s="295"/>
      <c r="H383" s="294"/>
      <c r="I383" s="291"/>
    </row>
    <row r="384" spans="1:9" x14ac:dyDescent="0.25">
      <c r="A384" s="290" t="s">
        <v>195</v>
      </c>
      <c r="B384" s="244" t="s">
        <v>206</v>
      </c>
      <c r="C384" s="304" t="s">
        <v>221</v>
      </c>
      <c r="D384" s="244" t="s">
        <v>222</v>
      </c>
      <c r="E384" s="301">
        <v>137866</v>
      </c>
      <c r="F384" s="301"/>
      <c r="G384" s="295"/>
      <c r="H384" s="294"/>
      <c r="I384" s="291"/>
    </row>
    <row r="385" spans="1:9" x14ac:dyDescent="0.25">
      <c r="A385" s="290" t="s">
        <v>195</v>
      </c>
      <c r="B385" s="244" t="s">
        <v>206</v>
      </c>
      <c r="C385" s="244" t="s">
        <v>223</v>
      </c>
      <c r="D385" s="244" t="s">
        <v>224</v>
      </c>
      <c r="E385" s="301">
        <v>4307</v>
      </c>
      <c r="F385" s="301"/>
      <c r="G385" s="295"/>
      <c r="H385" s="294"/>
      <c r="I385" s="291"/>
    </row>
    <row r="386" spans="1:9" x14ac:dyDescent="0.25">
      <c r="A386" s="290"/>
      <c r="B386" s="244"/>
      <c r="C386" s="244"/>
      <c r="D386" s="244"/>
      <c r="E386" s="301"/>
      <c r="F386" s="301"/>
      <c r="G386" s="295"/>
      <c r="H386" s="294"/>
      <c r="I386" s="291"/>
    </row>
    <row r="387" spans="1:9" x14ac:dyDescent="0.25">
      <c r="A387" s="290" t="s">
        <v>195</v>
      </c>
      <c r="B387" s="244" t="s">
        <v>231</v>
      </c>
      <c r="C387" s="244" t="s">
        <v>207</v>
      </c>
      <c r="D387" s="244" t="s">
        <v>208</v>
      </c>
      <c r="E387" s="301">
        <v>141439</v>
      </c>
      <c r="F387" s="301"/>
      <c r="G387" s="295"/>
      <c r="H387" s="294"/>
      <c r="I387" s="291"/>
    </row>
    <row r="388" spans="1:9" x14ac:dyDescent="0.25">
      <c r="A388" s="290" t="s">
        <v>195</v>
      </c>
      <c r="B388" s="244" t="s">
        <v>231</v>
      </c>
      <c r="C388" s="244" t="s">
        <v>232</v>
      </c>
      <c r="D388" s="244" t="s">
        <v>208</v>
      </c>
      <c r="E388" s="301">
        <v>30300</v>
      </c>
      <c r="F388" s="301"/>
      <c r="G388" s="295"/>
      <c r="H388" s="294"/>
      <c r="I388" s="291"/>
    </row>
    <row r="389" spans="1:9" x14ac:dyDescent="0.25">
      <c r="A389" s="290" t="s">
        <v>195</v>
      </c>
      <c r="B389" s="244" t="s">
        <v>231</v>
      </c>
      <c r="C389" s="244" t="s">
        <v>210</v>
      </c>
      <c r="D389" s="244" t="s">
        <v>208</v>
      </c>
      <c r="E389" s="301">
        <v>21805</v>
      </c>
      <c r="F389" s="301"/>
      <c r="G389" s="295"/>
      <c r="H389" s="294"/>
      <c r="I389" s="291"/>
    </row>
    <row r="390" spans="1:9" x14ac:dyDescent="0.25">
      <c r="A390" s="290" t="s">
        <v>195</v>
      </c>
      <c r="B390" s="244" t="s">
        <v>231</v>
      </c>
      <c r="C390" s="244" t="s">
        <v>241</v>
      </c>
      <c r="D390" s="244" t="s">
        <v>208</v>
      </c>
      <c r="E390" s="301">
        <v>545100</v>
      </c>
      <c r="F390" s="301"/>
      <c r="G390" s="295"/>
      <c r="H390" s="294"/>
      <c r="I390" s="291"/>
    </row>
    <row r="391" spans="1:9" x14ac:dyDescent="0.25">
      <c r="A391" s="290" t="s">
        <v>195</v>
      </c>
      <c r="B391" s="244" t="s">
        <v>231</v>
      </c>
      <c r="C391" s="244" t="s">
        <v>211</v>
      </c>
      <c r="D391" s="244" t="s">
        <v>208</v>
      </c>
      <c r="E391" s="301">
        <v>20060</v>
      </c>
      <c r="F391" s="301"/>
      <c r="G391" s="295"/>
      <c r="H391" s="294"/>
      <c r="I391" s="291"/>
    </row>
    <row r="392" spans="1:9" x14ac:dyDescent="0.25">
      <c r="A392" s="290" t="s">
        <v>195</v>
      </c>
      <c r="B392" s="244" t="s">
        <v>231</v>
      </c>
      <c r="C392" s="244" t="s">
        <v>212</v>
      </c>
      <c r="D392" s="244" t="s">
        <v>208</v>
      </c>
      <c r="E392" s="301">
        <v>45895</v>
      </c>
      <c r="F392" s="301"/>
      <c r="G392" s="295"/>
      <c r="H392" s="294"/>
      <c r="I392" s="291"/>
    </row>
    <row r="393" spans="1:9" x14ac:dyDescent="0.25">
      <c r="A393" s="290" t="s">
        <v>195</v>
      </c>
      <c r="B393" s="244" t="s">
        <v>231</v>
      </c>
      <c r="C393" s="244" t="s">
        <v>214</v>
      </c>
      <c r="D393" s="244" t="s">
        <v>208</v>
      </c>
      <c r="E393" s="301">
        <v>15260</v>
      </c>
      <c r="F393" s="301"/>
      <c r="G393" s="295"/>
      <c r="H393" s="294"/>
      <c r="I393" s="291"/>
    </row>
    <row r="394" spans="1:9" x14ac:dyDescent="0.25">
      <c r="A394" s="290" t="s">
        <v>195</v>
      </c>
      <c r="B394" s="244" t="s">
        <v>231</v>
      </c>
      <c r="C394" s="244" t="s">
        <v>105</v>
      </c>
      <c r="D394" s="244" t="s">
        <v>208</v>
      </c>
      <c r="E394" s="301">
        <v>6060</v>
      </c>
      <c r="F394" s="301"/>
      <c r="G394" s="295"/>
      <c r="H394" s="294"/>
      <c r="I394" s="291"/>
    </row>
    <row r="395" spans="1:9" x14ac:dyDescent="0.25">
      <c r="A395" s="290" t="s">
        <v>195</v>
      </c>
      <c r="B395" s="244" t="s">
        <v>231</v>
      </c>
      <c r="C395" s="244" t="s">
        <v>215</v>
      </c>
      <c r="D395" s="244" t="s">
        <v>216</v>
      </c>
      <c r="E395" s="301">
        <v>65161</v>
      </c>
      <c r="F395" s="301"/>
      <c r="G395" s="295"/>
      <c r="H395" s="294"/>
      <c r="I395" s="291"/>
    </row>
    <row r="396" spans="1:9" x14ac:dyDescent="0.25">
      <c r="A396" s="290" t="s">
        <v>195</v>
      </c>
      <c r="B396" s="244" t="s">
        <v>231</v>
      </c>
      <c r="C396" s="244" t="s">
        <v>217</v>
      </c>
      <c r="D396" s="244" t="s">
        <v>218</v>
      </c>
      <c r="E396" s="301">
        <v>26423</v>
      </c>
      <c r="F396" s="301"/>
      <c r="G396" s="295"/>
      <c r="H396" s="294"/>
      <c r="I396" s="291"/>
    </row>
    <row r="397" spans="1:9" ht="30" x14ac:dyDescent="0.25">
      <c r="A397" s="290"/>
      <c r="B397" s="244"/>
      <c r="C397" s="244" t="s">
        <v>221</v>
      </c>
      <c r="D397" s="244" t="s">
        <v>222</v>
      </c>
      <c r="E397" s="301">
        <v>2072</v>
      </c>
      <c r="F397" s="301"/>
      <c r="G397" s="295"/>
      <c r="H397" s="294"/>
      <c r="I397" s="291"/>
    </row>
    <row r="398" spans="1:9" x14ac:dyDescent="0.25">
      <c r="A398" s="290"/>
      <c r="B398" s="244"/>
      <c r="C398" s="244"/>
      <c r="D398" s="244"/>
      <c r="E398" s="301"/>
      <c r="F398" s="301"/>
      <c r="G398" s="295"/>
      <c r="H398" s="294"/>
      <c r="I398" s="291"/>
    </row>
    <row r="399" spans="1:9" x14ac:dyDescent="0.25">
      <c r="A399" s="290" t="s">
        <v>195</v>
      </c>
      <c r="B399" s="244" t="s">
        <v>235</v>
      </c>
      <c r="C399" s="244" t="s">
        <v>236</v>
      </c>
      <c r="D399" s="244" t="s">
        <v>237</v>
      </c>
      <c r="E399" s="301"/>
      <c r="F399" s="301"/>
      <c r="G399" s="295"/>
      <c r="H399" s="299">
        <v>0.875</v>
      </c>
      <c r="I399" s="303">
        <v>94319</v>
      </c>
    </row>
    <row r="400" spans="1:9" x14ac:dyDescent="0.25">
      <c r="A400" s="290" t="s">
        <v>195</v>
      </c>
      <c r="B400" s="244" t="s">
        <v>235</v>
      </c>
      <c r="C400" s="244" t="s">
        <v>104</v>
      </c>
      <c r="D400" s="244" t="s">
        <v>237</v>
      </c>
      <c r="E400" s="301"/>
      <c r="F400" s="301"/>
      <c r="G400" s="295"/>
      <c r="H400" s="299">
        <v>0.98623853211009171</v>
      </c>
      <c r="I400" s="303">
        <v>49726</v>
      </c>
    </row>
    <row r="401" spans="1:9" x14ac:dyDescent="0.25">
      <c r="A401" s="290" t="s">
        <v>195</v>
      </c>
      <c r="B401" s="244" t="s">
        <v>235</v>
      </c>
      <c r="C401" s="244" t="s">
        <v>232</v>
      </c>
      <c r="D401" s="244" t="s">
        <v>237</v>
      </c>
      <c r="E401" s="301"/>
      <c r="F401" s="301"/>
      <c r="G401" s="295"/>
      <c r="H401" s="299">
        <v>0.98623853211009171</v>
      </c>
      <c r="I401" s="303">
        <v>14913</v>
      </c>
    </row>
    <row r="402" spans="1:9" x14ac:dyDescent="0.25">
      <c r="A402" s="290" t="s">
        <v>195</v>
      </c>
      <c r="B402" s="244" t="s">
        <v>235</v>
      </c>
      <c r="C402" s="244" t="s">
        <v>242</v>
      </c>
      <c r="D402" s="244" t="s">
        <v>239</v>
      </c>
      <c r="E402" s="301"/>
      <c r="F402" s="301"/>
      <c r="G402" s="295"/>
      <c r="H402" s="299">
        <v>0.875</v>
      </c>
      <c r="I402" s="307">
        <v>-251154</v>
      </c>
    </row>
    <row r="403" spans="1:9" x14ac:dyDescent="0.25">
      <c r="A403" s="290" t="s">
        <v>195</v>
      </c>
      <c r="B403" s="244" t="s">
        <v>235</v>
      </c>
      <c r="C403" s="244" t="s">
        <v>243</v>
      </c>
      <c r="D403" s="244" t="s">
        <v>239</v>
      </c>
      <c r="E403" s="301"/>
      <c r="F403" s="301"/>
      <c r="G403" s="295"/>
      <c r="H403" s="299">
        <v>0.98619999999999997</v>
      </c>
      <c r="I403" s="307">
        <v>-100719</v>
      </c>
    </row>
    <row r="404" spans="1:9" x14ac:dyDescent="0.25">
      <c r="A404" s="290" t="s">
        <v>195</v>
      </c>
      <c r="B404" s="244" t="s">
        <v>235</v>
      </c>
      <c r="C404" s="244" t="s">
        <v>244</v>
      </c>
      <c r="D404" s="244" t="s">
        <v>239</v>
      </c>
      <c r="E404" s="301"/>
      <c r="F404" s="301"/>
      <c r="G404" s="295"/>
      <c r="H404" s="299">
        <v>0.98</v>
      </c>
      <c r="I404" s="307">
        <v>-25494</v>
      </c>
    </row>
    <row r="407" spans="1:9" x14ac:dyDescent="0.25">
      <c r="A407"/>
      <c r="B407" s="221" t="s">
        <v>177</v>
      </c>
      <c r="C407" s="234">
        <v>2020</v>
      </c>
      <c r="D407" s="235" t="s">
        <v>249</v>
      </c>
      <c r="E407"/>
      <c r="F407"/>
      <c r="G407" s="6"/>
      <c r="H407" s="262"/>
      <c r="I407"/>
    </row>
    <row r="408" spans="1:9" ht="15.75" thickBot="1" x14ac:dyDescent="0.3">
      <c r="A408"/>
      <c r="B408"/>
      <c r="C408" s="221"/>
      <c r="D408" s="235"/>
      <c r="E408"/>
      <c r="F408"/>
      <c r="G408" s="6"/>
      <c r="H408" s="262"/>
      <c r="I408"/>
    </row>
    <row r="409" spans="1:9" x14ac:dyDescent="0.25">
      <c r="A409" s="369" t="s">
        <v>179</v>
      </c>
      <c r="B409" s="370"/>
      <c r="C409" s="367" t="s">
        <v>180</v>
      </c>
      <c r="D409" s="367" t="s">
        <v>181</v>
      </c>
      <c r="E409" s="367" t="s">
        <v>182</v>
      </c>
      <c r="F409" s="367" t="s">
        <v>183</v>
      </c>
      <c r="G409" s="296"/>
      <c r="H409" s="363" t="s">
        <v>187</v>
      </c>
      <c r="I409" s="365" t="s">
        <v>188</v>
      </c>
    </row>
    <row r="410" spans="1:9" x14ac:dyDescent="0.25">
      <c r="A410" s="297" t="s">
        <v>184</v>
      </c>
      <c r="B410" s="298" t="s">
        <v>185</v>
      </c>
      <c r="C410" s="368"/>
      <c r="D410" s="368"/>
      <c r="E410" s="368"/>
      <c r="F410" s="368"/>
      <c r="G410" s="296"/>
      <c r="H410" s="364"/>
      <c r="I410" s="366"/>
    </row>
    <row r="411" spans="1:9" x14ac:dyDescent="0.25">
      <c r="A411" s="290"/>
      <c r="B411" s="244"/>
      <c r="C411" s="244"/>
      <c r="D411" s="244"/>
      <c r="E411" s="301" t="s">
        <v>186</v>
      </c>
      <c r="F411" s="301" t="s">
        <v>186</v>
      </c>
      <c r="G411" s="295"/>
      <c r="H411" s="294" t="s">
        <v>189</v>
      </c>
      <c r="I411" s="291" t="s">
        <v>186</v>
      </c>
    </row>
    <row r="412" spans="1:9" x14ac:dyDescent="0.25">
      <c r="A412" s="290" t="s">
        <v>194</v>
      </c>
      <c r="B412" s="244" t="s">
        <v>195</v>
      </c>
      <c r="C412" s="244" t="s">
        <v>202</v>
      </c>
      <c r="D412" s="244" t="s">
        <v>197</v>
      </c>
      <c r="E412" s="301"/>
      <c r="F412" s="301">
        <v>61493.693271243501</v>
      </c>
      <c r="G412" s="295"/>
      <c r="H412" s="294"/>
      <c r="I412" s="291"/>
    </row>
    <row r="413" spans="1:9" x14ac:dyDescent="0.25">
      <c r="A413" s="290" t="s">
        <v>194</v>
      </c>
      <c r="B413" s="244" t="s">
        <v>195</v>
      </c>
      <c r="C413" s="244" t="s">
        <v>198</v>
      </c>
      <c r="D413" s="244" t="s">
        <v>197</v>
      </c>
      <c r="E413" s="301"/>
      <c r="F413" s="301">
        <v>51733.509799415457</v>
      </c>
      <c r="G413" s="295"/>
      <c r="H413" s="294"/>
      <c r="I413" s="291"/>
    </row>
    <row r="414" spans="1:9" x14ac:dyDescent="0.25">
      <c r="A414" s="290" t="s">
        <v>195</v>
      </c>
      <c r="B414" s="244" t="s">
        <v>194</v>
      </c>
      <c r="C414" s="244" t="s">
        <v>199</v>
      </c>
      <c r="D414" s="244" t="s">
        <v>200</v>
      </c>
      <c r="E414" s="301">
        <v>1496576.458958328</v>
      </c>
      <c r="F414" s="301"/>
      <c r="G414" s="295"/>
      <c r="H414" s="294"/>
      <c r="I414" s="291"/>
    </row>
    <row r="415" spans="1:9" x14ac:dyDescent="0.25">
      <c r="A415" s="290" t="s">
        <v>195</v>
      </c>
      <c r="B415" s="244" t="s">
        <v>194</v>
      </c>
      <c r="C415" s="244" t="s">
        <v>201</v>
      </c>
      <c r="D415" s="244" t="s">
        <v>200</v>
      </c>
      <c r="E415" s="301">
        <v>565222.62331015384</v>
      </c>
      <c r="F415" s="301"/>
      <c r="G415" s="295"/>
      <c r="H415" s="294"/>
      <c r="I415" s="291"/>
    </row>
    <row r="416" spans="1:9" x14ac:dyDescent="0.25">
      <c r="A416" s="290"/>
      <c r="B416" s="244"/>
      <c r="C416" s="244"/>
      <c r="D416" s="244"/>
      <c r="E416" s="301"/>
      <c r="F416" s="301"/>
      <c r="G416" s="295"/>
      <c r="H416" s="294"/>
      <c r="I416" s="291"/>
    </row>
    <row r="417" spans="1:9" x14ac:dyDescent="0.25">
      <c r="A417" s="290" t="s">
        <v>227</v>
      </c>
      <c r="B417" s="244" t="s">
        <v>195</v>
      </c>
      <c r="C417" s="244" t="s">
        <v>202</v>
      </c>
      <c r="D417" s="244" t="s">
        <v>197</v>
      </c>
      <c r="E417" s="301"/>
      <c r="F417" s="301">
        <v>113409.89307202789</v>
      </c>
      <c r="G417" s="295"/>
      <c r="H417" s="294"/>
      <c r="I417" s="291"/>
    </row>
    <row r="418" spans="1:9" x14ac:dyDescent="0.25">
      <c r="A418" s="290" t="s">
        <v>195</v>
      </c>
      <c r="B418" s="244" t="s">
        <v>227</v>
      </c>
      <c r="C418" s="244" t="s">
        <v>199</v>
      </c>
      <c r="D418" s="244" t="s">
        <v>200</v>
      </c>
      <c r="E418" s="301">
        <v>1482338.2547777754</v>
      </c>
      <c r="F418" s="301"/>
      <c r="G418" s="295"/>
      <c r="H418" s="294"/>
      <c r="I418" s="291"/>
    </row>
    <row r="419" spans="1:9" x14ac:dyDescent="0.25">
      <c r="A419" s="290" t="s">
        <v>195</v>
      </c>
      <c r="B419" s="244" t="s">
        <v>227</v>
      </c>
      <c r="C419" s="244" t="s">
        <v>204</v>
      </c>
      <c r="D419" s="244" t="s">
        <v>200</v>
      </c>
      <c r="E419" s="301">
        <v>60000</v>
      </c>
      <c r="F419" s="301"/>
      <c r="G419" s="295"/>
      <c r="H419" s="294"/>
      <c r="I419" s="291"/>
    </row>
    <row r="420" spans="1:9" x14ac:dyDescent="0.25">
      <c r="A420" s="290"/>
      <c r="B420" s="244"/>
      <c r="C420" s="244"/>
      <c r="D420" s="244"/>
      <c r="E420" s="301"/>
      <c r="F420" s="301"/>
      <c r="G420" s="295"/>
      <c r="H420" s="294"/>
      <c r="I420" s="291"/>
    </row>
    <row r="421" spans="1:9" x14ac:dyDescent="0.25">
      <c r="A421" s="290" t="s">
        <v>195</v>
      </c>
      <c r="B421" s="244" t="s">
        <v>228</v>
      </c>
      <c r="C421" s="244" t="s">
        <v>229</v>
      </c>
      <c r="D421" s="244" t="s">
        <v>230</v>
      </c>
      <c r="E421" s="301">
        <v>1727</v>
      </c>
      <c r="F421" s="301"/>
      <c r="G421" s="295"/>
      <c r="H421" s="294"/>
      <c r="I421" s="291"/>
    </row>
    <row r="422" spans="1:9" x14ac:dyDescent="0.25">
      <c r="A422" s="290" t="s">
        <v>195</v>
      </c>
      <c r="B422" s="244" t="s">
        <v>228</v>
      </c>
      <c r="C422" s="244" t="s">
        <v>108</v>
      </c>
      <c r="D422" s="244" t="s">
        <v>230</v>
      </c>
      <c r="E422" s="301">
        <v>11516</v>
      </c>
      <c r="F422" s="301"/>
      <c r="G422" s="295"/>
      <c r="H422" s="294"/>
      <c r="I422" s="291"/>
    </row>
    <row r="423" spans="1:9" x14ac:dyDescent="0.25">
      <c r="A423" s="290" t="s">
        <v>195</v>
      </c>
      <c r="B423" s="244" t="s">
        <v>228</v>
      </c>
      <c r="C423" s="244" t="s">
        <v>211</v>
      </c>
      <c r="D423" s="244" t="s">
        <v>230</v>
      </c>
      <c r="E423" s="301">
        <v>2400</v>
      </c>
      <c r="F423" s="301"/>
      <c r="G423" s="295"/>
      <c r="H423" s="294"/>
      <c r="I423" s="291"/>
    </row>
    <row r="424" spans="1:9" x14ac:dyDescent="0.25">
      <c r="A424" s="290"/>
      <c r="B424" s="244"/>
      <c r="C424" s="244"/>
      <c r="D424" s="244"/>
      <c r="E424" s="301"/>
      <c r="F424" s="301"/>
      <c r="G424" s="295"/>
      <c r="H424" s="294"/>
      <c r="I424" s="291"/>
    </row>
    <row r="425" spans="1:9" x14ac:dyDescent="0.25">
      <c r="A425" s="290" t="s">
        <v>195</v>
      </c>
      <c r="B425" s="244" t="s">
        <v>206</v>
      </c>
      <c r="C425" s="244" t="s">
        <v>209</v>
      </c>
      <c r="D425" s="244" t="s">
        <v>208</v>
      </c>
      <c r="E425" s="301">
        <v>6200</v>
      </c>
      <c r="F425" s="301"/>
      <c r="G425" s="295"/>
      <c r="H425" s="294"/>
      <c r="I425" s="291"/>
    </row>
    <row r="426" spans="1:9" x14ac:dyDescent="0.25">
      <c r="A426" s="290" t="s">
        <v>195</v>
      </c>
      <c r="B426" s="244" t="s">
        <v>206</v>
      </c>
      <c r="C426" s="244" t="s">
        <v>211</v>
      </c>
      <c r="D426" s="244" t="s">
        <v>208</v>
      </c>
      <c r="E426" s="301">
        <v>18010</v>
      </c>
      <c r="F426" s="301"/>
      <c r="G426" s="295"/>
      <c r="H426" s="294"/>
      <c r="I426" s="291"/>
    </row>
    <row r="427" spans="1:9" ht="30" x14ac:dyDescent="0.25">
      <c r="A427" s="290" t="s">
        <v>195</v>
      </c>
      <c r="B427" s="244" t="s">
        <v>206</v>
      </c>
      <c r="C427" s="244" t="s">
        <v>212</v>
      </c>
      <c r="D427" s="244" t="s">
        <v>213</v>
      </c>
      <c r="E427" s="301">
        <v>55209</v>
      </c>
      <c r="F427" s="301"/>
      <c r="G427" s="295"/>
      <c r="H427" s="294"/>
      <c r="I427" s="291"/>
    </row>
    <row r="428" spans="1:9" x14ac:dyDescent="0.25">
      <c r="A428" s="290" t="s">
        <v>195</v>
      </c>
      <c r="B428" s="244" t="s">
        <v>206</v>
      </c>
      <c r="C428" s="244" t="s">
        <v>214</v>
      </c>
      <c r="D428" s="244" t="s">
        <v>208</v>
      </c>
      <c r="E428" s="301">
        <v>13788</v>
      </c>
      <c r="F428" s="301"/>
      <c r="G428" s="295"/>
      <c r="H428" s="294"/>
      <c r="I428" s="291"/>
    </row>
    <row r="429" spans="1:9" x14ac:dyDescent="0.25">
      <c r="A429" s="290" t="s">
        <v>195</v>
      </c>
      <c r="B429" s="244" t="s">
        <v>206</v>
      </c>
      <c r="C429" s="244" t="s">
        <v>105</v>
      </c>
      <c r="D429" s="244" t="s">
        <v>208</v>
      </c>
      <c r="E429" s="301">
        <v>7220</v>
      </c>
      <c r="F429" s="301"/>
      <c r="G429" s="295"/>
      <c r="H429" s="294"/>
      <c r="I429" s="291"/>
    </row>
    <row r="430" spans="1:9" x14ac:dyDescent="0.25">
      <c r="A430" s="290" t="s">
        <v>195</v>
      </c>
      <c r="B430" s="244" t="s">
        <v>206</v>
      </c>
      <c r="C430" s="244" t="s">
        <v>215</v>
      </c>
      <c r="D430" s="244" t="s">
        <v>216</v>
      </c>
      <c r="E430" s="301">
        <v>41898</v>
      </c>
      <c r="F430" s="301"/>
      <c r="G430" s="295"/>
      <c r="H430" s="294"/>
      <c r="I430" s="291"/>
    </row>
    <row r="431" spans="1:9" x14ac:dyDescent="0.25">
      <c r="A431" s="290" t="s">
        <v>195</v>
      </c>
      <c r="B431" s="244" t="s">
        <v>206</v>
      </c>
      <c r="C431" s="244" t="s">
        <v>217</v>
      </c>
      <c r="D431" s="244" t="s">
        <v>218</v>
      </c>
      <c r="E431" s="301">
        <v>18121</v>
      </c>
      <c r="F431" s="301"/>
      <c r="G431" s="295"/>
      <c r="H431" s="294"/>
      <c r="I431" s="291"/>
    </row>
    <row r="432" spans="1:9" x14ac:dyDescent="0.25">
      <c r="A432" s="290" t="s">
        <v>195</v>
      </c>
      <c r="B432" s="244" t="s">
        <v>206</v>
      </c>
      <c r="C432" s="244" t="s">
        <v>220</v>
      </c>
      <c r="D432" s="244" t="s">
        <v>216</v>
      </c>
      <c r="E432" s="301">
        <v>1026</v>
      </c>
      <c r="F432" s="301"/>
      <c r="G432" s="295"/>
      <c r="H432" s="294"/>
      <c r="I432" s="291"/>
    </row>
    <row r="433" spans="1:9" x14ac:dyDescent="0.25">
      <c r="A433" s="290" t="s">
        <v>195</v>
      </c>
      <c r="B433" s="244" t="s">
        <v>206</v>
      </c>
      <c r="C433" s="304" t="s">
        <v>221</v>
      </c>
      <c r="D433" s="244" t="s">
        <v>222</v>
      </c>
      <c r="E433" s="301">
        <v>141313</v>
      </c>
      <c r="F433" s="301"/>
      <c r="G433" s="295"/>
      <c r="H433" s="294"/>
      <c r="I433" s="291"/>
    </row>
    <row r="434" spans="1:9" x14ac:dyDescent="0.25">
      <c r="A434" s="290" t="s">
        <v>195</v>
      </c>
      <c r="B434" s="244" t="s">
        <v>206</v>
      </c>
      <c r="C434" s="244" t="s">
        <v>223</v>
      </c>
      <c r="D434" s="244" t="s">
        <v>224</v>
      </c>
      <c r="E434" s="301">
        <v>4349</v>
      </c>
      <c r="F434" s="301"/>
      <c r="G434" s="295"/>
      <c r="H434" s="294"/>
      <c r="I434" s="291"/>
    </row>
    <row r="435" spans="1:9" x14ac:dyDescent="0.25">
      <c r="A435" s="290"/>
      <c r="B435" s="244"/>
      <c r="C435" s="244"/>
      <c r="D435" s="244"/>
      <c r="E435" s="301"/>
      <c r="F435" s="301"/>
      <c r="G435" s="295"/>
      <c r="H435" s="294"/>
      <c r="I435" s="291"/>
    </row>
    <row r="436" spans="1:9" x14ac:dyDescent="0.25">
      <c r="A436" s="290" t="s">
        <v>195</v>
      </c>
      <c r="B436" s="244" t="s">
        <v>231</v>
      </c>
      <c r="C436" s="244" t="s">
        <v>207</v>
      </c>
      <c r="D436" s="244" t="s">
        <v>208</v>
      </c>
      <c r="E436" s="301">
        <v>144710</v>
      </c>
      <c r="F436" s="301"/>
      <c r="G436" s="295"/>
      <c r="H436" s="294"/>
      <c r="I436" s="291"/>
    </row>
    <row r="437" spans="1:9" x14ac:dyDescent="0.25">
      <c r="A437" s="290" t="s">
        <v>195</v>
      </c>
      <c r="B437" s="244" t="s">
        <v>231</v>
      </c>
      <c r="C437" s="244" t="s">
        <v>232</v>
      </c>
      <c r="D437" s="244" t="s">
        <v>208</v>
      </c>
      <c r="E437" s="301">
        <v>31000</v>
      </c>
      <c r="F437" s="301"/>
      <c r="G437" s="295"/>
      <c r="H437" s="294"/>
      <c r="I437" s="291"/>
    </row>
    <row r="438" spans="1:9" x14ac:dyDescent="0.25">
      <c r="A438" s="290" t="s">
        <v>195</v>
      </c>
      <c r="B438" s="244" t="s">
        <v>231</v>
      </c>
      <c r="C438" s="244" t="s">
        <v>210</v>
      </c>
      <c r="D438" s="244" t="s">
        <v>208</v>
      </c>
      <c r="E438" s="301">
        <v>22385</v>
      </c>
      <c r="F438" s="301"/>
      <c r="G438" s="295"/>
      <c r="H438" s="294"/>
      <c r="I438" s="291"/>
    </row>
    <row r="439" spans="1:9" x14ac:dyDescent="0.25">
      <c r="A439" s="290" t="s">
        <v>195</v>
      </c>
      <c r="B439" s="244" t="s">
        <v>231</v>
      </c>
      <c r="C439" s="244" t="s">
        <v>241</v>
      </c>
      <c r="D439" s="244" t="s">
        <v>208</v>
      </c>
      <c r="E439" s="301">
        <v>558400</v>
      </c>
      <c r="F439" s="301"/>
      <c r="G439" s="295"/>
      <c r="H439" s="294"/>
      <c r="I439" s="291"/>
    </row>
    <row r="440" spans="1:9" x14ac:dyDescent="0.25">
      <c r="A440" s="290" t="s">
        <v>195</v>
      </c>
      <c r="B440" s="244" t="s">
        <v>231</v>
      </c>
      <c r="C440" s="244" t="s">
        <v>211</v>
      </c>
      <c r="D440" s="244" t="s">
        <v>208</v>
      </c>
      <c r="E440" s="301">
        <v>20565</v>
      </c>
      <c r="F440" s="301"/>
      <c r="G440" s="295"/>
      <c r="H440" s="294"/>
      <c r="I440" s="291"/>
    </row>
    <row r="441" spans="1:9" x14ac:dyDescent="0.25">
      <c r="A441" s="290" t="s">
        <v>195</v>
      </c>
      <c r="B441" s="244" t="s">
        <v>231</v>
      </c>
      <c r="C441" s="244" t="s">
        <v>212</v>
      </c>
      <c r="D441" s="244" t="s">
        <v>208</v>
      </c>
      <c r="E441" s="301">
        <v>47109</v>
      </c>
      <c r="F441" s="301"/>
      <c r="G441" s="295"/>
      <c r="H441" s="294"/>
      <c r="I441" s="291"/>
    </row>
    <row r="442" spans="1:9" x14ac:dyDescent="0.25">
      <c r="A442" s="290" t="s">
        <v>195</v>
      </c>
      <c r="B442" s="244" t="s">
        <v>231</v>
      </c>
      <c r="C442" s="244" t="s">
        <v>214</v>
      </c>
      <c r="D442" s="244" t="s">
        <v>208</v>
      </c>
      <c r="E442" s="301">
        <v>15680</v>
      </c>
      <c r="F442" s="301"/>
      <c r="G442" s="295"/>
      <c r="H442" s="294"/>
      <c r="I442" s="291"/>
    </row>
    <row r="443" spans="1:9" x14ac:dyDescent="0.25">
      <c r="A443" s="290" t="s">
        <v>195</v>
      </c>
      <c r="B443" s="244" t="s">
        <v>231</v>
      </c>
      <c r="C443" s="244" t="s">
        <v>105</v>
      </c>
      <c r="D443" s="244" t="s">
        <v>208</v>
      </c>
      <c r="E443" s="301">
        <v>6200</v>
      </c>
      <c r="F443" s="301"/>
      <c r="G443" s="295"/>
      <c r="H443" s="294"/>
      <c r="I443" s="291"/>
    </row>
    <row r="444" spans="1:9" x14ac:dyDescent="0.25">
      <c r="A444" s="290" t="s">
        <v>195</v>
      </c>
      <c r="B444" s="244" t="s">
        <v>231</v>
      </c>
      <c r="C444" s="244" t="s">
        <v>215</v>
      </c>
      <c r="D444" s="244" t="s">
        <v>216</v>
      </c>
      <c r="E444" s="301">
        <v>65334</v>
      </c>
      <c r="F444" s="301"/>
      <c r="G444" s="295"/>
      <c r="H444" s="294"/>
      <c r="I444" s="291"/>
    </row>
    <row r="445" spans="1:9" x14ac:dyDescent="0.25">
      <c r="A445" s="290" t="s">
        <v>195</v>
      </c>
      <c r="B445" s="244" t="s">
        <v>231</v>
      </c>
      <c r="C445" s="244" t="s">
        <v>217</v>
      </c>
      <c r="D445" s="244" t="s">
        <v>218</v>
      </c>
      <c r="E445" s="301">
        <v>26764</v>
      </c>
      <c r="F445" s="301"/>
      <c r="G445" s="295"/>
      <c r="H445" s="294"/>
      <c r="I445" s="291"/>
    </row>
    <row r="446" spans="1:9" ht="30" x14ac:dyDescent="0.25">
      <c r="A446" s="290" t="s">
        <v>195</v>
      </c>
      <c r="B446" s="244" t="s">
        <v>231</v>
      </c>
      <c r="C446" s="244" t="s">
        <v>221</v>
      </c>
      <c r="D446" s="244" t="s">
        <v>222</v>
      </c>
      <c r="E446" s="301">
        <v>2123</v>
      </c>
      <c r="F446" s="301"/>
      <c r="G446" s="295"/>
      <c r="H446" s="294"/>
      <c r="I446" s="291"/>
    </row>
    <row r="447" spans="1:9" x14ac:dyDescent="0.25">
      <c r="A447" s="290"/>
      <c r="B447" s="244"/>
      <c r="C447" s="244"/>
      <c r="D447" s="244"/>
      <c r="E447" s="301"/>
      <c r="F447" s="301"/>
      <c r="G447" s="295"/>
      <c r="H447" s="294"/>
      <c r="I447" s="291"/>
    </row>
    <row r="448" spans="1:9" x14ac:dyDescent="0.25">
      <c r="A448" s="290"/>
      <c r="B448" s="244"/>
      <c r="C448" s="244"/>
      <c r="D448" s="244"/>
      <c r="E448" s="301"/>
      <c r="F448" s="301"/>
      <c r="G448" s="295"/>
      <c r="H448" s="299"/>
      <c r="I448" s="303"/>
    </row>
    <row r="449" spans="1:9" x14ac:dyDescent="0.25">
      <c r="A449" s="290" t="s">
        <v>195</v>
      </c>
      <c r="B449" s="244" t="s">
        <v>235</v>
      </c>
      <c r="C449" s="244" t="s">
        <v>236</v>
      </c>
      <c r="D449" s="244" t="s">
        <v>237</v>
      </c>
      <c r="E449" s="301"/>
      <c r="F449" s="301"/>
      <c r="G449" s="295"/>
      <c r="H449" s="299">
        <v>0.875</v>
      </c>
      <c r="I449" s="303">
        <v>96677</v>
      </c>
    </row>
    <row r="450" spans="1:9" x14ac:dyDescent="0.25">
      <c r="A450" s="290" t="s">
        <v>195</v>
      </c>
      <c r="B450" s="244" t="s">
        <v>235</v>
      </c>
      <c r="C450" s="244" t="s">
        <v>104</v>
      </c>
      <c r="D450" s="244" t="s">
        <v>237</v>
      </c>
      <c r="E450" s="301"/>
      <c r="F450" s="301"/>
      <c r="G450" s="295"/>
      <c r="H450" s="299">
        <v>0.98623853211009171</v>
      </c>
      <c r="I450" s="303">
        <v>50968</v>
      </c>
    </row>
    <row r="451" spans="1:9" x14ac:dyDescent="0.25">
      <c r="A451" s="290" t="s">
        <v>195</v>
      </c>
      <c r="B451" s="244" t="s">
        <v>235</v>
      </c>
      <c r="C451" s="244" t="s">
        <v>232</v>
      </c>
      <c r="D451" s="244" t="s">
        <v>237</v>
      </c>
      <c r="E451" s="301"/>
      <c r="F451" s="301"/>
      <c r="G451" s="295"/>
      <c r="H451" s="299">
        <v>0.98623853211009171</v>
      </c>
      <c r="I451" s="303">
        <v>15286</v>
      </c>
    </row>
    <row r="452" spans="1:9" x14ac:dyDescent="0.25">
      <c r="A452" s="290" t="s">
        <v>195</v>
      </c>
      <c r="B452" s="244" t="s">
        <v>235</v>
      </c>
      <c r="C452" s="244" t="s">
        <v>242</v>
      </c>
      <c r="D452" s="244" t="s">
        <v>239</v>
      </c>
      <c r="E452" s="301"/>
      <c r="F452" s="301"/>
      <c r="G452" s="295"/>
      <c r="H452" s="299">
        <v>0.875</v>
      </c>
      <c r="I452" s="305">
        <v>-257392</v>
      </c>
    </row>
    <row r="453" spans="1:9" x14ac:dyDescent="0.25">
      <c r="A453" s="290" t="s">
        <v>195</v>
      </c>
      <c r="B453" s="244" t="s">
        <v>235</v>
      </c>
      <c r="C453" s="244" t="s">
        <v>243</v>
      </c>
      <c r="D453" s="244" t="s">
        <v>239</v>
      </c>
      <c r="E453" s="301"/>
      <c r="F453" s="301"/>
      <c r="G453" s="295"/>
      <c r="H453" s="299">
        <v>0.98619999999999997</v>
      </c>
      <c r="I453" s="305">
        <v>-103237</v>
      </c>
    </row>
    <row r="454" spans="1:9" x14ac:dyDescent="0.25">
      <c r="A454" t="s">
        <v>195</v>
      </c>
      <c r="B454" s="244" t="s">
        <v>235</v>
      </c>
      <c r="C454" s="244" t="s">
        <v>244</v>
      </c>
      <c r="D454" s="244" t="s">
        <v>239</v>
      </c>
      <c r="E454" s="301"/>
      <c r="F454" s="301"/>
      <c r="G454" s="295"/>
      <c r="H454" s="299">
        <v>0.98</v>
      </c>
      <c r="I454" s="305">
        <v>-25749</v>
      </c>
    </row>
  </sheetData>
  <mergeCells count="76">
    <mergeCell ref="H409:H410"/>
    <mergeCell ref="I409:I410"/>
    <mergeCell ref="A409:B409"/>
    <mergeCell ref="C409:C410"/>
    <mergeCell ref="D409:D410"/>
    <mergeCell ref="E409:E410"/>
    <mergeCell ref="F409:F410"/>
    <mergeCell ref="H310:H311"/>
    <mergeCell ref="I310:I311"/>
    <mergeCell ref="A360:B360"/>
    <mergeCell ref="C360:C361"/>
    <mergeCell ref="D360:D361"/>
    <mergeCell ref="E360:E361"/>
    <mergeCell ref="F360:F361"/>
    <mergeCell ref="H360:H361"/>
    <mergeCell ref="I360:I361"/>
    <mergeCell ref="A310:B310"/>
    <mergeCell ref="C310:C311"/>
    <mergeCell ref="D310:D311"/>
    <mergeCell ref="E310:E311"/>
    <mergeCell ref="F310:F311"/>
    <mergeCell ref="H207:H208"/>
    <mergeCell ref="I207:I208"/>
    <mergeCell ref="A258:B258"/>
    <mergeCell ref="C258:C259"/>
    <mergeCell ref="D258:D259"/>
    <mergeCell ref="E258:E259"/>
    <mergeCell ref="F258:F259"/>
    <mergeCell ref="H258:H259"/>
    <mergeCell ref="I258:I259"/>
    <mergeCell ref="A207:B207"/>
    <mergeCell ref="C207:C208"/>
    <mergeCell ref="D207:D208"/>
    <mergeCell ref="E207:E208"/>
    <mergeCell ref="F207:F208"/>
    <mergeCell ref="H153:H154"/>
    <mergeCell ref="I153:I154"/>
    <mergeCell ref="H103:H104"/>
    <mergeCell ref="I103:I104"/>
    <mergeCell ref="A104:A105"/>
    <mergeCell ref="B104:B105"/>
    <mergeCell ref="A103:B103"/>
    <mergeCell ref="C103:C105"/>
    <mergeCell ref="D103:D105"/>
    <mergeCell ref="E103:E104"/>
    <mergeCell ref="F103:F104"/>
    <mergeCell ref="C153:C154"/>
    <mergeCell ref="A153:B153"/>
    <mergeCell ref="E153:E154"/>
    <mergeCell ref="F153:F154"/>
    <mergeCell ref="D153:D154"/>
    <mergeCell ref="H53:H54"/>
    <mergeCell ref="I53:I54"/>
    <mergeCell ref="A53:B53"/>
    <mergeCell ref="C53:C55"/>
    <mergeCell ref="D53:D55"/>
    <mergeCell ref="E53:E54"/>
    <mergeCell ref="F53:F54"/>
    <mergeCell ref="A54:A55"/>
    <mergeCell ref="B54:B55"/>
    <mergeCell ref="A49:F49"/>
    <mergeCell ref="B47:F47"/>
    <mergeCell ref="B48:F48"/>
    <mergeCell ref="H16:H17"/>
    <mergeCell ref="I16:I17"/>
    <mergeCell ref="A16:B16"/>
    <mergeCell ref="C16:C18"/>
    <mergeCell ref="D16:D18"/>
    <mergeCell ref="E16:E17"/>
    <mergeCell ref="F16:F17"/>
    <mergeCell ref="G13:G14"/>
    <mergeCell ref="A9:F9"/>
    <mergeCell ref="A10:F10"/>
    <mergeCell ref="A14:F14"/>
    <mergeCell ref="A17:A18"/>
    <mergeCell ref="B17:B18"/>
  </mergeCells>
  <dataValidations count="1">
    <dataValidation allowBlank="1" showInputMessage="1" showErrorMessage="1" promptTitle="Date Format" prompt="E.g:  &quot;August 1, 2011&quot;" sqref="G7"/>
  </dataValidations>
  <pageMargins left="0.70866141732283472" right="0.70866141732283472" top="0.74803149606299213" bottom="0.74803149606299213" header="0.31496062992125984" footer="0.31496062992125984"/>
  <pageSetup paperSize="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Appendix 2-JA</vt:lpstr>
      <vt:lpstr>Appendix 2-JB</vt:lpstr>
      <vt:lpstr>Appendix 2-JC</vt:lpstr>
      <vt:lpstr>Appendix 2-L</vt:lpstr>
      <vt:lpstr>Appendix 2-M</vt:lpstr>
      <vt:lpstr>Appendix 2-N</vt:lpstr>
    </vt:vector>
  </TitlesOfParts>
  <Company>PowerStream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MacDonald</dc:creator>
  <cp:lastModifiedBy>Tom Barrett</cp:lastModifiedBy>
  <cp:lastPrinted>2015-08-20T13:42:25Z</cp:lastPrinted>
  <dcterms:created xsi:type="dcterms:W3CDTF">2015-02-02T17:25:22Z</dcterms:created>
  <dcterms:modified xsi:type="dcterms:W3CDTF">2015-08-20T13:53:08Z</dcterms:modified>
</cp:coreProperties>
</file>