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84" windowWidth="16260" windowHeight="9204" activeTab="1"/>
  </bookViews>
  <sheets>
    <sheet name="2015 Full Conty Mifrs Appen " sheetId="2" r:id="rId1"/>
    <sheet name="2016 Full Conty Mifrs Appen " sheetId="3" r:id="rId2"/>
    <sheet name="2017 Full Conty Mifrs Appen " sheetId="4" r:id="rId3"/>
    <sheet name="2018 Full Conty Mifrs Appen " sheetId="5" r:id="rId4"/>
    <sheet name="2019 Full Conty Mifrs Appen " sheetId="6" r:id="rId5"/>
    <sheet name="2020 Full Conty Mifrs Appen " sheetId="7" r:id="rId6"/>
  </sheets>
  <definedNames>
    <definedName name="A1B53806" localSheetId="0">#REF!</definedName>
    <definedName name="A1B53806" localSheetId="1">#REF!</definedName>
    <definedName name="A1B53806" localSheetId="2">#REF!</definedName>
    <definedName name="A1B53806" localSheetId="3">#REF!</definedName>
    <definedName name="A1B53806" localSheetId="4">#REF!</definedName>
    <definedName name="A1B53806" localSheetId="5">#REF!</definedName>
    <definedName name="A1B53806">#REF!</definedName>
    <definedName name="Amort_FA" localSheetId="0">#REF!</definedName>
    <definedName name="Amort_FA" localSheetId="1">#REF!</definedName>
    <definedName name="Amort_FA" localSheetId="2">#REF!</definedName>
    <definedName name="Amort_FA" localSheetId="3">#REF!</definedName>
    <definedName name="Amort_FA" localSheetId="4">#REF!</definedName>
    <definedName name="Amort_FA" localSheetId="5">#REF!</definedName>
    <definedName name="Amort_FA">#REF!</definedName>
    <definedName name="GrossFA" localSheetId="0">#REF!</definedName>
    <definedName name="GrossFA" localSheetId="1">#REF!</definedName>
    <definedName name="GrossFA" localSheetId="2">#REF!</definedName>
    <definedName name="GrossFA" localSheetId="3">#REF!</definedName>
    <definedName name="GrossFA" localSheetId="4">#REF!</definedName>
    <definedName name="GrossFA" localSheetId="5">#REF!</definedName>
    <definedName name="GrossFA">#REF!</definedName>
    <definedName name="new" localSheetId="0">#REF!</definedName>
    <definedName name="new" localSheetId="1">#REF!</definedName>
    <definedName name="new" localSheetId="2">#REF!</definedName>
    <definedName name="new" localSheetId="3">#REF!</definedName>
    <definedName name="new" localSheetId="4">#REF!</definedName>
    <definedName name="new" localSheetId="5">#REF!</definedName>
    <definedName name="new">#REF!</definedName>
    <definedName name="_xlnm.Print_Area" localSheetId="0">#REF!</definedName>
    <definedName name="_xlnm.Print_Area" localSheetId="1">#REF!</definedName>
    <definedName name="_xlnm.Print_Area" localSheetId="2">#REF!</definedName>
    <definedName name="_xlnm.Print_Area" localSheetId="3">#REF!</definedName>
    <definedName name="_xlnm.Print_Area" localSheetId="4">#REF!</definedName>
    <definedName name="_xlnm.Print_Area" localSheetId="5">'2020 Full Conty Mifrs Appen '!$A$1:$P$68</definedName>
    <definedName name="_xlnm.Print_Area">#REF!</definedName>
    <definedName name="PRINT2000" localSheetId="0">#REF!</definedName>
    <definedName name="PRINT2000" localSheetId="1">#REF!</definedName>
    <definedName name="PRINT2000" localSheetId="2">#REF!</definedName>
    <definedName name="PRINT2000" localSheetId="3">#REF!</definedName>
    <definedName name="PRINT2000" localSheetId="4">#REF!</definedName>
    <definedName name="PRINT2000" localSheetId="5">#REF!</definedName>
    <definedName name="PRINT2000">#REF!</definedName>
    <definedName name="PRINT93" localSheetId="0">#REF!</definedName>
    <definedName name="PRINT93" localSheetId="1">#REF!</definedName>
    <definedName name="PRINT93" localSheetId="2">#REF!</definedName>
    <definedName name="PRINT93" localSheetId="3">#REF!</definedName>
    <definedName name="PRINT93" localSheetId="4">#REF!</definedName>
    <definedName name="PRINT93" localSheetId="5">#REF!</definedName>
    <definedName name="PRINT93">#REF!</definedName>
    <definedName name="PRINT94" localSheetId="0">#REF!</definedName>
    <definedName name="PRINT94" localSheetId="1">#REF!</definedName>
    <definedName name="PRINT94" localSheetId="2">#REF!</definedName>
    <definedName name="PRINT94" localSheetId="3">#REF!</definedName>
    <definedName name="PRINT94" localSheetId="4">#REF!</definedName>
    <definedName name="PRINT94" localSheetId="5">#REF!</definedName>
    <definedName name="PRINT94">#REF!</definedName>
    <definedName name="PRINT95" localSheetId="0">#REF!</definedName>
    <definedName name="PRINT95" localSheetId="1">#REF!</definedName>
    <definedName name="PRINT95" localSheetId="2">#REF!</definedName>
    <definedName name="PRINT95" localSheetId="3">#REF!</definedName>
    <definedName name="PRINT95" localSheetId="4">#REF!</definedName>
    <definedName name="PRINT95" localSheetId="5">#REF!</definedName>
    <definedName name="PRINT95">#REF!</definedName>
    <definedName name="PRINT96" localSheetId="0">#REF!</definedName>
    <definedName name="PRINT96" localSheetId="1">#REF!</definedName>
    <definedName name="PRINT96" localSheetId="2">#REF!</definedName>
    <definedName name="PRINT96" localSheetId="3">#REF!</definedName>
    <definedName name="PRINT96" localSheetId="4">#REF!</definedName>
    <definedName name="PRINT96" localSheetId="5">#REF!</definedName>
    <definedName name="PRINT96">#REF!</definedName>
    <definedName name="PRINT97" localSheetId="0">#REF!</definedName>
    <definedName name="PRINT97" localSheetId="1">#REF!</definedName>
    <definedName name="PRINT97" localSheetId="2">#REF!</definedName>
    <definedName name="PRINT97" localSheetId="3">#REF!</definedName>
    <definedName name="PRINT97" localSheetId="4">#REF!</definedName>
    <definedName name="PRINT97" localSheetId="5">#REF!</definedName>
    <definedName name="PRINT97">#REF!</definedName>
    <definedName name="PRINT98" localSheetId="0">#REF!</definedName>
    <definedName name="PRINT98" localSheetId="1">#REF!</definedName>
    <definedName name="PRINT98" localSheetId="2">#REF!</definedName>
    <definedName name="PRINT98" localSheetId="3">#REF!</definedName>
    <definedName name="PRINT98" localSheetId="4">#REF!</definedName>
    <definedName name="PRINT98" localSheetId="5">#REF!</definedName>
    <definedName name="PRINT98">#REF!</definedName>
    <definedName name="PRINT99" localSheetId="0">#REF!</definedName>
    <definedName name="PRINT99" localSheetId="1">#REF!</definedName>
    <definedName name="PRINT99" localSheetId="2">#REF!</definedName>
    <definedName name="PRINT99" localSheetId="3">#REF!</definedName>
    <definedName name="PRINT99" localSheetId="4">#REF!</definedName>
    <definedName name="PRINT99" localSheetId="5">#REF!</definedName>
    <definedName name="PRINT99">#REF!</definedName>
    <definedName name="PRINTCCAMORTIZN" localSheetId="0">#REF!</definedName>
    <definedName name="PRINTCCAMORTIZN" localSheetId="1">#REF!</definedName>
    <definedName name="PRINTCCAMORTIZN" localSheetId="2">#REF!</definedName>
    <definedName name="PRINTCCAMORTIZN" localSheetId="3">#REF!</definedName>
    <definedName name="PRINTCCAMORTIZN" localSheetId="4">#REF!</definedName>
    <definedName name="PRINTCCAMORTIZN" localSheetId="5">#REF!</definedName>
    <definedName name="PRINTCCAMORTIZN">#REF!</definedName>
    <definedName name="start18" localSheetId="0">#REF!</definedName>
    <definedName name="start18" localSheetId="1">#REF!</definedName>
    <definedName name="start18" localSheetId="2">#REF!</definedName>
    <definedName name="start18" localSheetId="3">#REF!</definedName>
    <definedName name="start18" localSheetId="4">#REF!</definedName>
    <definedName name="start18" localSheetId="5">#REF!</definedName>
    <definedName name="start18">#REF!</definedName>
    <definedName name="start20" localSheetId="0">#REF!</definedName>
    <definedName name="start20" localSheetId="1">#REF!</definedName>
    <definedName name="start20" localSheetId="2">#REF!</definedName>
    <definedName name="start20" localSheetId="3">#REF!</definedName>
    <definedName name="start20" localSheetId="4">#REF!</definedName>
    <definedName name="start20" localSheetId="5">#REF!</definedName>
    <definedName name="start20">#REF!</definedName>
  </definedNames>
  <calcPr calcId="145621"/>
</workbook>
</file>

<file path=xl/calcChain.xml><?xml version="1.0" encoding="utf-8"?>
<calcChain xmlns="http://schemas.openxmlformats.org/spreadsheetml/2006/main">
  <c r="P2" i="4" l="1"/>
  <c r="P3" i="4"/>
  <c r="P4" i="4"/>
  <c r="P2" i="3"/>
  <c r="P3" i="3"/>
  <c r="P4" i="3"/>
  <c r="M60" i="7" l="1"/>
  <c r="J59" i="7"/>
  <c r="D59" i="7"/>
  <c r="A59" i="7"/>
  <c r="M58" i="7"/>
  <c r="D58" i="7"/>
  <c r="A58" i="7"/>
  <c r="D57" i="7"/>
  <c r="A57" i="7"/>
  <c r="O53" i="7"/>
  <c r="J53" i="7"/>
  <c r="M52" i="7"/>
  <c r="O52" i="7" s="1"/>
  <c r="J52" i="7"/>
  <c r="P50" i="7"/>
  <c r="O50" i="7"/>
  <c r="J50" i="7"/>
  <c r="N48" i="7"/>
  <c r="I48" i="7"/>
  <c r="O47" i="7"/>
  <c r="O48" i="7" s="1"/>
  <c r="M48" i="7"/>
  <c r="L48" i="7"/>
  <c r="J47" i="7"/>
  <c r="H48" i="7"/>
  <c r="G48" i="7"/>
  <c r="O44" i="7"/>
  <c r="J44" i="7"/>
  <c r="P44" i="7" s="1"/>
  <c r="O43" i="7"/>
  <c r="J43" i="7"/>
  <c r="P43" i="7" s="1"/>
  <c r="O42" i="7"/>
  <c r="O41" i="7"/>
  <c r="J41" i="7"/>
  <c r="J40" i="7"/>
  <c r="O39" i="7"/>
  <c r="J39" i="7"/>
  <c r="P39" i="7" s="1"/>
  <c r="M45" i="7"/>
  <c r="J38" i="7"/>
  <c r="O37" i="7"/>
  <c r="J37" i="7"/>
  <c r="P37" i="7" s="1"/>
  <c r="J36" i="7"/>
  <c r="O35" i="7"/>
  <c r="J35" i="7"/>
  <c r="P35" i="7" s="1"/>
  <c r="O34" i="7"/>
  <c r="I45" i="7"/>
  <c r="L45" i="7"/>
  <c r="G45" i="7"/>
  <c r="O30" i="7"/>
  <c r="J30" i="7"/>
  <c r="P30" i="7" s="1"/>
  <c r="O29" i="7"/>
  <c r="O28" i="7"/>
  <c r="J28" i="7"/>
  <c r="P27" i="7"/>
  <c r="O27" i="7"/>
  <c r="J27" i="7"/>
  <c r="O26" i="7"/>
  <c r="J26" i="7"/>
  <c r="P26" i="7" s="1"/>
  <c r="O25" i="7"/>
  <c r="J25" i="7"/>
  <c r="P25" i="7" s="1"/>
  <c r="O24" i="7"/>
  <c r="J24" i="7"/>
  <c r="J23" i="7"/>
  <c r="O22" i="7"/>
  <c r="J22" i="7"/>
  <c r="P22" i="7" s="1"/>
  <c r="O21" i="7"/>
  <c r="O20" i="7"/>
  <c r="J20" i="7"/>
  <c r="P19" i="7"/>
  <c r="O19" i="7"/>
  <c r="J19" i="7"/>
  <c r="O18" i="7"/>
  <c r="J18" i="7"/>
  <c r="O17" i="7"/>
  <c r="J17" i="7"/>
  <c r="P17" i="7" s="1"/>
  <c r="O16" i="7"/>
  <c r="N31" i="7"/>
  <c r="O15" i="7"/>
  <c r="L31" i="7"/>
  <c r="L49" i="7" s="1"/>
  <c r="L51" i="7" s="1"/>
  <c r="L54" i="7" s="1"/>
  <c r="J15" i="7"/>
  <c r="J59" i="6"/>
  <c r="D59" i="6"/>
  <c r="A59" i="6"/>
  <c r="M58" i="6"/>
  <c r="D58" i="6"/>
  <c r="A58" i="6"/>
  <c r="D57" i="6"/>
  <c r="A57" i="6"/>
  <c r="M60" i="6"/>
  <c r="J53" i="6"/>
  <c r="M52" i="6"/>
  <c r="O52" i="6"/>
  <c r="J52" i="6"/>
  <c r="P52" i="6" s="1"/>
  <c r="O50" i="6"/>
  <c r="J50" i="6"/>
  <c r="N48" i="6"/>
  <c r="I48" i="6"/>
  <c r="O47" i="6"/>
  <c r="O48" i="6" s="1"/>
  <c r="M48" i="6"/>
  <c r="L48" i="6"/>
  <c r="J47" i="6"/>
  <c r="J48" i="6" s="1"/>
  <c r="P48" i="6" s="1"/>
  <c r="H48" i="6"/>
  <c r="G48" i="6"/>
  <c r="O44" i="6"/>
  <c r="J44" i="6"/>
  <c r="P44" i="6" s="1"/>
  <c r="O43" i="6"/>
  <c r="J43" i="6"/>
  <c r="P43" i="6" s="1"/>
  <c r="O42" i="6"/>
  <c r="J42" i="6"/>
  <c r="O41" i="6"/>
  <c r="J41" i="6"/>
  <c r="P41" i="6" s="1"/>
  <c r="M59" i="6"/>
  <c r="O40" i="6"/>
  <c r="J40" i="6"/>
  <c r="O39" i="6"/>
  <c r="J39" i="6"/>
  <c r="P39" i="6" s="1"/>
  <c r="M57" i="6"/>
  <c r="O38" i="6"/>
  <c r="J38" i="6"/>
  <c r="O37" i="6"/>
  <c r="J37" i="6"/>
  <c r="P37" i="6" s="1"/>
  <c r="O36" i="6"/>
  <c r="J36" i="6"/>
  <c r="O35" i="6"/>
  <c r="J35" i="6"/>
  <c r="P35" i="6" s="1"/>
  <c r="N45" i="6"/>
  <c r="M45" i="6"/>
  <c r="O34" i="6"/>
  <c r="I45" i="6"/>
  <c r="H45" i="6"/>
  <c r="J34" i="6"/>
  <c r="O33" i="6"/>
  <c r="O45" i="6" s="1"/>
  <c r="L45" i="6"/>
  <c r="J33" i="6"/>
  <c r="P33" i="6" s="1"/>
  <c r="G45" i="6"/>
  <c r="O30" i="6"/>
  <c r="J30" i="6"/>
  <c r="P30" i="6" s="1"/>
  <c r="O29" i="6"/>
  <c r="J29" i="6"/>
  <c r="P29" i="6" s="1"/>
  <c r="O28" i="6"/>
  <c r="J28" i="6"/>
  <c r="O27" i="6"/>
  <c r="J27" i="6"/>
  <c r="O26" i="6"/>
  <c r="J26" i="6"/>
  <c r="P26" i="6" s="1"/>
  <c r="O25" i="6"/>
  <c r="J25" i="6"/>
  <c r="P25" i="6" s="1"/>
  <c r="O24" i="6"/>
  <c r="J24" i="6"/>
  <c r="O23" i="6"/>
  <c r="J23" i="6"/>
  <c r="O22" i="6"/>
  <c r="J22" i="6"/>
  <c r="P22" i="6" s="1"/>
  <c r="O21" i="6"/>
  <c r="J21" i="6"/>
  <c r="P21" i="6" s="1"/>
  <c r="O20" i="6"/>
  <c r="J20" i="6"/>
  <c r="O19" i="6"/>
  <c r="J19" i="6"/>
  <c r="O18" i="6"/>
  <c r="J18" i="6"/>
  <c r="P18" i="6" s="1"/>
  <c r="O17" i="6"/>
  <c r="J17" i="6"/>
  <c r="P17" i="6" s="1"/>
  <c r="O16" i="6"/>
  <c r="J16" i="6"/>
  <c r="P16" i="6" s="1"/>
  <c r="N31" i="6"/>
  <c r="N49" i="6" s="1"/>
  <c r="N51" i="6" s="1"/>
  <c r="N54" i="6" s="1"/>
  <c r="M31" i="6"/>
  <c r="L31" i="6"/>
  <c r="I31" i="6"/>
  <c r="I49" i="6" s="1"/>
  <c r="I51" i="6" s="1"/>
  <c r="I54" i="6" s="1"/>
  <c r="H31" i="6"/>
  <c r="H49" i="6" s="1"/>
  <c r="H51" i="6" s="1"/>
  <c r="H54" i="6" s="1"/>
  <c r="G31" i="6"/>
  <c r="J59" i="5"/>
  <c r="D59" i="5"/>
  <c r="A59" i="5"/>
  <c r="M58" i="5"/>
  <c r="D58" i="5"/>
  <c r="A58" i="5"/>
  <c r="D57" i="5"/>
  <c r="A57" i="5"/>
  <c r="M60" i="5"/>
  <c r="J53" i="5"/>
  <c r="M52" i="5"/>
  <c r="O52" i="5"/>
  <c r="J52" i="5"/>
  <c r="P52" i="5" s="1"/>
  <c r="O50" i="5"/>
  <c r="J50" i="5"/>
  <c r="N48" i="5"/>
  <c r="I48" i="5"/>
  <c r="O47" i="5"/>
  <c r="O48" i="5" s="1"/>
  <c r="M48" i="5"/>
  <c r="L48" i="5"/>
  <c r="J47" i="5"/>
  <c r="J48" i="5" s="1"/>
  <c r="P48" i="5" s="1"/>
  <c r="H48" i="5"/>
  <c r="G48" i="5"/>
  <c r="O44" i="5"/>
  <c r="J44" i="5"/>
  <c r="P44" i="5" s="1"/>
  <c r="O43" i="5"/>
  <c r="J43" i="5"/>
  <c r="P43" i="5" s="1"/>
  <c r="O42" i="5"/>
  <c r="J42" i="5"/>
  <c r="O41" i="5"/>
  <c r="J41" i="5"/>
  <c r="P41" i="5" s="1"/>
  <c r="M59" i="5"/>
  <c r="O40" i="5"/>
  <c r="J40" i="5"/>
  <c r="O39" i="5"/>
  <c r="J39" i="5"/>
  <c r="P39" i="5" s="1"/>
  <c r="M57" i="5"/>
  <c r="O38" i="5"/>
  <c r="J38" i="5"/>
  <c r="O37" i="5"/>
  <c r="J37" i="5"/>
  <c r="P37" i="5" s="1"/>
  <c r="O36" i="5"/>
  <c r="J36" i="5"/>
  <c r="O35" i="5"/>
  <c r="J35" i="5"/>
  <c r="P35" i="5" s="1"/>
  <c r="N45" i="5"/>
  <c r="M45" i="5"/>
  <c r="O34" i="5"/>
  <c r="I45" i="5"/>
  <c r="H45" i="5"/>
  <c r="J34" i="5"/>
  <c r="O33" i="5"/>
  <c r="O45" i="5" s="1"/>
  <c r="L45" i="5"/>
  <c r="J33" i="5"/>
  <c r="J45" i="5" s="1"/>
  <c r="P45" i="5" s="1"/>
  <c r="G45" i="5"/>
  <c r="O30" i="5"/>
  <c r="J30" i="5"/>
  <c r="P30" i="5" s="1"/>
  <c r="O29" i="5"/>
  <c r="J29" i="5"/>
  <c r="P29" i="5" s="1"/>
  <c r="O28" i="5"/>
  <c r="J28" i="5"/>
  <c r="O27" i="5"/>
  <c r="J27" i="5"/>
  <c r="O26" i="5"/>
  <c r="J26" i="5"/>
  <c r="P26" i="5" s="1"/>
  <c r="O25" i="5"/>
  <c r="J25" i="5"/>
  <c r="P25" i="5" s="1"/>
  <c r="O24" i="5"/>
  <c r="J24" i="5"/>
  <c r="O23" i="5"/>
  <c r="J23" i="5"/>
  <c r="O22" i="5"/>
  <c r="J22" i="5"/>
  <c r="P22" i="5" s="1"/>
  <c r="O21" i="5"/>
  <c r="J21" i="5"/>
  <c r="P21" i="5" s="1"/>
  <c r="O20" i="5"/>
  <c r="J20" i="5"/>
  <c r="O19" i="5"/>
  <c r="J19" i="5"/>
  <c r="O18" i="5"/>
  <c r="J18" i="5"/>
  <c r="P18" i="5" s="1"/>
  <c r="O17" i="5"/>
  <c r="J17" i="5"/>
  <c r="P17" i="5" s="1"/>
  <c r="O16" i="5"/>
  <c r="J16" i="5"/>
  <c r="P16" i="5" s="1"/>
  <c r="N31" i="5"/>
  <c r="N49" i="5" s="1"/>
  <c r="N51" i="5" s="1"/>
  <c r="N54" i="5" s="1"/>
  <c r="M31" i="5"/>
  <c r="L31" i="5"/>
  <c r="I31" i="5"/>
  <c r="I49" i="5" s="1"/>
  <c r="I51" i="5" s="1"/>
  <c r="I54" i="5" s="1"/>
  <c r="H31" i="5"/>
  <c r="H49" i="5" s="1"/>
  <c r="H51" i="5" s="1"/>
  <c r="H54" i="5" s="1"/>
  <c r="G31" i="5"/>
  <c r="M59" i="4"/>
  <c r="J59" i="4"/>
  <c r="D59" i="4"/>
  <c r="A59" i="4"/>
  <c r="D58" i="4"/>
  <c r="A58" i="4"/>
  <c r="D57" i="4"/>
  <c r="A57" i="4"/>
  <c r="O53" i="4"/>
  <c r="M60" i="4"/>
  <c r="J53" i="4"/>
  <c r="P53" i="4" s="1"/>
  <c r="O52" i="4"/>
  <c r="M52" i="4"/>
  <c r="J52" i="4"/>
  <c r="P52" i="4" s="1"/>
  <c r="O50" i="4"/>
  <c r="J50" i="4"/>
  <c r="L48" i="4"/>
  <c r="G48" i="4"/>
  <c r="N48" i="4"/>
  <c r="M48" i="4"/>
  <c r="O47" i="4"/>
  <c r="O48" i="4" s="1"/>
  <c r="I48" i="4"/>
  <c r="H48" i="4"/>
  <c r="J47" i="4"/>
  <c r="O44" i="4"/>
  <c r="J44" i="4"/>
  <c r="O43" i="4"/>
  <c r="J43" i="4"/>
  <c r="P43" i="4" s="1"/>
  <c r="O42" i="4"/>
  <c r="J42" i="4"/>
  <c r="P42" i="4" s="1"/>
  <c r="O41" i="4"/>
  <c r="J41" i="4"/>
  <c r="P41" i="4" s="1"/>
  <c r="O40" i="4"/>
  <c r="J40" i="4"/>
  <c r="P40" i="4" s="1"/>
  <c r="M58" i="4"/>
  <c r="J39" i="4"/>
  <c r="O38" i="4"/>
  <c r="M57" i="4"/>
  <c r="J38" i="4"/>
  <c r="P38" i="4" s="1"/>
  <c r="O37" i="4"/>
  <c r="J37" i="4"/>
  <c r="P37" i="4" s="1"/>
  <c r="O36" i="4"/>
  <c r="J36" i="4"/>
  <c r="P36" i="4" s="1"/>
  <c r="O35" i="4"/>
  <c r="J35" i="4"/>
  <c r="P35" i="4" s="1"/>
  <c r="O34" i="4"/>
  <c r="L45" i="4"/>
  <c r="J34" i="4"/>
  <c r="P34" i="4" s="1"/>
  <c r="G45" i="4"/>
  <c r="N45" i="4"/>
  <c r="M45" i="4"/>
  <c r="O33" i="4"/>
  <c r="I45" i="4"/>
  <c r="H45" i="4"/>
  <c r="J33" i="4"/>
  <c r="O30" i="4"/>
  <c r="J30" i="4"/>
  <c r="P30" i="4" s="1"/>
  <c r="O29" i="4"/>
  <c r="J29" i="4"/>
  <c r="P29" i="4" s="1"/>
  <c r="O28" i="4"/>
  <c r="J28" i="4"/>
  <c r="O27" i="4"/>
  <c r="J27" i="4"/>
  <c r="O26" i="4"/>
  <c r="J26" i="4"/>
  <c r="P26" i="4" s="1"/>
  <c r="O25" i="4"/>
  <c r="J25" i="4"/>
  <c r="P25" i="4" s="1"/>
  <c r="O24" i="4"/>
  <c r="J24" i="4"/>
  <c r="O23" i="4"/>
  <c r="J23" i="4"/>
  <c r="O22" i="4"/>
  <c r="J22" i="4"/>
  <c r="P22" i="4" s="1"/>
  <c r="O21" i="4"/>
  <c r="J21" i="4"/>
  <c r="P21" i="4" s="1"/>
  <c r="O20" i="4"/>
  <c r="J20" i="4"/>
  <c r="O19" i="4"/>
  <c r="J19" i="4"/>
  <c r="O18" i="4"/>
  <c r="J18" i="4"/>
  <c r="P18" i="4" s="1"/>
  <c r="O17" i="4"/>
  <c r="J17" i="4"/>
  <c r="O16" i="4"/>
  <c r="J16" i="4"/>
  <c r="P16" i="4" s="1"/>
  <c r="O15" i="4"/>
  <c r="N31" i="4"/>
  <c r="N49" i="4" s="1"/>
  <c r="N51" i="4" s="1"/>
  <c r="N54" i="4" s="1"/>
  <c r="M31" i="4"/>
  <c r="M49" i="4" s="1"/>
  <c r="M51" i="4" s="1"/>
  <c r="L31" i="4"/>
  <c r="L49" i="4" s="1"/>
  <c r="L51" i="4" s="1"/>
  <c r="L54" i="4" s="1"/>
  <c r="J15" i="4"/>
  <c r="P15" i="4" s="1"/>
  <c r="I31" i="4"/>
  <c r="I49" i="4" s="1"/>
  <c r="I51" i="4" s="1"/>
  <c r="I54" i="4" s="1"/>
  <c r="H31" i="4"/>
  <c r="G31" i="4"/>
  <c r="G49" i="4" s="1"/>
  <c r="G51" i="4" s="1"/>
  <c r="G54" i="4" s="1"/>
  <c r="J59" i="3"/>
  <c r="D59" i="3"/>
  <c r="A59" i="3"/>
  <c r="M58" i="3"/>
  <c r="D58" i="3"/>
  <c r="A58" i="3"/>
  <c r="D57" i="3"/>
  <c r="A57" i="3"/>
  <c r="M60" i="3"/>
  <c r="J53" i="3"/>
  <c r="M52" i="3"/>
  <c r="O52" i="3" s="1"/>
  <c r="H52" i="3"/>
  <c r="J52" i="3"/>
  <c r="P52" i="3" s="1"/>
  <c r="O50" i="3"/>
  <c r="J50" i="3"/>
  <c r="P50" i="3" s="1"/>
  <c r="L48" i="3"/>
  <c r="G48" i="3"/>
  <c r="N48" i="3"/>
  <c r="M48" i="3"/>
  <c r="O47" i="3"/>
  <c r="O48" i="3" s="1"/>
  <c r="I48" i="3"/>
  <c r="H48" i="3"/>
  <c r="J47" i="3"/>
  <c r="O44" i="3"/>
  <c r="J44" i="3"/>
  <c r="O43" i="3"/>
  <c r="J43" i="3"/>
  <c r="O42" i="3"/>
  <c r="J42" i="3"/>
  <c r="O41" i="3"/>
  <c r="J41" i="3"/>
  <c r="P41" i="3" s="1"/>
  <c r="M59" i="3"/>
  <c r="O40" i="3"/>
  <c r="J40" i="3"/>
  <c r="O39" i="3"/>
  <c r="J39" i="3"/>
  <c r="M57" i="3"/>
  <c r="O38" i="3"/>
  <c r="J38" i="3"/>
  <c r="O37" i="3"/>
  <c r="J37" i="3"/>
  <c r="P37" i="3" s="1"/>
  <c r="O36" i="3"/>
  <c r="J36" i="3"/>
  <c r="O35" i="3"/>
  <c r="J35" i="3"/>
  <c r="M45" i="3"/>
  <c r="O34" i="3"/>
  <c r="H45" i="3"/>
  <c r="J34" i="3"/>
  <c r="O33" i="3"/>
  <c r="J33" i="3"/>
  <c r="O30" i="3"/>
  <c r="J30" i="3"/>
  <c r="O29" i="3"/>
  <c r="J29" i="3"/>
  <c r="P29" i="3" s="1"/>
  <c r="O28" i="3"/>
  <c r="J28" i="3"/>
  <c r="O27" i="3"/>
  <c r="J27" i="3"/>
  <c r="P27" i="3" s="1"/>
  <c r="O26" i="3"/>
  <c r="J26" i="3"/>
  <c r="O25" i="3"/>
  <c r="J25" i="3"/>
  <c r="P25" i="3" s="1"/>
  <c r="O24" i="3"/>
  <c r="J24" i="3"/>
  <c r="O23" i="3"/>
  <c r="J23" i="3"/>
  <c r="P23" i="3" s="1"/>
  <c r="O22" i="3"/>
  <c r="J22" i="3"/>
  <c r="O21" i="3"/>
  <c r="J21" i="3"/>
  <c r="P21" i="3" s="1"/>
  <c r="O20" i="3"/>
  <c r="J20" i="3"/>
  <c r="O19" i="3"/>
  <c r="J19" i="3"/>
  <c r="P19" i="3" s="1"/>
  <c r="O18" i="3"/>
  <c r="J18" i="3"/>
  <c r="P18" i="3" s="1"/>
  <c r="O17" i="3"/>
  <c r="J17" i="3"/>
  <c r="O16" i="3"/>
  <c r="J16" i="3"/>
  <c r="P16" i="3" s="1"/>
  <c r="N31" i="3"/>
  <c r="M31" i="3"/>
  <c r="O15" i="3"/>
  <c r="O31" i="3" s="1"/>
  <c r="I31" i="3"/>
  <c r="H31" i="3"/>
  <c r="H49" i="3" s="1"/>
  <c r="H51" i="3" s="1"/>
  <c r="H54" i="3" s="1"/>
  <c r="J15" i="3"/>
  <c r="J59" i="2"/>
  <c r="D59" i="2"/>
  <c r="A59" i="2"/>
  <c r="D58" i="2"/>
  <c r="A58" i="2"/>
  <c r="D57" i="2"/>
  <c r="A57" i="2"/>
  <c r="O53" i="2"/>
  <c r="M60" i="2"/>
  <c r="J53" i="2"/>
  <c r="O52" i="2"/>
  <c r="M52" i="2"/>
  <c r="H52" i="2"/>
  <c r="J52" i="2" s="1"/>
  <c r="P52" i="2" s="1"/>
  <c r="O50" i="2"/>
  <c r="J50" i="2"/>
  <c r="P50" i="2" s="1"/>
  <c r="L48" i="2"/>
  <c r="G48" i="2"/>
  <c r="N48" i="2"/>
  <c r="O47" i="2"/>
  <c r="O48" i="2" s="1"/>
  <c r="I48" i="2"/>
  <c r="J47" i="2"/>
  <c r="O44" i="2"/>
  <c r="J44" i="2"/>
  <c r="O43" i="2"/>
  <c r="J43" i="2"/>
  <c r="O42" i="2"/>
  <c r="J42" i="2"/>
  <c r="P42" i="2" s="1"/>
  <c r="O41" i="2"/>
  <c r="J41" i="2"/>
  <c r="O40" i="2"/>
  <c r="M59" i="2"/>
  <c r="J40" i="2"/>
  <c r="P40" i="2" s="1"/>
  <c r="O39" i="2"/>
  <c r="J39" i="2"/>
  <c r="O38" i="2"/>
  <c r="M57" i="2"/>
  <c r="J38" i="2"/>
  <c r="P38" i="2" s="1"/>
  <c r="O37" i="2"/>
  <c r="J37" i="2"/>
  <c r="O36" i="2"/>
  <c r="J36" i="2"/>
  <c r="P36" i="2" s="1"/>
  <c r="O35" i="2"/>
  <c r="J35" i="2"/>
  <c r="O34" i="2"/>
  <c r="J34" i="2"/>
  <c r="P34" i="2" s="1"/>
  <c r="N45" i="2"/>
  <c r="O33" i="2"/>
  <c r="O45" i="2" s="1"/>
  <c r="L45" i="2"/>
  <c r="J33" i="2"/>
  <c r="G45" i="2"/>
  <c r="O30" i="2"/>
  <c r="J30" i="2"/>
  <c r="O29" i="2"/>
  <c r="J29" i="2"/>
  <c r="O28" i="2"/>
  <c r="J28" i="2"/>
  <c r="P28" i="2" s="1"/>
  <c r="O27" i="2"/>
  <c r="J27" i="2"/>
  <c r="O26" i="2"/>
  <c r="J26" i="2"/>
  <c r="O25" i="2"/>
  <c r="J25" i="2"/>
  <c r="O24" i="2"/>
  <c r="J24" i="2"/>
  <c r="P24" i="2" s="1"/>
  <c r="O23" i="2"/>
  <c r="J23" i="2"/>
  <c r="O22" i="2"/>
  <c r="J22" i="2"/>
  <c r="O21" i="2"/>
  <c r="J21" i="2"/>
  <c r="O20" i="2"/>
  <c r="J20" i="2"/>
  <c r="P20" i="2" s="1"/>
  <c r="O19" i="2"/>
  <c r="J19" i="2"/>
  <c r="O18" i="2"/>
  <c r="J18" i="2"/>
  <c r="P18" i="2" s="1"/>
  <c r="O17" i="2"/>
  <c r="J17" i="2"/>
  <c r="O16" i="2"/>
  <c r="J16" i="2"/>
  <c r="P16" i="2" s="1"/>
  <c r="O15" i="2"/>
  <c r="N31" i="2"/>
  <c r="M31" i="2"/>
  <c r="L31" i="2"/>
  <c r="L49" i="2" s="1"/>
  <c r="L51" i="2" s="1"/>
  <c r="L54" i="2" s="1"/>
  <c r="J15" i="2"/>
  <c r="P15" i="2" s="1"/>
  <c r="I31" i="2"/>
  <c r="H31" i="2"/>
  <c r="G31" i="2"/>
  <c r="G49" i="2" s="1"/>
  <c r="G51" i="2" s="1"/>
  <c r="G54" i="2" s="1"/>
  <c r="P28" i="7" l="1"/>
  <c r="N49" i="7"/>
  <c r="N51" i="7" s="1"/>
  <c r="N54" i="7" s="1"/>
  <c r="P20" i="7"/>
  <c r="P24" i="7"/>
  <c r="P41" i="7"/>
  <c r="H45" i="7"/>
  <c r="P18" i="7"/>
  <c r="M59" i="7"/>
  <c r="O40" i="7"/>
  <c r="P40" i="7" s="1"/>
  <c r="P15" i="7"/>
  <c r="P47" i="7"/>
  <c r="J48" i="7"/>
  <c r="P48" i="7" s="1"/>
  <c r="P52" i="7"/>
  <c r="P53" i="7"/>
  <c r="I31" i="7"/>
  <c r="I49" i="7" s="1"/>
  <c r="I51" i="7" s="1"/>
  <c r="I54" i="7" s="1"/>
  <c r="O38" i="7"/>
  <c r="P38" i="7" s="1"/>
  <c r="M57" i="7"/>
  <c r="G31" i="7"/>
  <c r="G49" i="7" s="1"/>
  <c r="G51" i="7" s="1"/>
  <c r="G54" i="7" s="1"/>
  <c r="M31" i="7"/>
  <c r="M49" i="7" s="1"/>
  <c r="M51" i="7" s="1"/>
  <c r="J16" i="7"/>
  <c r="P16" i="7" s="1"/>
  <c r="J21" i="7"/>
  <c r="P21" i="7" s="1"/>
  <c r="O23" i="7"/>
  <c r="P23" i="7" s="1"/>
  <c r="J29" i="7"/>
  <c r="P29" i="7" s="1"/>
  <c r="H31" i="7"/>
  <c r="J33" i="7"/>
  <c r="O33" i="7"/>
  <c r="O45" i="7" s="1"/>
  <c r="J34" i="7"/>
  <c r="P34" i="7" s="1"/>
  <c r="N45" i="7"/>
  <c r="O36" i="7"/>
  <c r="P36" i="7" s="1"/>
  <c r="J42" i="7"/>
  <c r="P42" i="7" s="1"/>
  <c r="P53" i="6"/>
  <c r="L49" i="6"/>
  <c r="L51" i="6" s="1"/>
  <c r="L54" i="6" s="1"/>
  <c r="P19" i="6"/>
  <c r="P23" i="6"/>
  <c r="P27" i="6"/>
  <c r="G49" i="6"/>
  <c r="G51" i="6" s="1"/>
  <c r="G54" i="6" s="1"/>
  <c r="M49" i="6"/>
  <c r="M51" i="6" s="1"/>
  <c r="P20" i="6"/>
  <c r="P24" i="6"/>
  <c r="P28" i="6"/>
  <c r="P34" i="6"/>
  <c r="P36" i="6"/>
  <c r="P38" i="6"/>
  <c r="P40" i="6"/>
  <c r="P42" i="6"/>
  <c r="P50" i="6"/>
  <c r="P47" i="6"/>
  <c r="O53" i="6"/>
  <c r="J15" i="6"/>
  <c r="O15" i="6"/>
  <c r="O31" i="6" s="1"/>
  <c r="O49" i="6" s="1"/>
  <c r="O51" i="6" s="1"/>
  <c r="O54" i="6" s="1"/>
  <c r="J45" i="6"/>
  <c r="P45" i="6" s="1"/>
  <c r="L49" i="5"/>
  <c r="L51" i="5" s="1"/>
  <c r="L54" i="5" s="1"/>
  <c r="P19" i="5"/>
  <c r="P23" i="5"/>
  <c r="P27" i="5"/>
  <c r="G49" i="5"/>
  <c r="G51" i="5" s="1"/>
  <c r="G54" i="5" s="1"/>
  <c r="M49" i="5"/>
  <c r="M51" i="5" s="1"/>
  <c r="P20" i="5"/>
  <c r="P24" i="5"/>
  <c r="P28" i="5"/>
  <c r="P34" i="5"/>
  <c r="P36" i="5"/>
  <c r="P38" i="5"/>
  <c r="P40" i="5"/>
  <c r="P42" i="5"/>
  <c r="P50" i="5"/>
  <c r="P33" i="5"/>
  <c r="P47" i="5"/>
  <c r="O53" i="5"/>
  <c r="P53" i="5" s="1"/>
  <c r="J15" i="5"/>
  <c r="O15" i="5"/>
  <c r="O31" i="5" s="1"/>
  <c r="O49" i="5" s="1"/>
  <c r="O51" i="5" s="1"/>
  <c r="J48" i="4"/>
  <c r="P48" i="4" s="1"/>
  <c r="P47" i="4"/>
  <c r="O31" i="4"/>
  <c r="P17" i="4"/>
  <c r="P19" i="4"/>
  <c r="P23" i="4"/>
  <c r="P31" i="4" s="1"/>
  <c r="P27" i="4"/>
  <c r="P44" i="4"/>
  <c r="P20" i="4"/>
  <c r="P24" i="4"/>
  <c r="P28" i="4"/>
  <c r="P50" i="4"/>
  <c r="H49" i="4"/>
  <c r="H51" i="4" s="1"/>
  <c r="H54" i="4" s="1"/>
  <c r="M61" i="4"/>
  <c r="M54" i="4"/>
  <c r="P33" i="4"/>
  <c r="J45" i="4"/>
  <c r="O39" i="4"/>
  <c r="O45" i="4" s="1"/>
  <c r="J31" i="4"/>
  <c r="J45" i="3"/>
  <c r="P33" i="3"/>
  <c r="I49" i="3"/>
  <c r="I51" i="3" s="1"/>
  <c r="I54" i="3" s="1"/>
  <c r="P34" i="3"/>
  <c r="P38" i="3"/>
  <c r="P42" i="3"/>
  <c r="O49" i="3"/>
  <c r="O51" i="3" s="1"/>
  <c r="O54" i="3" s="1"/>
  <c r="P35" i="3"/>
  <c r="P39" i="3"/>
  <c r="P43" i="3"/>
  <c r="P44" i="3"/>
  <c r="J48" i="3"/>
  <c r="P48" i="3" s="1"/>
  <c r="P47" i="3"/>
  <c r="J31" i="3"/>
  <c r="J49" i="3" s="1"/>
  <c r="P15" i="3"/>
  <c r="M49" i="3"/>
  <c r="M51" i="3" s="1"/>
  <c r="P17" i="3"/>
  <c r="P20" i="3"/>
  <c r="P22" i="3"/>
  <c r="P24" i="3"/>
  <c r="P26" i="3"/>
  <c r="P28" i="3"/>
  <c r="P30" i="3"/>
  <c r="O45" i="3"/>
  <c r="P36" i="3"/>
  <c r="P40" i="3"/>
  <c r="P53" i="3"/>
  <c r="O53" i="3"/>
  <c r="I45" i="3"/>
  <c r="N45" i="3"/>
  <c r="N49" i="3" s="1"/>
  <c r="N51" i="3" s="1"/>
  <c r="N54" i="3" s="1"/>
  <c r="G31" i="3"/>
  <c r="G49" i="3" s="1"/>
  <c r="G51" i="3" s="1"/>
  <c r="G54" i="3" s="1"/>
  <c r="L31" i="3"/>
  <c r="G45" i="3"/>
  <c r="L45" i="3"/>
  <c r="J48" i="2"/>
  <c r="P48" i="2" s="1"/>
  <c r="P47" i="2"/>
  <c r="P19" i="2"/>
  <c r="P23" i="2"/>
  <c r="P27" i="2"/>
  <c r="I49" i="2"/>
  <c r="I51" i="2" s="1"/>
  <c r="I54" i="2" s="1"/>
  <c r="N49" i="2"/>
  <c r="N51" i="2" s="1"/>
  <c r="N54" i="2" s="1"/>
  <c r="P22" i="2"/>
  <c r="P26" i="2"/>
  <c r="P30" i="2"/>
  <c r="P33" i="2"/>
  <c r="J45" i="2"/>
  <c r="P45" i="2" s="1"/>
  <c r="P35" i="2"/>
  <c r="P37" i="2"/>
  <c r="P39" i="2"/>
  <c r="P41" i="2"/>
  <c r="P43" i="2"/>
  <c r="P53" i="2"/>
  <c r="O31" i="2"/>
  <c r="O49" i="2" s="1"/>
  <c r="O51" i="2" s="1"/>
  <c r="O54" i="2" s="1"/>
  <c r="P17" i="2"/>
  <c r="P21" i="2"/>
  <c r="P25" i="2"/>
  <c r="P31" i="2" s="1"/>
  <c r="P29" i="2"/>
  <c r="P44" i="2"/>
  <c r="J31" i="2"/>
  <c r="H48" i="2"/>
  <c r="M48" i="2"/>
  <c r="H45" i="2"/>
  <c r="H49" i="2" s="1"/>
  <c r="H51" i="2" s="1"/>
  <c r="H54" i="2" s="1"/>
  <c r="M45" i="2"/>
  <c r="M49" i="2" s="1"/>
  <c r="M51" i="2" s="1"/>
  <c r="M58" i="2"/>
  <c r="H49" i="7" l="1"/>
  <c r="H51" i="7" s="1"/>
  <c r="H54" i="7" s="1"/>
  <c r="J31" i="7"/>
  <c r="O31" i="7"/>
  <c r="O49" i="7" s="1"/>
  <c r="O51" i="7" s="1"/>
  <c r="O54" i="7" s="1"/>
  <c r="J45" i="7"/>
  <c r="P45" i="7" s="1"/>
  <c r="P33" i="7"/>
  <c r="M54" i="7"/>
  <c r="M61" i="7"/>
  <c r="P31" i="7"/>
  <c r="P15" i="6"/>
  <c r="P31" i="6" s="1"/>
  <c r="J31" i="6"/>
  <c r="J49" i="6" s="1"/>
  <c r="M61" i="6"/>
  <c r="M54" i="6"/>
  <c r="M61" i="5"/>
  <c r="M54" i="5"/>
  <c r="P15" i="5"/>
  <c r="P31" i="5" s="1"/>
  <c r="J31" i="5"/>
  <c r="J49" i="5" s="1"/>
  <c r="O54" i="5"/>
  <c r="O49" i="4"/>
  <c r="O51" i="4" s="1"/>
  <c r="O54" i="4" s="1"/>
  <c r="P39" i="4"/>
  <c r="P45" i="4"/>
  <c r="J49" i="4"/>
  <c r="P31" i="3"/>
  <c r="P45" i="3"/>
  <c r="J51" i="3"/>
  <c r="P49" i="3"/>
  <c r="L49" i="3"/>
  <c r="L51" i="3" s="1"/>
  <c r="L54" i="3" s="1"/>
  <c r="M61" i="3"/>
  <c r="M54" i="3"/>
  <c r="M61" i="2"/>
  <c r="M54" i="2"/>
  <c r="J49" i="2"/>
  <c r="J49" i="7" l="1"/>
  <c r="P49" i="6"/>
  <c r="J51" i="6"/>
  <c r="P49" i="5"/>
  <c r="J51" i="5"/>
  <c r="J51" i="4"/>
  <c r="P49" i="4"/>
  <c r="P51" i="3"/>
  <c r="P54" i="3" s="1"/>
  <c r="J54" i="3"/>
  <c r="J51" i="2"/>
  <c r="P49" i="2"/>
  <c r="P49" i="7" l="1"/>
  <c r="J51" i="7"/>
  <c r="J54" i="6"/>
  <c r="P51" i="6"/>
  <c r="P54" i="6" s="1"/>
  <c r="J54" i="5"/>
  <c r="P51" i="5"/>
  <c r="P54" i="5" s="1"/>
  <c r="P51" i="4"/>
  <c r="P54" i="4" s="1"/>
  <c r="J54" i="4"/>
  <c r="J54" i="2"/>
  <c r="P51" i="2"/>
  <c r="P54" i="2" s="1"/>
  <c r="J54" i="7" l="1"/>
  <c r="P51" i="7"/>
  <c r="P54" i="7" s="1"/>
</calcChain>
</file>

<file path=xl/comments1.xml><?xml version="1.0" encoding="utf-8"?>
<comments xmlns="http://schemas.openxmlformats.org/spreadsheetml/2006/main">
  <authors>
    <author>Larry Iwamoto</author>
  </authors>
  <commentList>
    <comment ref="E37" authorId="0">
      <text>
        <r>
          <rPr>
            <b/>
            <sz val="9"/>
            <color indexed="81"/>
            <rFont val="Tahoma"/>
            <family val="2"/>
          </rPr>
          <t>Larry Iwamoto:</t>
        </r>
        <r>
          <rPr>
            <sz val="9"/>
            <color indexed="81"/>
            <rFont val="Tahoma"/>
            <family val="2"/>
          </rPr>
          <t xml:space="preserve">
input CIS software </t>
        </r>
      </text>
    </comment>
  </commentList>
</comments>
</file>

<file path=xl/sharedStrings.xml><?xml version="1.0" encoding="utf-8"?>
<sst xmlns="http://schemas.openxmlformats.org/spreadsheetml/2006/main" count="574" uniqueCount="92">
  <si>
    <t>File Number:</t>
  </si>
  <si>
    <t>Exhibit:</t>
  </si>
  <si>
    <t>Tab:</t>
  </si>
  <si>
    <t>Schedule:</t>
  </si>
  <si>
    <t>Page:</t>
  </si>
  <si>
    <t>Date:</t>
  </si>
  <si>
    <t>Appendix  2-BA</t>
  </si>
  <si>
    <t xml:space="preserve">Fixed Asset Continuity Schedule </t>
  </si>
  <si>
    <t>Year</t>
  </si>
  <si>
    <t>COST (000's)</t>
  </si>
  <si>
    <t>ACCUMULATIVE DEPRECIATION (000's)</t>
  </si>
  <si>
    <t>CCA Class</t>
  </si>
  <si>
    <t>PS GL Account</t>
  </si>
  <si>
    <t xml:space="preserve">GL account </t>
  </si>
  <si>
    <t>Detail Asset Class</t>
  </si>
  <si>
    <t>Depreciation Rate</t>
  </si>
  <si>
    <t>Notes</t>
  </si>
  <si>
    <t>Opening Balance</t>
  </si>
  <si>
    <t>Additions (3)</t>
  </si>
  <si>
    <t xml:space="preserve">Disposals/ Adjustments </t>
  </si>
  <si>
    <t>Closing Balance</t>
  </si>
  <si>
    <t>Net Book Value  (000's</t>
  </si>
  <si>
    <t>Distribution Assets</t>
  </si>
  <si>
    <t>Hydro One TS - Contributed Capital</t>
  </si>
  <si>
    <t>n/a</t>
  </si>
  <si>
    <t>1805/1905</t>
  </si>
  <si>
    <t xml:space="preserve">Land </t>
  </si>
  <si>
    <t>CEC</t>
  </si>
  <si>
    <t>1806/1906</t>
  </si>
  <si>
    <t>Land Rights</t>
  </si>
  <si>
    <t>Building &amp; Fixtures</t>
  </si>
  <si>
    <t xml:space="preserve">Major spare parts </t>
  </si>
  <si>
    <t>Transformer Stations</t>
  </si>
  <si>
    <t>Distribution Stations</t>
  </si>
  <si>
    <t>Poles, Towers &amp; Fixtures</t>
  </si>
  <si>
    <t>O/H Cond &amp; Devices</t>
  </si>
  <si>
    <t>U/G Conduit</t>
  </si>
  <si>
    <t>U/G Cond &amp; Devices</t>
  </si>
  <si>
    <t>Line Transformers</t>
  </si>
  <si>
    <t>Services (OH and UG)</t>
  </si>
  <si>
    <t>Meters</t>
  </si>
  <si>
    <t>Smart Meters</t>
  </si>
  <si>
    <t>Streetlighting</t>
  </si>
  <si>
    <t xml:space="preserve">   Subtotal Distribution Assets</t>
  </si>
  <si>
    <t>General Plant Assets</t>
  </si>
  <si>
    <t>Building &amp; Fixtures  - Head office</t>
  </si>
  <si>
    <t>Leasehold Improvements</t>
  </si>
  <si>
    <t>Office Equipment</t>
  </si>
  <si>
    <t>Computer hardware</t>
  </si>
  <si>
    <t>Computer Software</t>
  </si>
  <si>
    <t xml:space="preserve">Transportation </t>
  </si>
  <si>
    <t>Stores Equipment</t>
  </si>
  <si>
    <t>1940/1945</t>
  </si>
  <si>
    <t>Tools, Shop &amp; Garage</t>
  </si>
  <si>
    <t>Communication Equipment</t>
  </si>
  <si>
    <t>Miscellaneous equipment</t>
  </si>
  <si>
    <t>System Supervisory Equip</t>
  </si>
  <si>
    <t xml:space="preserve">Other Tangible property </t>
  </si>
  <si>
    <t xml:space="preserve">   Subtotal General Plant Assets</t>
  </si>
  <si>
    <t>Other Capital</t>
  </si>
  <si>
    <t>Prop. Under Capital Lease-Addiscott</t>
  </si>
  <si>
    <t xml:space="preserve">   Subtotal Other Capital Assets</t>
  </si>
  <si>
    <t>Gross Asset Totals Excluding Contributed Capital</t>
  </si>
  <si>
    <t xml:space="preserve">Total Assets Before Contributed Capital </t>
  </si>
  <si>
    <t>1995/1996</t>
  </si>
  <si>
    <t xml:space="preserve">    Contributed Capital</t>
  </si>
  <si>
    <t>varies</t>
  </si>
  <si>
    <t>NET DISTRIBUTION ASSETS</t>
  </si>
  <si>
    <r>
      <t xml:space="preserve">Less Socialized Renewable Energy Generation Investments </t>
    </r>
    <r>
      <rPr>
        <b/>
        <sz val="9"/>
        <rFont val="Arial"/>
        <family val="2"/>
      </rPr>
      <t>(input as negative)   (5)</t>
    </r>
  </si>
  <si>
    <r>
      <t xml:space="preserve">Less Other Non Rate-Regulated Utility Assets </t>
    </r>
    <r>
      <rPr>
        <b/>
        <i/>
        <sz val="9"/>
        <rFont val="Arial"/>
        <family val="2"/>
      </rPr>
      <t>(input as negative)     (4)</t>
    </r>
  </si>
  <si>
    <t>Total PP&amp;E</t>
  </si>
  <si>
    <r>
      <rPr>
        <b/>
        <sz val="10"/>
        <rFont val="Arial"/>
        <family val="2"/>
      </rPr>
      <t>Less:</t>
    </r>
    <r>
      <rPr>
        <sz val="10"/>
        <rFont val="Arial"/>
        <family val="2"/>
      </rPr>
      <t xml:space="preserve"> </t>
    </r>
    <r>
      <rPr>
        <i/>
        <sz val="10"/>
        <rFont val="Arial"/>
        <family val="2"/>
      </rPr>
      <t>Fully Allocated Depreciation</t>
    </r>
  </si>
  <si>
    <t>Transportation</t>
  </si>
  <si>
    <t xml:space="preserve">less - Non- distribution </t>
  </si>
  <si>
    <t>Net Depreciation</t>
  </si>
  <si>
    <t>NOTES:</t>
  </si>
  <si>
    <t xml:space="preserve">(1)   This is the depreciation rate on the largest component within the asset class.  Actual depreciation is calculated on the specific rate for each component within the class.  </t>
  </si>
  <si>
    <t>(2)   This is the average depreciation rate of 2 subclass of assets within the asset group</t>
  </si>
  <si>
    <t>(3)   Work in progress expenditures have been removed</t>
  </si>
  <si>
    <t>(4)   Non-distribution assets have been removed.  For PowerStream the net impact is adding cost because the removal of the contributed capital on streetlighting nominally exceeded the cost</t>
  </si>
  <si>
    <t xml:space="preserve">(5)   Renewable Generation ("RGEN")  capital costs for 2014 and unrecovered costs from prior years are included in the closing 2015 fixed assets balances.  The renewable generation connection rate protection("RGCRP") addtions represents 94% of the  above in the amount of $1,054k.  This amount was approved by the OEB  and represents the eligible renewable generation connection rate protection total that PowerStream will receive from Ontario ratepayers through the IESO.  The residual 6%,  otherwise known as the RGEN direct benefit,  has been included in the above 2015 fixed asset addtions and will be added to rate base to be recovered from PowerStream ratepayers. </t>
  </si>
  <si>
    <t>(2)   This is the average depreciation rate of the subclass of assets within the asset group</t>
  </si>
  <si>
    <t xml:space="preserve">(5)   Renewable Generation ("RGEN")  capital costs for 2015 are included in the closing 2016 fixed assets balances.  The renewable generation connection rate protection("RGCRP") addtions represents 94% of the RGEN costs and for 2017 the calculated amount is $76k.  Upon approval PowerStream will receive the recoveries from Ontario ratepayers through the IESO.  The residual 6%,  otherwise known as the RGEN direct benefit,  has been included in the above 2016 fixed asset addtions and therefore added to rate base to be recovered from PowerStream ratepayers. </t>
  </si>
  <si>
    <t xml:space="preserve">(5)   Renewable Generation ("RGEN")  accumulative capital costs for 2016 are included in the closing 2017 fixed assets balances.  The renewable generation connection rate protection("RGCRP") addtions represents 94% of the RGEN costs and for 2017 the calculated amount is $67k.  Upon approval PowerStream will receive the recoveries from Ontario ratepayers through the IESO.  The residual 6%,  otherwise known as the RGEN direct benefit,  has been included in the above 2017 fixed asset addtions and is added to rate base to be recovered from PowerStream ratepayers. </t>
  </si>
  <si>
    <t xml:space="preserve">(5)   Renewable Generation ("RGEN")  accumulative capital costs for 2017 are included in the closing 2018 fixed assets balances.  The renewable generation connection rate protection("RGCRP") addtions represents 94% of the RGEN costs and for 2017 there are no additional costs.  Upon approval PowerStream will receive the recoveries from Ontario ratepayers through the IESO.  The residual 6%,  otherwise known as the RGEN direct benefit,  is included in the 2017 fixed asset balances and is added to rate base to be recovered from PowerStream ratepayers. </t>
  </si>
  <si>
    <t xml:space="preserve">(5)   Renewable Generation ("RGEN")  accumulative capital costs for 2018 are included in the closing 2019 fixed assets balances.  The renewable generation connection rate protection("RGCRP") addtions represents 94% of the RGEN costs and for 2018 there are no additional costs.  Upon approval PowerStream will receive the recoveries from Ontario ratepayers through the IESO.  The residual 6%,  otherwise known as the RGEN direct benefit,  is included in the 2018 fixed asset balances and is added to rate base to be recovered from PowerStream ratepayers. </t>
  </si>
  <si>
    <t xml:space="preserve">(5)   Renewable Generation ("RGEN")  accumulative capital costs for 2020 are included in the closing 2020 fixed assets balances.  The renewable generation connection rate protection("RGCRP") addtions represents 94% of the RGEN costs and for 2019 and 2020 there are no additional costs.  Upon approval PowerStream will receive the recoveries from Ontario ratepayers through the IESO.  The residual 6%,  otherwise known as the RGEN direct benefit,  is included in the 2020 fixed asset balances and is added to rate base to be recovered from PowerStream ratepayers. </t>
  </si>
  <si>
    <t>EB-2015-0003</t>
  </si>
  <si>
    <t>August 21,2015</t>
  </si>
  <si>
    <t>Revision</t>
  </si>
  <si>
    <t xml:space="preserve">Revision </t>
  </si>
  <si>
    <t>A</t>
  </si>
</sst>
</file>

<file path=xl/styles.xml><?xml version="1.0" encoding="utf-8"?>
<styleSheet xmlns="http://schemas.openxmlformats.org/spreadsheetml/2006/main" xmlns:mc="http://schemas.openxmlformats.org/markup-compatibility/2006" xmlns:x14ac="http://schemas.microsoft.com/office/spreadsheetml/2009/9/ac" mc:Ignorable="x14ac">
  <numFmts count="5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0_)_%;\(0\)_%"/>
    <numFmt numFmtId="166" formatCode="0\%_);\(0\)\%"/>
    <numFmt numFmtId="167" formatCode="0.0;\(0.0\)"/>
    <numFmt numFmtId="168" formatCode="0.00_)_%;\(0.00\)_%"/>
    <numFmt numFmtId="169" formatCode="0.00\%_);\(0.00\)\%"/>
    <numFmt numFmtId="170" formatCode="* \(#,##0.00\);[Red]* #,##0.00_)"/>
    <numFmt numFmtId="171" formatCode="* #,##0.00_);[Red]* \(#,##0.00\)"/>
    <numFmt numFmtId="172" formatCode="_-* \(#,##0\);_-* #,##0_-;_-* &quot;-     &quot;_-;_-@_-"/>
    <numFmt numFmtId="173" formatCode="_(* #,##0_);_(* \(#,##0\);_(* &quot;-     &quot;_);_(@_)"/>
    <numFmt numFmtId="174" formatCode="_._.* #,##0.0_);_._.* \(#,##0.0\);_._.* \-??_.?_);_._.@_)"/>
    <numFmt numFmtId="175" formatCode="_._.* #,##0.00_);_._.* \(#,##0.00\);_._.* \-??_.??_);_._.@_)"/>
    <numFmt numFmtId="176" formatCode="_._.* #,##0.000_);_._.* \(#,##0.000\);_._.* \-??_.???_);_._.@_)"/>
    <numFmt numFmtId="177" formatCode="_._.* #,##0.0000_);_._.* \(#,##0.0000\);_._.* \-??_.?_);_._.@_)"/>
    <numFmt numFmtId="178" formatCode="_._.* #,##0.00000_);_._.* \(#,##0.00000\);_._.* \-??_.?_);_._.@_)"/>
    <numFmt numFmtId="179" formatCode="_._.* #,##0.000000_);_._.* \(#,##0.000000\);_._.* \-??_.??????_);_._.@_)"/>
    <numFmt numFmtId="180" formatCode="_-* #,##0.00_-;\-* #,##0.00_-;_-* &quot;-&quot;??_-;_-@_-"/>
    <numFmt numFmtId="181" formatCode="_-* \(#,##0.00\);_-* #,##0.00_-;_-* &quot;-     &quot;??_-;_-@_-"/>
    <numFmt numFmtId="182" formatCode="_(* #,##0.00_);_(* \(#,##0.00\);_(* &quot;-     &quot;??_);_(@_)"/>
    <numFmt numFmtId="183" formatCode="_-&quot;$&quot;* \(#,##0\);_-&quot;$&quot;* #,##0_);_-&quot;$&quot;* &quot;-     &quot;??_-;_-@_-"/>
    <numFmt numFmtId="184" formatCode="_(&quot;$&quot;* #,##0_);_(&quot;$&quot;* \(#,##0\);_(&quot;$&quot;* &quot;-     &quot;??_);_(@_)"/>
    <numFmt numFmtId="185" formatCode="&quot;$&quot;* \(#,##0.00\);[Red]&quot;$&quot;* #,##0.00_)"/>
    <numFmt numFmtId="186" formatCode="\ &quot;$&quot;* #,##0.00_);[Red]\ &quot;$&quot;* \(#,##0.00\)"/>
    <numFmt numFmtId="187" formatCode="_-&quot;$&quot;* \(#,##0\);_-&quot;$&quot;* #,##0_);_-&quot;$&quot;* &quot;-     &quot;_-;_-@_-"/>
    <numFmt numFmtId="188" formatCode="_(&quot;$&quot;* #,##0_);_(&quot;$&quot;* \(#,##0\);_(&quot;$&quot;* &quot;-     &quot;_);_(@_)"/>
    <numFmt numFmtId="189" formatCode="_._.&quot;$&quot;* #,##0.0_);_._.&quot;$&quot;* \(#,##0.0\);_._.&quot;$&quot;* \-??_.?_);_._.@_)"/>
    <numFmt numFmtId="190" formatCode="_._.&quot;$&quot;* #,##0.00_);_._.&quot;$&quot;* \(#,##0.00\);_._.&quot;$&quot;* \-??_.??_);_._.@_)"/>
    <numFmt numFmtId="191" formatCode="_._.&quot;$&quot;* #,##0.000_);_._.&quot;$&quot;* \(#,##0.000\);_._.&quot;$&quot;* \-??_.???_);_._.@_)"/>
    <numFmt numFmtId="192" formatCode="_._.&quot;$&quot;* #,##0.0000_);_._.&quot;$&quot;* \(#,##0.0000\);\ _._.&quot;$&quot;* \-??_.??_);_._.@_)"/>
    <numFmt numFmtId="193" formatCode="_._.&quot;$&quot;* #,##0.00000_);_._.&quot;$&quot;* \(#,##0.00000\);\ _._.&quot;$&quot;* \-??_.??_);_._.@_)"/>
    <numFmt numFmtId="194" formatCode="_._.&quot;$&quot;* #,##0.000000_);_._.&quot;$&quot;* \(#,##0.000000\);\ _._.&quot;$&quot;* \-??_.??_);_._.@_)"/>
    <numFmt numFmtId="195" formatCode="\ \ \ _-&quot;$&quot;* #,##0.00_-;\-&quot;$&quot;* #,##0.00_-;_-&quot;$&quot;* &quot;-&quot;??_-;_-@_-"/>
    <numFmt numFmtId="196" formatCode="mmmm\ dd\,\ yyyy"/>
    <numFmt numFmtId="197" formatCode="_ * ###\ ###\ ##0_)\ __\ ;_ * \(###\ ###\ ##0\)\ __\ ;_ * &quot;-&quot;_)\ __\ ;_ @_ "/>
    <numFmt numFmtId="198" formatCode="_ * ###\ ###\ ##0_)\ &quot;$&quot;_ ;_ * \(###\ ###\ ##0\)\ &quot;$&quot;_ ;_ * &quot;-&quot;_)\ &quot;$&quot;_ ;_ @_ "/>
    <numFmt numFmtId="199" formatCode="_ * ###\ ###\ ##0.00_)\ &quot;$&quot;_ ;_ * \(###\ ###\ ##0.00\)\ &quot;$&quot;_ ;_ * &quot;-&quot;_)\ &quot;$&quot;_ ;_ @_ "/>
    <numFmt numFmtId="200" formatCode="0.00__%;_ * \(0.00\)\ %"/>
    <numFmt numFmtId="201" formatCode="_._._(0\ %_);_._.\(0\)%_)"/>
    <numFmt numFmtId="202" formatCode="_._._(0.0%_);_._.\(0.0\)%_)"/>
    <numFmt numFmtId="203" formatCode="_._._(0.00%_);_._.\(0.00\)%_)"/>
    <numFmt numFmtId="204" formatCode="_._._(0.000%_);_._.\(0.000\)%_)"/>
    <numFmt numFmtId="205" formatCode="_._._(0.0000%_);_._.\(0.0000\)%_)"/>
    <numFmt numFmtId="206" formatCode="_._._(0.000000%_);_._.\(0.000000\)%_)"/>
    <numFmt numFmtId="207" formatCode="_._._(0.00%_);_._.\(0.00\)%"/>
    <numFmt numFmtId="208" formatCode="###0_)"/>
    <numFmt numFmtId="209" formatCode="_._-* ###0_);_._.* \(###0\);_._.* \-??_);_._.@_)"/>
    <numFmt numFmtId="210" formatCode="###0_);\ \(###0\);_._.* \-??_);_._.@_)"/>
  </numFmts>
  <fonts count="44">
    <font>
      <sz val="11"/>
      <color theme="1"/>
      <name val="Calibri"/>
      <family val="2"/>
      <scheme val="minor"/>
    </font>
    <font>
      <sz val="11"/>
      <color theme="1"/>
      <name val="Calibri"/>
      <family val="2"/>
      <scheme val="minor"/>
    </font>
    <font>
      <sz val="11"/>
      <color theme="0"/>
      <name val="Calibri"/>
      <family val="2"/>
      <scheme val="minor"/>
    </font>
    <font>
      <sz val="11"/>
      <name val="Arial"/>
      <family val="2"/>
    </font>
    <font>
      <b/>
      <sz val="10"/>
      <name val="Arial"/>
      <family val="2"/>
    </font>
    <font>
      <sz val="8"/>
      <name val="Arial"/>
      <family val="2"/>
    </font>
    <font>
      <b/>
      <sz val="11"/>
      <name val="Arial"/>
      <family val="2"/>
    </font>
    <font>
      <b/>
      <sz val="14"/>
      <name val="Arial"/>
      <family val="2"/>
    </font>
    <font>
      <b/>
      <i/>
      <u/>
      <sz val="11"/>
      <name val="Arial"/>
      <family val="2"/>
    </font>
    <font>
      <i/>
      <u/>
      <sz val="11"/>
      <name val="Arial"/>
      <family val="2"/>
    </font>
    <font>
      <sz val="11"/>
      <name val="Arial"/>
      <family val="2"/>
    </font>
    <font>
      <b/>
      <i/>
      <sz val="11"/>
      <name val="Arial"/>
      <family val="2"/>
    </font>
    <font>
      <sz val="10"/>
      <name val="Arial"/>
      <family val="2"/>
    </font>
    <font>
      <b/>
      <sz val="9"/>
      <name val="Arial"/>
      <family val="2"/>
    </font>
    <font>
      <b/>
      <i/>
      <sz val="10"/>
      <name val="Arial"/>
      <family val="2"/>
    </font>
    <font>
      <b/>
      <i/>
      <sz val="9"/>
      <name val="Arial"/>
      <family val="2"/>
    </font>
    <font>
      <i/>
      <sz val="10"/>
      <name val="Arial"/>
      <family val="2"/>
    </font>
    <font>
      <b/>
      <sz val="9"/>
      <color indexed="81"/>
      <name val="Tahoma"/>
      <family val="2"/>
    </font>
    <font>
      <sz val="9"/>
      <color indexed="81"/>
      <name val="Tahoma"/>
      <family val="2"/>
    </font>
    <font>
      <sz val="12"/>
      <name val="Times New Roman"/>
      <family val="1"/>
    </font>
    <font>
      <sz val="11"/>
      <name val="Times New Roman"/>
      <family val="1"/>
    </font>
    <font>
      <sz val="8"/>
      <name val="Tahoma"/>
      <family val="2"/>
    </font>
    <font>
      <sz val="8"/>
      <name val="Verdana"/>
      <family val="2"/>
    </font>
    <font>
      <sz val="18"/>
      <color indexed="12"/>
      <name val="SquareSlab711 Bd BT"/>
    </font>
    <font>
      <sz val="12"/>
      <name val="Arial"/>
      <family val="2"/>
    </font>
    <font>
      <u val="singleAccounting"/>
      <sz val="11"/>
      <name val="Times New Roman"/>
      <family val="1"/>
    </font>
    <font>
      <b/>
      <sz val="10"/>
      <name val="Times New Roman"/>
      <family val="1"/>
    </font>
    <font>
      <sz val="10"/>
      <name val="Times New Roman"/>
      <family val="1"/>
    </font>
    <font>
      <b/>
      <sz val="16"/>
      <name val="Times New Roman"/>
      <family val="1"/>
    </font>
    <font>
      <sz val="12"/>
      <color indexed="12"/>
      <name val="Arial"/>
      <family val="2"/>
    </font>
    <font>
      <b/>
      <i/>
      <sz val="11"/>
      <name val="Times New Roman"/>
      <family val="1"/>
    </font>
    <font>
      <b/>
      <sz val="8"/>
      <color indexed="9"/>
      <name val="Tahoma"/>
      <family val="2"/>
    </font>
    <font>
      <b/>
      <sz val="8"/>
      <color indexed="8"/>
      <name val="Tahoma"/>
      <family val="2"/>
    </font>
    <font>
      <b/>
      <u/>
      <sz val="8"/>
      <color indexed="8"/>
      <name val="Tahoma"/>
      <family val="2"/>
    </font>
    <font>
      <u/>
      <sz val="10"/>
      <color indexed="12"/>
      <name val="Arial"/>
      <family val="2"/>
    </font>
    <font>
      <b/>
      <sz val="8"/>
      <color indexed="23"/>
      <name val="Verdana"/>
      <family val="2"/>
    </font>
    <font>
      <sz val="12"/>
      <color theme="1"/>
      <name val="Calibri"/>
      <family val="2"/>
      <scheme val="minor"/>
    </font>
    <font>
      <sz val="11"/>
      <color indexed="8"/>
      <name val="Calibri"/>
      <family val="2"/>
    </font>
    <font>
      <sz val="16"/>
      <color indexed="9"/>
      <name val="Tahoma"/>
      <family val="2"/>
    </font>
    <font>
      <sz val="10"/>
      <color indexed="8"/>
      <name val="Arial"/>
      <family val="2"/>
    </font>
    <font>
      <b/>
      <sz val="8"/>
      <color indexed="63"/>
      <name val="Verdana"/>
      <family val="2"/>
    </font>
    <font>
      <b/>
      <u val="singleAccounting"/>
      <sz val="11"/>
      <name val="Times New Roman"/>
      <family val="1"/>
    </font>
    <font>
      <u/>
      <sz val="11"/>
      <name val="Times New Roman"/>
      <family val="1"/>
    </font>
    <font>
      <i/>
      <sz val="11"/>
      <name val="Arial"/>
      <family val="2"/>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indexed="13"/>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s>
  <borders count="23">
    <border>
      <left/>
      <right/>
      <top/>
      <bottom/>
      <diagonal/>
    </border>
    <border>
      <left style="thin">
        <color rgb="FFB2B2B2"/>
      </left>
      <right style="thin">
        <color rgb="FFB2B2B2"/>
      </right>
      <top style="thin">
        <color rgb="FFB2B2B2"/>
      </top>
      <bottom style="thin">
        <color rgb="FFB2B2B2"/>
      </bottom>
      <diagonal/>
    </border>
    <border>
      <left/>
      <right/>
      <top/>
      <bottom style="thin">
        <color indexed="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9"/>
      </top>
      <bottom/>
      <diagonal/>
    </border>
    <border>
      <left/>
      <right/>
      <top/>
      <bottom style="thin">
        <color auto="1"/>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style="thin">
        <color indexed="8"/>
      </left>
      <right/>
      <top style="thin">
        <color indexed="8"/>
      </top>
      <bottom style="thin">
        <color indexed="8"/>
      </bottom>
      <diagonal/>
    </border>
  </borders>
  <cellStyleXfs count="158">
    <xf numFmtId="0" fontId="0" fillId="0" borderId="0"/>
    <xf numFmtId="0" fontId="3" fillId="0" borderId="0"/>
    <xf numFmtId="0" fontId="12" fillId="0" borderId="0"/>
    <xf numFmtId="44" fontId="10" fillId="0" borderId="0" applyFont="0" applyFill="0" applyBorder="0" applyAlignment="0" applyProtection="0"/>
    <xf numFmtId="165" fontId="10" fillId="0" borderId="0" applyFont="0" applyFill="0" applyBorder="0" applyAlignment="0" applyProtection="0">
      <protection locked="0"/>
    </xf>
    <xf numFmtId="166" fontId="10" fillId="0" borderId="0" applyFont="0" applyFill="0" applyBorder="0" applyAlignment="0" applyProtection="0">
      <protection locked="0"/>
    </xf>
    <xf numFmtId="167" fontId="19" fillId="0" borderId="16"/>
    <xf numFmtId="10" fontId="20" fillId="0" borderId="0"/>
    <xf numFmtId="168" fontId="20" fillId="0" borderId="0"/>
    <xf numFmtId="169" fontId="20"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37" fontId="21" fillId="12" borderId="7" applyBorder="0" applyProtection="0">
      <alignment vertical="center"/>
    </xf>
    <xf numFmtId="37" fontId="21" fillId="12" borderId="7" applyBorder="0" applyProtection="0">
      <alignment vertical="center"/>
    </xf>
    <xf numFmtId="37" fontId="21" fillId="12" borderId="7" applyBorder="0" applyProtection="0">
      <alignment vertical="center"/>
    </xf>
    <xf numFmtId="0" fontId="22" fillId="13" borderId="0" applyBorder="0">
      <alignment horizontal="left" vertical="center" indent="1"/>
    </xf>
    <xf numFmtId="0" fontId="23" fillId="14" borderId="0">
      <alignment horizontal="center"/>
    </xf>
    <xf numFmtId="170" fontId="20" fillId="0" borderId="0"/>
    <xf numFmtId="171" fontId="20" fillId="0" borderId="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7" fontId="12" fillId="0" borderId="0" applyNumberFormat="0" applyFont="0" applyFill="0" applyBorder="0" applyAlignment="0" applyProtection="0"/>
    <xf numFmtId="172" fontId="20" fillId="0" borderId="0" applyFill="0" applyBorder="0" applyProtection="0">
      <alignment vertical="center"/>
    </xf>
    <xf numFmtId="173" fontId="20" fillId="0" borderId="0" applyFont="0" applyFill="0" applyBorder="0" applyProtection="0">
      <alignment vertical="center"/>
    </xf>
    <xf numFmtId="41" fontId="12" fillId="0" borderId="0" applyFont="0" applyFill="0" applyBorder="0" applyAlignment="0" applyProtection="0"/>
    <xf numFmtId="37" fontId="12" fillId="0" borderId="0" applyNumberFormat="0" applyFont="0" applyFill="0" applyBorder="0" applyAlignment="0" applyProtection="0"/>
    <xf numFmtId="37" fontId="12" fillId="0" borderId="0" applyNumberFormat="0" applyFont="0" applyFill="0" applyBorder="0" applyAlignment="0" applyProtection="0"/>
    <xf numFmtId="174" fontId="20" fillId="0" borderId="0" applyFont="0" applyFill="0" applyBorder="0" applyAlignment="0" applyProtection="0"/>
    <xf numFmtId="175" fontId="25" fillId="0" borderId="0" applyFont="0" applyFill="0" applyBorder="0" applyAlignment="0" applyProtection="0"/>
    <xf numFmtId="176" fontId="25" fillId="0" borderId="0" applyFont="0" applyFill="0" applyBorder="0" applyAlignment="0" applyProtection="0"/>
    <xf numFmtId="177" fontId="26" fillId="0" borderId="0">
      <alignment vertical="center"/>
    </xf>
    <xf numFmtId="178" fontId="27" fillId="0" borderId="0">
      <alignment vertical="center"/>
    </xf>
    <xf numFmtId="179" fontId="20" fillId="0" borderId="0">
      <alignment horizontal="lef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alignment vertical="center"/>
    </xf>
    <xf numFmtId="43" fontId="12" fillId="0" borderId="0" applyFont="0" applyFill="0" applyBorder="0" applyAlignment="0" applyProtection="0"/>
    <xf numFmtId="180"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4" fillId="0" borderId="0" applyFont="0" applyFill="0" applyBorder="0" applyAlignment="0" applyProtection="0"/>
    <xf numFmtId="181" fontId="20" fillId="0" borderId="0" applyFont="0" applyFill="0" applyBorder="0" applyProtection="0"/>
    <xf numFmtId="182" fontId="20" fillId="0" borderId="0" applyFont="0" applyFill="0" applyBorder="0" applyProtection="0"/>
    <xf numFmtId="0" fontId="28" fillId="0" borderId="0"/>
    <xf numFmtId="183" fontId="20" fillId="0" borderId="0" applyFill="0" applyBorder="0" applyProtection="0">
      <alignment vertical="center"/>
    </xf>
    <xf numFmtId="184" fontId="20" fillId="0" borderId="0" applyFont="0" applyFill="0" applyBorder="0" applyProtection="0">
      <alignment vertical="center"/>
    </xf>
    <xf numFmtId="185" fontId="20" fillId="0" borderId="0">
      <alignment vertical="center"/>
    </xf>
    <xf numFmtId="186" fontId="20" fillId="0" borderId="0"/>
    <xf numFmtId="7" fontId="29" fillId="0" borderId="0" applyFont="0" applyFill="0" applyBorder="0" applyAlignment="0" applyProtection="0">
      <protection locked="0"/>
    </xf>
    <xf numFmtId="7" fontId="29" fillId="0" borderId="0" applyFont="0" applyFill="0" applyBorder="0" applyAlignment="0" applyProtection="0">
      <protection locked="0"/>
    </xf>
    <xf numFmtId="5" fontId="12" fillId="0" borderId="0" applyFont="0" applyFill="0" applyBorder="0" applyAlignment="0" applyProtection="0"/>
    <xf numFmtId="187" fontId="20" fillId="0" borderId="0" applyFont="0" applyFill="0" applyBorder="0" applyProtection="0">
      <alignment vertical="center"/>
    </xf>
    <xf numFmtId="188" fontId="20" fillId="0" borderId="0" applyFont="0" applyFill="0" applyBorder="0" applyProtection="0">
      <alignment vertical="center"/>
    </xf>
    <xf numFmtId="5" fontId="12" fillId="0" borderId="0" applyFont="0" applyFill="0" applyBorder="0" applyAlignment="0" applyProtection="0"/>
    <xf numFmtId="5" fontId="12" fillId="0" borderId="0" applyFont="0" applyFill="0" applyBorder="0" applyAlignment="0" applyProtection="0"/>
    <xf numFmtId="189" fontId="20" fillId="0" borderId="0" applyFont="0" applyFill="0" applyBorder="0" applyProtection="0">
      <alignment horizontal="center"/>
    </xf>
    <xf numFmtId="190" fontId="25" fillId="0" borderId="0" applyFont="0" applyFill="0" applyBorder="0" applyAlignment="0" applyProtection="0"/>
    <xf numFmtId="191" fontId="25" fillId="0" borderId="0" applyFont="0" applyFill="0" applyBorder="0" applyAlignment="0" applyProtection="0"/>
    <xf numFmtId="192" fontId="27" fillId="0" borderId="18">
      <alignment vertical="center"/>
    </xf>
    <xf numFmtId="193" fontId="27" fillId="0" borderId="0">
      <alignment vertical="center"/>
    </xf>
    <xf numFmtId="194" fontId="20" fillId="0" borderId="0">
      <alignment horizontal="left" vertical="center"/>
    </xf>
    <xf numFmtId="5" fontId="24" fillId="0" borderId="0" applyFont="0" applyFill="0" applyBorder="0" applyAlignment="0" applyProtection="0"/>
    <xf numFmtId="195" fontId="19" fillId="0" borderId="0"/>
    <xf numFmtId="0" fontId="24" fillId="0" borderId="0" applyFont="0" applyFill="0" applyBorder="0" applyAlignment="0" applyProtection="0"/>
    <xf numFmtId="196" fontId="30" fillId="0" borderId="0">
      <alignment horizontal="left"/>
    </xf>
    <xf numFmtId="2" fontId="24" fillId="0" borderId="0" applyFont="0" applyFill="0" applyBorder="0" applyAlignment="0" applyProtection="0"/>
    <xf numFmtId="197" fontId="12" fillId="0" borderId="0" applyFont="0" applyBorder="0">
      <alignment vertical="center"/>
    </xf>
    <xf numFmtId="198" fontId="12" fillId="0" borderId="0" applyFont="0" applyBorder="0">
      <alignment vertical="center"/>
    </xf>
    <xf numFmtId="199" fontId="12" fillId="0" borderId="19" applyFont="0" applyBorder="0">
      <alignment vertical="center"/>
    </xf>
    <xf numFmtId="200" fontId="12" fillId="0" borderId="0" applyFont="0" applyBorder="0">
      <alignment horizontal="right"/>
      <protection locked="0"/>
    </xf>
    <xf numFmtId="37" fontId="31" fillId="15" borderId="9" applyBorder="0">
      <alignment horizontal="left" vertical="center" indent="1"/>
    </xf>
    <xf numFmtId="196" fontId="30" fillId="0" borderId="0">
      <alignment horizontal="left"/>
    </xf>
    <xf numFmtId="37" fontId="32" fillId="16" borderId="20" applyFill="0">
      <alignment vertical="center"/>
    </xf>
    <xf numFmtId="0" fontId="32" fillId="17" borderId="19" applyNumberFormat="0">
      <alignment horizontal="left" vertical="top" indent="1"/>
    </xf>
    <xf numFmtId="0" fontId="32" fillId="12" borderId="0" applyBorder="0">
      <alignment horizontal="left" vertical="center" indent="1"/>
    </xf>
    <xf numFmtId="0" fontId="32" fillId="0" borderId="19" applyNumberFormat="0" applyFill="0">
      <alignment horizontal="centerContinuous" vertical="top"/>
    </xf>
    <xf numFmtId="0" fontId="33" fillId="12" borderId="21" applyNumberFormat="0" applyBorder="0">
      <alignment horizontal="left" vertical="center" indent="1"/>
    </xf>
    <xf numFmtId="0" fontId="34" fillId="0" borderId="0" applyNumberFormat="0" applyFill="0" applyBorder="0" applyAlignment="0" applyProtection="0">
      <alignment vertical="top"/>
      <protection locked="0"/>
    </xf>
    <xf numFmtId="0" fontId="35" fillId="16" borderId="0">
      <alignment horizontal="left" indent="1"/>
    </xf>
    <xf numFmtId="0" fontId="1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lignment vertical="center"/>
    </xf>
    <xf numFmtId="0" fontId="1" fillId="0" borderId="0"/>
    <xf numFmtId="0" fontId="1" fillId="0" borderId="0"/>
    <xf numFmtId="0" fontId="12" fillId="0" borderId="0"/>
    <xf numFmtId="0" fontId="1" fillId="0" borderId="0"/>
    <xf numFmtId="0" fontId="1" fillId="0" borderId="0"/>
    <xf numFmtId="0" fontId="3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201" fontId="25" fillId="0" borderId="0" applyFont="0" applyFill="0" applyBorder="0" applyAlignment="0" applyProtection="0"/>
    <xf numFmtId="202" fontId="25" fillId="0" borderId="0" applyFont="0" applyFill="0" applyBorder="0" applyAlignment="0" applyProtection="0"/>
    <xf numFmtId="203" fontId="25" fillId="0" borderId="0" applyFont="0" applyFill="0" applyBorder="0" applyAlignment="0" applyProtection="0"/>
    <xf numFmtId="204" fontId="25" fillId="0" borderId="0" applyFont="0" applyFill="0" applyBorder="0" applyAlignment="0" applyProtection="0"/>
    <xf numFmtId="49" fontId="20" fillId="0" borderId="0">
      <alignment vertical="center"/>
    </xf>
    <xf numFmtId="205" fontId="20" fillId="0" borderId="0">
      <alignment vertical="center"/>
    </xf>
    <xf numFmtId="206" fontId="20" fillId="0" borderId="0">
      <alignment horizontal="left" vertical="center"/>
    </xf>
    <xf numFmtId="9" fontId="12" fillId="0" borderId="0" applyFont="0" applyFill="0" applyBorder="0" applyAlignment="0" applyProtection="0"/>
    <xf numFmtId="9" fontId="12" fillId="0" borderId="0" applyFont="0" applyFill="0" applyBorder="0" applyAlignment="0" applyProtection="0"/>
    <xf numFmtId="207" fontId="20" fillId="0" borderId="0">
      <alignment vertical="center"/>
    </xf>
    <xf numFmtId="0" fontId="38" fillId="13" borderId="0">
      <alignment horizontal="left" indent="1"/>
    </xf>
    <xf numFmtId="0" fontId="39" fillId="0" borderId="0">
      <alignment vertical="top"/>
    </xf>
    <xf numFmtId="0" fontId="7" fillId="0" borderId="22">
      <alignment horizontal="center" vertical="center"/>
    </xf>
    <xf numFmtId="0" fontId="7" fillId="0" borderId="22">
      <alignment horizontal="center" vertical="center"/>
    </xf>
    <xf numFmtId="0" fontId="7" fillId="0" borderId="22">
      <alignment horizontal="center" vertical="center"/>
    </xf>
    <xf numFmtId="0" fontId="40" fillId="13" borderId="0" applyBorder="0">
      <alignment horizontal="left" vertical="center" indent="1"/>
    </xf>
    <xf numFmtId="0" fontId="19" fillId="0" borderId="19" applyNumberFormat="0"/>
    <xf numFmtId="0" fontId="19" fillId="0" borderId="15" applyNumberFormat="0"/>
    <xf numFmtId="0" fontId="29" fillId="0" borderId="0" applyNumberFormat="0" applyFill="0" applyBorder="0" applyAlignment="0" applyProtection="0"/>
    <xf numFmtId="0" fontId="29" fillId="0" borderId="0" applyNumberFormat="0" applyFill="0" applyBorder="0" applyAlignment="0" applyProtection="0"/>
    <xf numFmtId="208" fontId="20" fillId="0" borderId="15">
      <alignment horizontal="right"/>
    </xf>
    <xf numFmtId="209" fontId="41" fillId="0" borderId="18" applyFont="0" applyBorder="0">
      <alignment vertical="center"/>
    </xf>
    <xf numFmtId="210" fontId="42" fillId="0" borderId="0"/>
    <xf numFmtId="170" fontId="20" fillId="0" borderId="0"/>
    <xf numFmtId="171" fontId="20" fillId="0" borderId="0"/>
  </cellStyleXfs>
  <cellXfs count="118">
    <xf numFmtId="0" fontId="0" fillId="0" borderId="0" xfId="0"/>
    <xf numFmtId="0" fontId="3" fillId="0" borderId="0" xfId="1"/>
    <xf numFmtId="0" fontId="4" fillId="0" borderId="0" xfId="1" applyFont="1"/>
    <xf numFmtId="0" fontId="5" fillId="0" borderId="0" xfId="1" applyFont="1" applyAlignment="1">
      <alignment horizontal="right" vertical="top"/>
    </xf>
    <xf numFmtId="0" fontId="5" fillId="11" borderId="2" xfId="1" applyFont="1" applyFill="1" applyBorder="1" applyAlignment="1">
      <alignment horizontal="right" vertical="top"/>
    </xf>
    <xf numFmtId="0" fontId="5" fillId="11" borderId="0" xfId="1" applyFont="1" applyFill="1" applyAlignment="1">
      <alignment horizontal="right" vertical="top"/>
    </xf>
    <xf numFmtId="0" fontId="6" fillId="0" borderId="0" xfId="1" applyFont="1"/>
    <xf numFmtId="0" fontId="4" fillId="0" borderId="0" xfId="1" applyFont="1" applyAlignment="1">
      <alignment horizontal="center"/>
    </xf>
    <xf numFmtId="0" fontId="6" fillId="11" borderId="0" xfId="1" applyFont="1" applyFill="1" applyAlignment="1">
      <alignment horizontal="left"/>
    </xf>
    <xf numFmtId="0" fontId="3" fillId="0" borderId="0" xfId="1" applyFill="1"/>
    <xf numFmtId="0" fontId="4" fillId="0" borderId="0" xfId="1" applyFont="1" applyFill="1"/>
    <xf numFmtId="0" fontId="5" fillId="0" borderId="0" xfId="1" applyFont="1" applyFill="1" applyBorder="1" applyAlignment="1">
      <alignment horizontal="right" vertical="top"/>
    </xf>
    <xf numFmtId="0" fontId="6" fillId="0" borderId="0" xfId="1" applyFont="1" applyFill="1"/>
    <xf numFmtId="0" fontId="6" fillId="0" borderId="6" xfId="1" applyFont="1" applyBorder="1" applyAlignment="1">
      <alignment horizontal="center" wrapText="1"/>
    </xf>
    <xf numFmtId="0" fontId="6" fillId="0" borderId="0" xfId="1" applyFont="1" applyAlignment="1">
      <alignment horizontal="center" wrapText="1"/>
    </xf>
    <xf numFmtId="0" fontId="6" fillId="0" borderId="6" xfId="1" applyFont="1" applyFill="1" applyBorder="1" applyAlignment="1">
      <alignment horizontal="center" wrapText="1"/>
    </xf>
    <xf numFmtId="0" fontId="3" fillId="0" borderId="0" xfId="1" applyAlignment="1">
      <alignment wrapText="1"/>
    </xf>
    <xf numFmtId="0" fontId="6" fillId="0" borderId="0" xfId="1" applyFont="1" applyBorder="1" applyAlignment="1">
      <alignment horizontal="center" wrapText="1"/>
    </xf>
    <xf numFmtId="0" fontId="6" fillId="0" borderId="0" xfId="1" applyFont="1" applyFill="1" applyBorder="1" applyAlignment="1">
      <alignment horizontal="center" wrapText="1"/>
    </xf>
    <xf numFmtId="0" fontId="10" fillId="0" borderId="6" xfId="1" applyFont="1" applyBorder="1" applyAlignment="1">
      <alignment horizontal="center" wrapText="1"/>
    </xf>
    <xf numFmtId="0" fontId="10" fillId="0" borderId="6" xfId="1" applyFont="1" applyBorder="1" applyAlignment="1">
      <alignment horizontal="right" wrapText="1"/>
    </xf>
    <xf numFmtId="0" fontId="10" fillId="0" borderId="6" xfId="1" applyFont="1" applyBorder="1" applyAlignment="1">
      <alignment horizontal="left" wrapText="1"/>
    </xf>
    <xf numFmtId="10" fontId="3" fillId="0" borderId="6" xfId="1" applyNumberFormat="1" applyBorder="1"/>
    <xf numFmtId="37" fontId="10" fillId="0" borderId="6" xfId="1" applyNumberFormat="1" applyFont="1" applyBorder="1" applyAlignment="1">
      <alignment horizontal="center" wrapText="1"/>
    </xf>
    <xf numFmtId="37" fontId="3" fillId="0" borderId="6" xfId="1" applyNumberFormat="1" applyBorder="1"/>
    <xf numFmtId="38" fontId="10" fillId="0" borderId="6" xfId="1" applyNumberFormat="1" applyFont="1" applyFill="1" applyBorder="1" applyAlignment="1">
      <alignment horizontal="right" wrapText="1"/>
    </xf>
    <xf numFmtId="37" fontId="3" fillId="0" borderId="6" xfId="1" applyNumberFormat="1" applyFill="1" applyBorder="1"/>
    <xf numFmtId="37" fontId="10" fillId="0" borderId="6" xfId="1" applyNumberFormat="1" applyFont="1" applyBorder="1" applyAlignment="1">
      <alignment horizontal="right" wrapText="1"/>
    </xf>
    <xf numFmtId="0" fontId="10" fillId="0" borderId="0" xfId="1" applyFont="1" applyAlignment="1">
      <alignment horizontal="center" wrapText="1"/>
    </xf>
    <xf numFmtId="0" fontId="10" fillId="0" borderId="0" xfId="1" applyFont="1" applyAlignment="1">
      <alignment wrapText="1"/>
    </xf>
    <xf numFmtId="0" fontId="3" fillId="0" borderId="6" xfId="1" applyBorder="1"/>
    <xf numFmtId="37" fontId="3" fillId="0" borderId="6" xfId="1" applyNumberFormat="1" applyBorder="1" applyAlignment="1">
      <alignment horizontal="center"/>
    </xf>
    <xf numFmtId="37" fontId="3" fillId="0" borderId="0" xfId="1" applyNumberFormat="1"/>
    <xf numFmtId="37" fontId="3" fillId="0" borderId="6" xfId="1" quotePrefix="1" applyNumberFormat="1" applyBorder="1" applyAlignment="1">
      <alignment horizontal="center"/>
    </xf>
    <xf numFmtId="0" fontId="10" fillId="0" borderId="6" xfId="1" applyFont="1" applyBorder="1"/>
    <xf numFmtId="0" fontId="3" fillId="0" borderId="9" xfId="1" applyBorder="1"/>
    <xf numFmtId="0" fontId="11" fillId="0" borderId="6" xfId="1" applyFont="1" applyBorder="1"/>
    <xf numFmtId="0" fontId="8" fillId="0" borderId="10" xfId="1" applyFont="1" applyBorder="1"/>
    <xf numFmtId="0" fontId="8" fillId="0" borderId="0" xfId="1" applyFont="1"/>
    <xf numFmtId="0" fontId="11" fillId="0" borderId="0" xfId="1" applyFont="1"/>
    <xf numFmtId="37" fontId="3" fillId="0" borderId="0" xfId="1" applyNumberFormat="1" applyAlignment="1">
      <alignment horizontal="center"/>
    </xf>
    <xf numFmtId="37" fontId="3" fillId="0" borderId="0" xfId="1" applyNumberFormat="1" applyFill="1"/>
    <xf numFmtId="37" fontId="3" fillId="0" borderId="11" xfId="1" applyNumberFormat="1" applyBorder="1" applyAlignment="1">
      <alignment horizontal="right"/>
    </xf>
    <xf numFmtId="0" fontId="3" fillId="0" borderId="3" xfId="1" applyBorder="1"/>
    <xf numFmtId="0" fontId="3" fillId="0" borderId="4" xfId="1" applyBorder="1"/>
    <xf numFmtId="0" fontId="8" fillId="0" borderId="9" xfId="1" applyFont="1" applyBorder="1"/>
    <xf numFmtId="0" fontId="8" fillId="0" borderId="0" xfId="1" applyFont="1" applyBorder="1"/>
    <xf numFmtId="0" fontId="3" fillId="0" borderId="0" xfId="1" applyBorder="1"/>
    <xf numFmtId="0" fontId="11" fillId="0" borderId="0" xfId="1" applyFont="1" applyBorder="1"/>
    <xf numFmtId="37" fontId="3" fillId="0" borderId="0" xfId="1" applyNumberFormat="1" applyBorder="1" applyAlignment="1">
      <alignment horizontal="center"/>
    </xf>
    <xf numFmtId="37" fontId="3" fillId="0" borderId="0" xfId="1" applyNumberFormat="1" applyBorder="1"/>
    <xf numFmtId="37" fontId="3" fillId="0" borderId="0" xfId="1" applyNumberFormat="1" applyFill="1" applyBorder="1"/>
    <xf numFmtId="0" fontId="11" fillId="0" borderId="12" xfId="1" applyFont="1" applyBorder="1"/>
    <xf numFmtId="0" fontId="3" fillId="0" borderId="12" xfId="1" applyBorder="1"/>
    <xf numFmtId="0" fontId="11" fillId="0" borderId="12" xfId="1" applyFont="1" applyBorder="1" applyAlignment="1">
      <alignment wrapText="1"/>
    </xf>
    <xf numFmtId="37" fontId="3" fillId="0" borderId="12" xfId="1" applyNumberFormat="1" applyBorder="1" applyAlignment="1">
      <alignment horizontal="center"/>
    </xf>
    <xf numFmtId="37" fontId="3" fillId="0" borderId="12" xfId="1" applyNumberFormat="1" applyBorder="1"/>
    <xf numFmtId="37" fontId="3" fillId="0" borderId="12" xfId="1" applyNumberFormat="1" applyFill="1" applyBorder="1"/>
    <xf numFmtId="37" fontId="10" fillId="0" borderId="12" xfId="1" applyNumberFormat="1" applyFont="1" applyBorder="1" applyAlignment="1">
      <alignment horizontal="right" wrapText="1"/>
    </xf>
    <xf numFmtId="0" fontId="4" fillId="0" borderId="6" xfId="2" applyFont="1" applyBorder="1" applyAlignment="1">
      <alignment vertical="center" wrapText="1"/>
    </xf>
    <xf numFmtId="0" fontId="14" fillId="0" borderId="6" xfId="2" applyFont="1" applyBorder="1" applyAlignment="1">
      <alignment vertical="top" wrapText="1"/>
    </xf>
    <xf numFmtId="37" fontId="10" fillId="0" borderId="12" xfId="1" applyNumberFormat="1" applyFont="1" applyBorder="1"/>
    <xf numFmtId="0" fontId="4" fillId="0" borderId="6" xfId="2" applyFont="1" applyBorder="1"/>
    <xf numFmtId="0" fontId="11" fillId="0" borderId="4" xfId="1" applyFont="1" applyBorder="1"/>
    <xf numFmtId="37" fontId="3" fillId="0" borderId="4" xfId="1" applyNumberFormat="1" applyBorder="1" applyAlignment="1">
      <alignment horizontal="center"/>
    </xf>
    <xf numFmtId="37" fontId="3" fillId="0" borderId="4" xfId="1" applyNumberFormat="1" applyBorder="1"/>
    <xf numFmtId="37" fontId="10" fillId="0" borderId="5" xfId="1" applyNumberFormat="1" applyFont="1" applyBorder="1" applyAlignment="1">
      <alignment horizontal="right" wrapText="1"/>
    </xf>
    <xf numFmtId="0" fontId="12" fillId="0" borderId="0" xfId="1" applyFont="1" applyAlignment="1"/>
    <xf numFmtId="0" fontId="3" fillId="0" borderId="0" xfId="1" applyAlignment="1"/>
    <xf numFmtId="37" fontId="10" fillId="0" borderId="13" xfId="1" applyNumberFormat="1" applyFont="1" applyBorder="1" applyAlignment="1">
      <alignment horizontal="right" wrapText="1"/>
    </xf>
    <xf numFmtId="164" fontId="0" fillId="11" borderId="2" xfId="3" applyNumberFormat="1" applyFont="1" applyFill="1" applyBorder="1"/>
    <xf numFmtId="164" fontId="0" fillId="11" borderId="14" xfId="3" applyNumberFormat="1" applyFont="1" applyFill="1" applyBorder="1"/>
    <xf numFmtId="164" fontId="0" fillId="11" borderId="0" xfId="3" applyNumberFormat="1" applyFont="1" applyFill="1" applyBorder="1"/>
    <xf numFmtId="0" fontId="10" fillId="0" borderId="0" xfId="1" applyFont="1" applyAlignment="1"/>
    <xf numFmtId="164" fontId="0" fillId="11" borderId="15" xfId="3" applyNumberFormat="1" applyFont="1" applyFill="1" applyBorder="1"/>
    <xf numFmtId="0" fontId="4" fillId="0" borderId="0" xfId="1" applyFont="1" applyFill="1" applyBorder="1" applyAlignment="1"/>
    <xf numFmtId="42" fontId="0" fillId="0" borderId="8" xfId="3" applyNumberFormat="1" applyFont="1" applyBorder="1"/>
    <xf numFmtId="0" fontId="11" fillId="0" borderId="9" xfId="1" applyFont="1" applyBorder="1"/>
    <xf numFmtId="37" fontId="3" fillId="0" borderId="13" xfId="1" applyNumberFormat="1" applyBorder="1" applyAlignment="1">
      <alignment horizontal="right"/>
    </xf>
    <xf numFmtId="0" fontId="3" fillId="0" borderId="0" xfId="1" applyAlignment="1">
      <alignment horizontal="right"/>
    </xf>
    <xf numFmtId="37" fontId="10" fillId="0" borderId="4" xfId="1" applyNumberFormat="1" applyFont="1" applyBorder="1"/>
    <xf numFmtId="37" fontId="10" fillId="0" borderId="0" xfId="1" applyNumberFormat="1" applyFont="1" applyBorder="1"/>
    <xf numFmtId="0" fontId="6" fillId="11" borderId="0" xfId="1" applyFont="1" applyFill="1" applyAlignment="1">
      <alignment horizontal="center"/>
    </xf>
    <xf numFmtId="0" fontId="43" fillId="0" borderId="0" xfId="1" applyFont="1"/>
    <xf numFmtId="0" fontId="6" fillId="0" borderId="0" xfId="1" applyFont="1" applyAlignment="1">
      <alignment horizontal="center"/>
    </xf>
    <xf numFmtId="0" fontId="43" fillId="0" borderId="0" xfId="1" applyFont="1" applyAlignment="1">
      <alignment horizontal="center"/>
    </xf>
    <xf numFmtId="37" fontId="10" fillId="0" borderId="0" xfId="1" applyNumberFormat="1" applyFont="1" applyAlignment="1">
      <alignment horizontal="right"/>
    </xf>
    <xf numFmtId="37" fontId="43" fillId="0" borderId="0" xfId="1" applyNumberFormat="1" applyFont="1"/>
    <xf numFmtId="0" fontId="10" fillId="0" borderId="0" xfId="1" applyFont="1"/>
    <xf numFmtId="37" fontId="3" fillId="0" borderId="0" xfId="1" applyNumberFormat="1" applyAlignment="1">
      <alignment horizontal="right"/>
    </xf>
    <xf numFmtId="37" fontId="10" fillId="0" borderId="12" xfId="1" applyNumberFormat="1" applyFont="1" applyFill="1" applyBorder="1"/>
    <xf numFmtId="164" fontId="3" fillId="0" borderId="0" xfId="1" applyNumberFormat="1"/>
    <xf numFmtId="0" fontId="4" fillId="0" borderId="0" xfId="1" applyFont="1" applyAlignment="1">
      <alignment horizontal="right"/>
    </xf>
    <xf numFmtId="37" fontId="3" fillId="0" borderId="0" xfId="1" applyNumberFormat="1" applyBorder="1" applyAlignment="1">
      <alignment horizontal="right"/>
    </xf>
    <xf numFmtId="164" fontId="3" fillId="0" borderId="0" xfId="1" applyNumberFormat="1" applyBorder="1"/>
    <xf numFmtId="0" fontId="43" fillId="0" borderId="0" xfId="1" applyFont="1" applyBorder="1"/>
    <xf numFmtId="37" fontId="10" fillId="0" borderId="0" xfId="1" applyNumberFormat="1" applyFont="1" applyBorder="1" applyAlignment="1">
      <alignment horizontal="right"/>
    </xf>
    <xf numFmtId="37" fontId="43" fillId="0" borderId="0" xfId="1" applyNumberFormat="1" applyFont="1" applyBorder="1"/>
    <xf numFmtId="0" fontId="3" fillId="0" borderId="9" xfId="1" quotePrefix="1" applyBorder="1" applyAlignment="1">
      <alignment wrapText="1"/>
    </xf>
    <xf numFmtId="0" fontId="3" fillId="0" borderId="0" xfId="1" applyBorder="1" applyAlignment="1">
      <alignment wrapText="1"/>
    </xf>
    <xf numFmtId="0" fontId="3" fillId="0" borderId="13" xfId="1" applyBorder="1" applyAlignment="1">
      <alignment wrapText="1"/>
    </xf>
    <xf numFmtId="0" fontId="10" fillId="0" borderId="9" xfId="1" quotePrefix="1" applyFont="1" applyBorder="1" applyAlignment="1">
      <alignment wrapText="1"/>
    </xf>
    <xf numFmtId="0" fontId="3" fillId="0" borderId="0" xfId="1" applyAlignment="1">
      <alignment wrapText="1"/>
    </xf>
    <xf numFmtId="0" fontId="10" fillId="0" borderId="0" xfId="1" quotePrefix="1" applyFont="1" applyBorder="1" applyAlignment="1">
      <alignment wrapText="1"/>
    </xf>
    <xf numFmtId="0" fontId="10" fillId="0" borderId="13" xfId="1" quotePrefix="1" applyFont="1" applyBorder="1" applyAlignment="1">
      <alignment wrapText="1"/>
    </xf>
    <xf numFmtId="0" fontId="3" fillId="0" borderId="10" xfId="1" quotePrefix="1" applyBorder="1" applyAlignment="1">
      <alignment wrapText="1"/>
    </xf>
    <xf numFmtId="0" fontId="3" fillId="0" borderId="16" xfId="1" applyBorder="1" applyAlignment="1">
      <alignment wrapText="1"/>
    </xf>
    <xf numFmtId="0" fontId="3" fillId="0" borderId="17" xfId="1" applyBorder="1" applyAlignment="1">
      <alignment wrapText="1"/>
    </xf>
    <xf numFmtId="0" fontId="7" fillId="0" borderId="0" xfId="1" applyFont="1" applyAlignment="1">
      <alignment horizontal="center" wrapText="1"/>
    </xf>
    <xf numFmtId="0" fontId="6" fillId="0" borderId="3" xfId="1" applyFont="1" applyBorder="1" applyAlignment="1">
      <alignment horizontal="center" wrapText="1"/>
    </xf>
    <xf numFmtId="0" fontId="6" fillId="0" borderId="4" xfId="1" applyFont="1" applyBorder="1" applyAlignment="1">
      <alignment horizontal="center" wrapText="1"/>
    </xf>
    <xf numFmtId="0" fontId="6" fillId="0" borderId="5" xfId="1" applyFont="1" applyBorder="1" applyAlignment="1">
      <alignment horizontal="center" wrapText="1"/>
    </xf>
    <xf numFmtId="0" fontId="6" fillId="0" borderId="3" xfId="1" applyFont="1" applyFill="1" applyBorder="1" applyAlignment="1">
      <alignment horizontal="center" wrapText="1"/>
    </xf>
    <xf numFmtId="0" fontId="6" fillId="0" borderId="4" xfId="1" applyFont="1" applyFill="1" applyBorder="1" applyAlignment="1">
      <alignment horizontal="center" wrapText="1"/>
    </xf>
    <xf numFmtId="0" fontId="6" fillId="0" borderId="5" xfId="1" applyFont="1" applyFill="1" applyBorder="1" applyAlignment="1">
      <alignment horizontal="center" wrapText="1"/>
    </xf>
    <xf numFmtId="2" fontId="8" fillId="0" borderId="7" xfId="1" applyNumberFormat="1" applyFont="1" applyBorder="1" applyAlignment="1">
      <alignment horizontal="left" wrapText="1"/>
    </xf>
    <xf numFmtId="2" fontId="9" fillId="0" borderId="8" xfId="1" applyNumberFormat="1" applyFont="1" applyBorder="1" applyAlignment="1">
      <alignment wrapText="1"/>
    </xf>
    <xf numFmtId="0" fontId="3" fillId="0" borderId="15" xfId="1" applyBorder="1" applyAlignment="1">
      <alignment wrapText="1"/>
    </xf>
  </cellXfs>
  <cellStyles count="158">
    <cellStyle name="% No Sign" xfId="4"/>
    <cellStyle name="% With Sign" xfId="5"/>
    <cellStyle name="%NO SIGN" xfId="6"/>
    <cellStyle name="0.00%" xfId="7"/>
    <cellStyle name="0.00% No Sign" xfId="8"/>
    <cellStyle name="0.00% With Sign" xfId="9"/>
    <cellStyle name="20% - Accent1 2" xfId="10"/>
    <cellStyle name="20% - Accent2 2" xfId="11"/>
    <cellStyle name="20% - Accent3 2" xfId="12"/>
    <cellStyle name="20% - Accent4 2" xfId="13"/>
    <cellStyle name="40% - Accent3 2" xfId="14"/>
    <cellStyle name="60% - Accent3 2" xfId="15"/>
    <cellStyle name="60% - Accent4 2" xfId="16"/>
    <cellStyle name="60% - Accent6 2" xfId="17"/>
    <cellStyle name="amount" xfId="18"/>
    <cellStyle name="amount 2" xfId="19"/>
    <cellStyle name="amount 3" xfId="20"/>
    <cellStyle name="Body text" xfId="21"/>
    <cellStyle name="capitlaize" xfId="22"/>
    <cellStyle name="Comma - Zero (-)" xfId="23"/>
    <cellStyle name="Comma - Zero (+)" xfId="24"/>
    <cellStyle name="Comma [-.00]" xfId="25"/>
    <cellStyle name="Comma [-.00] 2" xfId="26"/>
    <cellStyle name="Comma [-.00] 3" xfId="27"/>
    <cellStyle name="Comma [-0]" xfId="28"/>
    <cellStyle name="Comma [0] - Credits" xfId="29"/>
    <cellStyle name="Comma [0] - Debits" xfId="30"/>
    <cellStyle name="Comma [0] 2" xfId="31"/>
    <cellStyle name="Comma [-0] 2" xfId="32"/>
    <cellStyle name="Comma [-0] 3" xfId="33"/>
    <cellStyle name="Comma 0.0" xfId="34"/>
    <cellStyle name="Comma 0.00" xfId="35"/>
    <cellStyle name="Comma 0.000" xfId="36"/>
    <cellStyle name="Comma 0.0000" xfId="37"/>
    <cellStyle name="Comma 0.00000" xfId="38"/>
    <cellStyle name="Comma 0.000000" xfId="39"/>
    <cellStyle name="Comma 10" xfId="40"/>
    <cellStyle name="Comma 11" xfId="41"/>
    <cellStyle name="Comma 12" xfId="42"/>
    <cellStyle name="Comma 13" xfId="43"/>
    <cellStyle name="Comma 14" xfId="44"/>
    <cellStyle name="Comma 15" xfId="45"/>
    <cellStyle name="Comma 16" xfId="46"/>
    <cellStyle name="Comma 17" xfId="47"/>
    <cellStyle name="Comma 2" xfId="48"/>
    <cellStyle name="Comma 2 2" xfId="49"/>
    <cellStyle name="Comma 3" xfId="50"/>
    <cellStyle name="Comma 4" xfId="51"/>
    <cellStyle name="Comma 5" xfId="52"/>
    <cellStyle name="Comma 6" xfId="53"/>
    <cellStyle name="Comma 7" xfId="54"/>
    <cellStyle name="Comma 8" xfId="55"/>
    <cellStyle name="Comma 9" xfId="56"/>
    <cellStyle name="Comma0" xfId="57"/>
    <cellStyle name="Comma-Credits" xfId="58"/>
    <cellStyle name="Comma-Debits" xfId="59"/>
    <cellStyle name="Company Name" xfId="60"/>
    <cellStyle name="Currency - Credits" xfId="61"/>
    <cellStyle name="Currency - Debits" xfId="62"/>
    <cellStyle name="Currency - Zero (-)" xfId="63"/>
    <cellStyle name="Currency - Zero (+)" xfId="64"/>
    <cellStyle name="Currency [-.00]" xfId="65"/>
    <cellStyle name="Currency [-.00] 2" xfId="66"/>
    <cellStyle name="Currency [-0]" xfId="67"/>
    <cellStyle name="Currency [0] - Credits" xfId="68"/>
    <cellStyle name="Currency [0] - Debits" xfId="69"/>
    <cellStyle name="Currency [-0] 2" xfId="70"/>
    <cellStyle name="Currency [-0] 3" xfId="71"/>
    <cellStyle name="Currency 0.0" xfId="72"/>
    <cellStyle name="Currency 0.00" xfId="73"/>
    <cellStyle name="Currency 0.000" xfId="74"/>
    <cellStyle name="Currency 0.0000" xfId="75"/>
    <cellStyle name="Currency 0.00000" xfId="76"/>
    <cellStyle name="Currency 0.000000" xfId="77"/>
    <cellStyle name="Currency 2" xfId="3"/>
    <cellStyle name="Currency0" xfId="78"/>
    <cellStyle name="DASH $" xfId="79"/>
    <cellStyle name="Date" xfId="80"/>
    <cellStyle name="Date/ftr" xfId="81"/>
    <cellStyle name="Fixed" xfId="82"/>
    <cellStyle name="Francais" xfId="83"/>
    <cellStyle name="Francais$" xfId="84"/>
    <cellStyle name="Francais$déc2" xfId="85"/>
    <cellStyle name="Français-déc2%" xfId="86"/>
    <cellStyle name="header" xfId="87"/>
    <cellStyle name="Header line" xfId="88"/>
    <cellStyle name="Header Total" xfId="89"/>
    <cellStyle name="Header1" xfId="90"/>
    <cellStyle name="Header2" xfId="91"/>
    <cellStyle name="Header3" xfId="92"/>
    <cellStyle name="Header4" xfId="93"/>
    <cellStyle name="Hyperlink_PS 2009 FTY model " xfId="94"/>
    <cellStyle name="NonPrint_Heading" xfId="95"/>
    <cellStyle name="Normal" xfId="0" builtinId="0"/>
    <cellStyle name="Normal 10" xfId="96"/>
    <cellStyle name="Normal 11" xfId="97"/>
    <cellStyle name="Normal 12" xfId="98"/>
    <cellStyle name="Normal 13" xfId="99"/>
    <cellStyle name="Normal 14" xfId="100"/>
    <cellStyle name="Normal 15" xfId="101"/>
    <cellStyle name="Normal 16" xfId="102"/>
    <cellStyle name="Normal 17" xfId="103"/>
    <cellStyle name="Normal 18" xfId="104"/>
    <cellStyle name="Normal 19" xfId="105"/>
    <cellStyle name="Normal 2" xfId="1"/>
    <cellStyle name="Normal 2 2" xfId="2"/>
    <cellStyle name="Normal 2 3" xfId="106"/>
    <cellStyle name="Normal 2_RAAL December Entry" xfId="107"/>
    <cellStyle name="Normal 20" xfId="108"/>
    <cellStyle name="Normal 21" xfId="109"/>
    <cellStyle name="Normal 22" xfId="110"/>
    <cellStyle name="Normal 23" xfId="111"/>
    <cellStyle name="Normal 24" xfId="112"/>
    <cellStyle name="Normal 25" xfId="113"/>
    <cellStyle name="Normal 26" xfId="114"/>
    <cellStyle name="Normal 27" xfId="115"/>
    <cellStyle name="Normal 28" xfId="116"/>
    <cellStyle name="Normal 29" xfId="117"/>
    <cellStyle name="Normal 3" xfId="118"/>
    <cellStyle name="Normal 30" xfId="119"/>
    <cellStyle name="Normal 31" xfId="120"/>
    <cellStyle name="Normal 32" xfId="121"/>
    <cellStyle name="Normal 33" xfId="122"/>
    <cellStyle name="Normal 34" xfId="123"/>
    <cellStyle name="Normal 4" xfId="124"/>
    <cellStyle name="Normal 5" xfId="125"/>
    <cellStyle name="Normal 6" xfId="126"/>
    <cellStyle name="Normal 7" xfId="127"/>
    <cellStyle name="Normal 8" xfId="128"/>
    <cellStyle name="Normal 9" xfId="129"/>
    <cellStyle name="Note 2" xfId="130"/>
    <cellStyle name="Note 3" xfId="131"/>
    <cellStyle name="Note 4" xfId="132"/>
    <cellStyle name="Percent %" xfId="133"/>
    <cellStyle name="Percent 0.0%" xfId="134"/>
    <cellStyle name="Percent 0.00%" xfId="135"/>
    <cellStyle name="Percent 0.000%" xfId="136"/>
    <cellStyle name="Percent 0.0000%" xfId="137"/>
    <cellStyle name="Percent 0.00000%" xfId="138"/>
    <cellStyle name="Percent 0.000000%" xfId="139"/>
    <cellStyle name="Percent 2" xfId="140"/>
    <cellStyle name="Percent 3" xfId="141"/>
    <cellStyle name="Percentage" xfId="142"/>
    <cellStyle name="Product Title" xfId="143"/>
    <cellStyle name="Style 1" xfId="144"/>
    <cellStyle name="Subtotal" xfId="145"/>
    <cellStyle name="Subtotal 2" xfId="146"/>
    <cellStyle name="Subtotal 3" xfId="147"/>
    <cellStyle name="Text" xfId="148"/>
    <cellStyle name="Thick Line" xfId="149"/>
    <cellStyle name="Thin Line" xfId="150"/>
    <cellStyle name="Unprotect cells" xfId="151"/>
    <cellStyle name="Unprotect cells 2" xfId="152"/>
    <cellStyle name="Year" xfId="153"/>
    <cellStyle name="Year1" xfId="154"/>
    <cellStyle name="Year2" xfId="155"/>
    <cellStyle name="Zero (-)" xfId="156"/>
    <cellStyle name="Zero (+)" xfId="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T83"/>
  <sheetViews>
    <sheetView view="pageBreakPreview" topLeftCell="G1" zoomScaleNormal="115" zoomScaleSheetLayoutView="100" workbookViewId="0">
      <selection activeCell="J4" sqref="J4"/>
    </sheetView>
  </sheetViews>
  <sheetFormatPr defaultColWidth="10" defaultRowHeight="13.8"/>
  <cols>
    <col min="1" max="1" width="10" style="1"/>
    <col min="2" max="2" width="0" style="1" hidden="1" customWidth="1"/>
    <col min="3" max="3" width="14" style="1" customWidth="1"/>
    <col min="4" max="4" width="34.88671875" style="1" bestFit="1" customWidth="1"/>
    <col min="5" max="5" width="13.5546875" style="1" customWidth="1"/>
    <col min="6" max="6" width="7.88671875" style="1" customWidth="1"/>
    <col min="7" max="7" width="11.21875" style="1" customWidth="1"/>
    <col min="8" max="8" width="11.88671875" style="1" customWidth="1"/>
    <col min="9" max="9" width="13.88671875" style="1" customWidth="1"/>
    <col min="10" max="10" width="13.33203125" style="1" customWidth="1"/>
    <col min="11" max="11" width="2.6640625" style="1" customWidth="1"/>
    <col min="12" max="12" width="15.6640625" style="1" customWidth="1"/>
    <col min="13" max="13" width="14.88671875" style="1" customWidth="1"/>
    <col min="14" max="14" width="14" style="1" customWidth="1"/>
    <col min="15" max="15" width="15" style="1" customWidth="1"/>
    <col min="16" max="16" width="16.5546875" style="1" customWidth="1"/>
    <col min="17" max="16384" width="10" style="1"/>
  </cols>
  <sheetData>
    <row r="1" spans="1:20">
      <c r="O1" s="2" t="s">
        <v>0</v>
      </c>
      <c r="P1" s="3" t="s">
        <v>87</v>
      </c>
    </row>
    <row r="2" spans="1:20">
      <c r="O2" s="2" t="s">
        <v>1</v>
      </c>
      <c r="P2" s="4" t="s">
        <v>91</v>
      </c>
    </row>
    <row r="3" spans="1:20">
      <c r="H3" s="6"/>
      <c r="O3" s="2" t="s">
        <v>2</v>
      </c>
      <c r="P3" s="4">
        <v>2</v>
      </c>
    </row>
    <row r="4" spans="1:20">
      <c r="O4" s="2" t="s">
        <v>3</v>
      </c>
      <c r="P4" s="4">
        <v>4</v>
      </c>
    </row>
    <row r="5" spans="1:20">
      <c r="J5" s="79"/>
      <c r="O5" s="2" t="s">
        <v>4</v>
      </c>
      <c r="P5" s="5"/>
    </row>
    <row r="6" spans="1:20">
      <c r="O6" s="2"/>
      <c r="P6" s="3"/>
    </row>
    <row r="7" spans="1:20">
      <c r="N7" s="92" t="s">
        <v>89</v>
      </c>
      <c r="O7" s="2" t="s">
        <v>5</v>
      </c>
      <c r="P7" s="5" t="s">
        <v>88</v>
      </c>
    </row>
    <row r="8" spans="1:20" ht="17.399999999999999">
      <c r="A8" s="108" t="s">
        <v>6</v>
      </c>
      <c r="B8" s="108"/>
      <c r="C8" s="108"/>
      <c r="D8" s="108"/>
      <c r="E8" s="108"/>
      <c r="F8" s="108"/>
      <c r="G8" s="108"/>
      <c r="H8" s="108"/>
      <c r="I8" s="108"/>
      <c r="J8" s="108"/>
      <c r="K8" s="108"/>
      <c r="L8" s="108"/>
      <c r="M8" s="108"/>
      <c r="N8" s="108"/>
      <c r="O8" s="108"/>
      <c r="P8" s="108"/>
    </row>
    <row r="9" spans="1:20" ht="17.399999999999999">
      <c r="A9" s="108" t="s">
        <v>7</v>
      </c>
      <c r="B9" s="108"/>
      <c r="C9" s="108"/>
      <c r="D9" s="108"/>
      <c r="E9" s="108"/>
      <c r="F9" s="108"/>
      <c r="G9" s="108"/>
      <c r="H9" s="108"/>
      <c r="I9" s="108"/>
      <c r="J9" s="108"/>
      <c r="K9" s="108"/>
      <c r="L9" s="108"/>
      <c r="M9" s="108"/>
      <c r="N9" s="108"/>
      <c r="O9" s="108"/>
      <c r="P9" s="108"/>
      <c r="Q9" s="6"/>
    </row>
    <row r="10" spans="1:20">
      <c r="H10" s="7" t="s">
        <v>8</v>
      </c>
      <c r="I10" s="8">
        <v>2015</v>
      </c>
      <c r="L10" s="9"/>
      <c r="M10" s="9"/>
      <c r="N10" s="9"/>
      <c r="O10" s="10"/>
      <c r="P10" s="11"/>
      <c r="Q10" s="6"/>
    </row>
    <row r="11" spans="1:20">
      <c r="A11" s="12"/>
      <c r="B11" s="12"/>
      <c r="C11" s="12"/>
      <c r="D11" s="12"/>
      <c r="E11" s="12"/>
      <c r="F11" s="6"/>
      <c r="G11" s="6"/>
      <c r="H11" s="6"/>
      <c r="I11" s="6"/>
      <c r="J11" s="6"/>
      <c r="K11" s="6"/>
      <c r="L11" s="12"/>
      <c r="M11" s="12"/>
      <c r="N11" s="12"/>
      <c r="O11" s="12"/>
      <c r="P11" s="6"/>
      <c r="Q11" s="6"/>
    </row>
    <row r="12" spans="1:20">
      <c r="A12" s="6"/>
      <c r="B12" s="6"/>
      <c r="C12" s="6"/>
      <c r="D12" s="6"/>
      <c r="E12" s="6"/>
      <c r="F12" s="6"/>
      <c r="G12" s="109" t="s">
        <v>9</v>
      </c>
      <c r="H12" s="110"/>
      <c r="I12" s="110"/>
      <c r="J12" s="111"/>
      <c r="K12" s="6"/>
      <c r="L12" s="112" t="s">
        <v>10</v>
      </c>
      <c r="M12" s="113"/>
      <c r="N12" s="113"/>
      <c r="O12" s="114"/>
      <c r="P12" s="6"/>
      <c r="Q12" s="6"/>
    </row>
    <row r="13" spans="1:20" ht="27.6">
      <c r="A13" s="13" t="s">
        <v>11</v>
      </c>
      <c r="B13" s="13" t="s">
        <v>12</v>
      </c>
      <c r="C13" s="13" t="s">
        <v>13</v>
      </c>
      <c r="D13" s="13" t="s">
        <v>14</v>
      </c>
      <c r="E13" s="13" t="s">
        <v>15</v>
      </c>
      <c r="F13" s="13" t="s">
        <v>16</v>
      </c>
      <c r="G13" s="13" t="s">
        <v>17</v>
      </c>
      <c r="H13" s="13" t="s">
        <v>18</v>
      </c>
      <c r="I13" s="13" t="s">
        <v>19</v>
      </c>
      <c r="J13" s="13" t="s">
        <v>20</v>
      </c>
      <c r="K13" s="14"/>
      <c r="L13" s="15" t="s">
        <v>17</v>
      </c>
      <c r="M13" s="15" t="s">
        <v>18</v>
      </c>
      <c r="N13" s="15" t="s">
        <v>19</v>
      </c>
      <c r="O13" s="15" t="s">
        <v>20</v>
      </c>
      <c r="P13" s="13" t="s">
        <v>21</v>
      </c>
      <c r="Q13" s="14"/>
      <c r="R13" s="16"/>
      <c r="S13" s="16"/>
      <c r="T13" s="16"/>
    </row>
    <row r="14" spans="1:20" ht="21" customHeight="1">
      <c r="A14" s="115" t="s">
        <v>22</v>
      </c>
      <c r="B14" s="116"/>
      <c r="C14" s="116"/>
      <c r="D14" s="17"/>
      <c r="E14" s="17"/>
      <c r="F14" s="17"/>
      <c r="G14" s="17"/>
      <c r="H14" s="17"/>
      <c r="I14" s="17"/>
      <c r="J14" s="17"/>
      <c r="K14" s="14"/>
      <c r="L14" s="18"/>
      <c r="M14" s="18"/>
      <c r="N14" s="18"/>
      <c r="O14" s="18"/>
      <c r="P14" s="17"/>
      <c r="Q14" s="14"/>
      <c r="R14" s="16"/>
      <c r="S14" s="16"/>
      <c r="T14" s="16"/>
    </row>
    <row r="15" spans="1:20">
      <c r="A15" s="19">
        <v>47</v>
      </c>
      <c r="B15" s="19">
        <v>1610</v>
      </c>
      <c r="C15" s="20">
        <v>1610</v>
      </c>
      <c r="D15" s="21" t="s">
        <v>23</v>
      </c>
      <c r="E15" s="22">
        <v>2.5000000000000001E-2</v>
      </c>
      <c r="F15" s="23"/>
      <c r="G15" s="24">
        <v>4953</v>
      </c>
      <c r="H15" s="24">
        <v>0</v>
      </c>
      <c r="I15" s="24">
        <v>0</v>
      </c>
      <c r="J15" s="24">
        <f t="shared" ref="J15:J30" si="0">SUM(G15:I15)</f>
        <v>4953</v>
      </c>
      <c r="K15" s="19"/>
      <c r="L15" s="25">
        <v>893</v>
      </c>
      <c r="M15" s="24">
        <v>288</v>
      </c>
      <c r="N15" s="24">
        <v>0</v>
      </c>
      <c r="O15" s="26">
        <f t="shared" ref="O15:O30" si="1">+L15+M15+N15</f>
        <v>1181</v>
      </c>
      <c r="P15" s="27">
        <f t="shared" ref="P15:P30" si="2">+J15-O15</f>
        <v>3772</v>
      </c>
      <c r="Q15" s="28"/>
      <c r="R15" s="29"/>
      <c r="S15" s="29"/>
      <c r="T15" s="16"/>
    </row>
    <row r="16" spans="1:20">
      <c r="A16" s="30" t="s">
        <v>24</v>
      </c>
      <c r="B16" s="30" t="s">
        <v>25</v>
      </c>
      <c r="C16" s="30">
        <v>1805</v>
      </c>
      <c r="D16" s="30" t="s">
        <v>26</v>
      </c>
      <c r="E16" s="30">
        <v>0</v>
      </c>
      <c r="F16" s="31"/>
      <c r="G16" s="24">
        <v>22422</v>
      </c>
      <c r="H16" s="24">
        <v>1125</v>
      </c>
      <c r="I16" s="24">
        <v>0</v>
      </c>
      <c r="J16" s="24">
        <f t="shared" si="0"/>
        <v>23547</v>
      </c>
      <c r="K16" s="24"/>
      <c r="L16" s="26">
        <v>0</v>
      </c>
      <c r="M16" s="24">
        <v>0</v>
      </c>
      <c r="N16" s="24">
        <v>0</v>
      </c>
      <c r="O16" s="26">
        <f t="shared" si="1"/>
        <v>0</v>
      </c>
      <c r="P16" s="27">
        <f t="shared" si="2"/>
        <v>23547</v>
      </c>
      <c r="Q16" s="32"/>
      <c r="R16" s="32"/>
    </row>
    <row r="17" spans="1:18">
      <c r="A17" s="30" t="s">
        <v>27</v>
      </c>
      <c r="B17" s="30" t="s">
        <v>28</v>
      </c>
      <c r="C17" s="30">
        <v>1612</v>
      </c>
      <c r="D17" s="30" t="s">
        <v>29</v>
      </c>
      <c r="E17" s="30">
        <v>0</v>
      </c>
      <c r="F17" s="31"/>
      <c r="G17" s="24">
        <v>873</v>
      </c>
      <c r="H17" s="24">
        <v>33</v>
      </c>
      <c r="I17" s="24">
        <v>0</v>
      </c>
      <c r="J17" s="24">
        <f t="shared" si="0"/>
        <v>906</v>
      </c>
      <c r="K17" s="24"/>
      <c r="L17" s="26">
        <v>0</v>
      </c>
      <c r="M17" s="24">
        <v>0</v>
      </c>
      <c r="N17" s="24">
        <v>0</v>
      </c>
      <c r="O17" s="26">
        <f t="shared" si="1"/>
        <v>0</v>
      </c>
      <c r="P17" s="27">
        <f t="shared" si="2"/>
        <v>906</v>
      </c>
      <c r="Q17" s="32"/>
      <c r="R17" s="32"/>
    </row>
    <row r="18" spans="1:18">
      <c r="A18" s="30">
        <v>1</v>
      </c>
      <c r="B18" s="30">
        <v>1808</v>
      </c>
      <c r="C18" s="30">
        <v>1808</v>
      </c>
      <c r="D18" s="30" t="s">
        <v>30</v>
      </c>
      <c r="E18" s="22">
        <v>2.5000000000000001E-2</v>
      </c>
      <c r="F18" s="31"/>
      <c r="G18" s="24">
        <v>6718</v>
      </c>
      <c r="H18" s="24">
        <v>211</v>
      </c>
      <c r="I18" s="24">
        <v>0</v>
      </c>
      <c r="J18" s="24">
        <f t="shared" si="0"/>
        <v>6929</v>
      </c>
      <c r="K18" s="24"/>
      <c r="L18" s="26">
        <v>801</v>
      </c>
      <c r="M18" s="24">
        <v>215</v>
      </c>
      <c r="N18" s="24">
        <v>0</v>
      </c>
      <c r="O18" s="26">
        <f t="shared" si="1"/>
        <v>1016</v>
      </c>
      <c r="P18" s="27">
        <f t="shared" si="2"/>
        <v>5913</v>
      </c>
      <c r="Q18" s="32"/>
      <c r="R18" s="32"/>
    </row>
    <row r="19" spans="1:18">
      <c r="A19" s="30">
        <v>47</v>
      </c>
      <c r="B19" s="30">
        <v>1810</v>
      </c>
      <c r="C19" s="30">
        <v>1810</v>
      </c>
      <c r="D19" s="30" t="s">
        <v>31</v>
      </c>
      <c r="E19" s="30">
        <v>0</v>
      </c>
      <c r="F19" s="31"/>
      <c r="G19" s="24">
        <v>9878</v>
      </c>
      <c r="H19" s="24">
        <v>0</v>
      </c>
      <c r="I19" s="24">
        <v>0</v>
      </c>
      <c r="J19" s="24">
        <f t="shared" si="0"/>
        <v>9878</v>
      </c>
      <c r="K19" s="24"/>
      <c r="L19" s="26">
        <v>0</v>
      </c>
      <c r="M19" s="24">
        <v>0</v>
      </c>
      <c r="N19" s="24">
        <v>0</v>
      </c>
      <c r="O19" s="26">
        <f t="shared" si="1"/>
        <v>0</v>
      </c>
      <c r="P19" s="27">
        <f t="shared" si="2"/>
        <v>9878</v>
      </c>
      <c r="Q19" s="32"/>
      <c r="R19" s="32"/>
    </row>
    <row r="20" spans="1:18">
      <c r="A20" s="30">
        <v>47</v>
      </c>
      <c r="B20" s="30">
        <v>1815</v>
      </c>
      <c r="C20" s="30">
        <v>1815</v>
      </c>
      <c r="D20" s="30" t="s">
        <v>32</v>
      </c>
      <c r="E20" s="22">
        <v>2.5000000000000001E-2</v>
      </c>
      <c r="F20" s="33">
        <v>1</v>
      </c>
      <c r="G20" s="24">
        <v>103285</v>
      </c>
      <c r="H20" s="24">
        <v>2968</v>
      </c>
      <c r="I20" s="24">
        <v>0</v>
      </c>
      <c r="J20" s="24">
        <f t="shared" si="0"/>
        <v>106253</v>
      </c>
      <c r="K20" s="24"/>
      <c r="L20" s="26">
        <v>17426</v>
      </c>
      <c r="M20" s="24">
        <v>4065</v>
      </c>
      <c r="N20" s="24">
        <v>0</v>
      </c>
      <c r="O20" s="26">
        <f t="shared" si="1"/>
        <v>21491</v>
      </c>
      <c r="P20" s="27">
        <f t="shared" si="2"/>
        <v>84762</v>
      </c>
      <c r="Q20" s="32"/>
      <c r="R20" s="32"/>
    </row>
    <row r="21" spans="1:18">
      <c r="A21" s="30">
        <v>47</v>
      </c>
      <c r="B21" s="30">
        <v>1820</v>
      </c>
      <c r="C21" s="30">
        <v>1820</v>
      </c>
      <c r="D21" s="30" t="s">
        <v>33</v>
      </c>
      <c r="E21" s="22">
        <v>3.3333333333333333E-2</v>
      </c>
      <c r="F21" s="31">
        <v>1</v>
      </c>
      <c r="G21" s="24">
        <v>24316</v>
      </c>
      <c r="H21" s="24">
        <v>4071</v>
      </c>
      <c r="I21" s="24">
        <v>0</v>
      </c>
      <c r="J21" s="24">
        <f t="shared" si="0"/>
        <v>28387</v>
      </c>
      <c r="K21" s="24"/>
      <c r="L21" s="26">
        <v>5758</v>
      </c>
      <c r="M21" s="24">
        <v>1444</v>
      </c>
      <c r="N21" s="24">
        <v>0</v>
      </c>
      <c r="O21" s="26">
        <f t="shared" si="1"/>
        <v>7202</v>
      </c>
      <c r="P21" s="27">
        <f t="shared" si="2"/>
        <v>21185</v>
      </c>
      <c r="Q21" s="32"/>
      <c r="R21" s="32"/>
    </row>
    <row r="22" spans="1:18">
      <c r="A22" s="30">
        <v>47</v>
      </c>
      <c r="B22" s="30">
        <v>1830</v>
      </c>
      <c r="C22" s="30">
        <v>1830</v>
      </c>
      <c r="D22" s="30" t="s">
        <v>34</v>
      </c>
      <c r="E22" s="22">
        <v>2.2222222222222223E-2</v>
      </c>
      <c r="F22" s="31"/>
      <c r="G22" s="24">
        <v>144278</v>
      </c>
      <c r="H22" s="24">
        <v>16590</v>
      </c>
      <c r="I22" s="24">
        <v>-87</v>
      </c>
      <c r="J22" s="24">
        <f t="shared" si="0"/>
        <v>160781</v>
      </c>
      <c r="K22" s="24"/>
      <c r="L22" s="26">
        <v>11025</v>
      </c>
      <c r="M22" s="24">
        <v>3605</v>
      </c>
      <c r="N22" s="24">
        <v>-4</v>
      </c>
      <c r="O22" s="26">
        <f t="shared" si="1"/>
        <v>14626</v>
      </c>
      <c r="P22" s="27">
        <f t="shared" si="2"/>
        <v>146155</v>
      </c>
      <c r="Q22" s="32"/>
      <c r="R22" s="32"/>
    </row>
    <row r="23" spans="1:18">
      <c r="A23" s="30">
        <v>47</v>
      </c>
      <c r="B23" s="30">
        <v>1835</v>
      </c>
      <c r="C23" s="30">
        <v>1835</v>
      </c>
      <c r="D23" s="30" t="s">
        <v>35</v>
      </c>
      <c r="E23" s="22">
        <v>2.5000000000000001E-2</v>
      </c>
      <c r="F23" s="31"/>
      <c r="G23" s="24">
        <v>124250</v>
      </c>
      <c r="H23" s="24">
        <v>12857</v>
      </c>
      <c r="I23" s="24">
        <v>-130</v>
      </c>
      <c r="J23" s="24">
        <f t="shared" si="0"/>
        <v>136977</v>
      </c>
      <c r="K23" s="24"/>
      <c r="L23" s="26">
        <v>12224</v>
      </c>
      <c r="M23" s="24">
        <v>3799</v>
      </c>
      <c r="N23" s="24">
        <v>-8</v>
      </c>
      <c r="O23" s="26">
        <f t="shared" si="1"/>
        <v>16015</v>
      </c>
      <c r="P23" s="27">
        <f t="shared" si="2"/>
        <v>120962</v>
      </c>
      <c r="Q23" s="32"/>
      <c r="R23" s="32"/>
    </row>
    <row r="24" spans="1:18">
      <c r="A24" s="30">
        <v>47</v>
      </c>
      <c r="B24" s="30">
        <v>1840</v>
      </c>
      <c r="C24" s="30">
        <v>1840</v>
      </c>
      <c r="D24" s="30" t="s">
        <v>36</v>
      </c>
      <c r="E24" s="22">
        <v>1.6666666666666666E-2</v>
      </c>
      <c r="F24" s="31"/>
      <c r="G24" s="24">
        <v>97446</v>
      </c>
      <c r="H24" s="24">
        <v>7573</v>
      </c>
      <c r="I24" s="24">
        <v>0</v>
      </c>
      <c r="J24" s="24">
        <f t="shared" si="0"/>
        <v>105019</v>
      </c>
      <c r="K24" s="24"/>
      <c r="L24" s="26">
        <v>5302</v>
      </c>
      <c r="M24" s="24">
        <v>1799</v>
      </c>
      <c r="N24" s="24">
        <v>0</v>
      </c>
      <c r="O24" s="26">
        <f t="shared" si="1"/>
        <v>7101</v>
      </c>
      <c r="P24" s="27">
        <f t="shared" si="2"/>
        <v>97918</v>
      </c>
      <c r="Q24" s="32"/>
      <c r="R24" s="32"/>
    </row>
    <row r="25" spans="1:18">
      <c r="A25" s="30">
        <v>47</v>
      </c>
      <c r="B25" s="30">
        <v>1845</v>
      </c>
      <c r="C25" s="30">
        <v>1845</v>
      </c>
      <c r="D25" s="30" t="s">
        <v>37</v>
      </c>
      <c r="E25" s="22">
        <v>2.2222222222222223E-2</v>
      </c>
      <c r="F25" s="31"/>
      <c r="G25" s="24">
        <v>279110</v>
      </c>
      <c r="H25" s="24">
        <v>37965</v>
      </c>
      <c r="I25" s="24">
        <v>-433</v>
      </c>
      <c r="J25" s="24">
        <f t="shared" si="0"/>
        <v>316642</v>
      </c>
      <c r="K25" s="24"/>
      <c r="L25" s="26">
        <v>23798</v>
      </c>
      <c r="M25" s="24">
        <v>8059</v>
      </c>
      <c r="N25" s="24">
        <v>-23</v>
      </c>
      <c r="O25" s="26">
        <f t="shared" si="1"/>
        <v>31834</v>
      </c>
      <c r="P25" s="27">
        <f t="shared" si="2"/>
        <v>284808</v>
      </c>
      <c r="Q25" s="32"/>
      <c r="R25" s="32"/>
    </row>
    <row r="26" spans="1:18">
      <c r="A26" s="30">
        <v>47</v>
      </c>
      <c r="B26" s="30">
        <v>1849</v>
      </c>
      <c r="C26" s="30">
        <v>1850</v>
      </c>
      <c r="D26" s="30" t="s">
        <v>38</v>
      </c>
      <c r="E26" s="22">
        <v>2.9166666666666667E-2</v>
      </c>
      <c r="F26" s="31">
        <v>2</v>
      </c>
      <c r="G26" s="24">
        <v>163244</v>
      </c>
      <c r="H26" s="24">
        <v>7463</v>
      </c>
      <c r="I26" s="24">
        <v>-1901</v>
      </c>
      <c r="J26" s="24">
        <f t="shared" si="0"/>
        <v>168806</v>
      </c>
      <c r="K26" s="24"/>
      <c r="L26" s="26">
        <v>24620</v>
      </c>
      <c r="M26" s="24">
        <v>6936</v>
      </c>
      <c r="N26" s="24">
        <v>-166</v>
      </c>
      <c r="O26" s="26">
        <f t="shared" si="1"/>
        <v>31390</v>
      </c>
      <c r="P26" s="27">
        <f t="shared" si="2"/>
        <v>137416</v>
      </c>
      <c r="Q26" s="32"/>
      <c r="R26" s="32"/>
    </row>
    <row r="27" spans="1:18">
      <c r="A27" s="30">
        <v>47</v>
      </c>
      <c r="B27" s="30">
        <v>1855</v>
      </c>
      <c r="C27" s="30">
        <v>1855</v>
      </c>
      <c r="D27" s="30" t="s">
        <v>39</v>
      </c>
      <c r="E27" s="22">
        <v>3.2500000000000001E-2</v>
      </c>
      <c r="F27" s="31">
        <v>2</v>
      </c>
      <c r="G27" s="24">
        <v>68151</v>
      </c>
      <c r="H27" s="24">
        <v>3653</v>
      </c>
      <c r="I27" s="24">
        <v>0</v>
      </c>
      <c r="J27" s="24">
        <f t="shared" si="0"/>
        <v>71804</v>
      </c>
      <c r="K27" s="24"/>
      <c r="L27" s="26">
        <v>14400</v>
      </c>
      <c r="M27" s="24">
        <v>3467</v>
      </c>
      <c r="N27" s="24">
        <v>0</v>
      </c>
      <c r="O27" s="26">
        <f t="shared" si="1"/>
        <v>17867</v>
      </c>
      <c r="P27" s="27">
        <f t="shared" si="2"/>
        <v>53937</v>
      </c>
      <c r="Q27" s="32"/>
      <c r="R27" s="32"/>
    </row>
    <row r="28" spans="1:18">
      <c r="A28" s="30">
        <v>47</v>
      </c>
      <c r="B28" s="30">
        <v>1860</v>
      </c>
      <c r="C28" s="30">
        <v>1860</v>
      </c>
      <c r="D28" s="30" t="s">
        <v>40</v>
      </c>
      <c r="E28" s="22">
        <v>5.333333333333333E-2</v>
      </c>
      <c r="F28" s="31">
        <v>2</v>
      </c>
      <c r="G28" s="24">
        <v>29887</v>
      </c>
      <c r="H28" s="24">
        <v>4012</v>
      </c>
      <c r="I28" s="24">
        <v>-661</v>
      </c>
      <c r="J28" s="24">
        <f t="shared" si="0"/>
        <v>33238</v>
      </c>
      <c r="K28" s="24"/>
      <c r="L28" s="26">
        <v>5438</v>
      </c>
      <c r="M28" s="24">
        <v>1944</v>
      </c>
      <c r="N28" s="24">
        <v>-330</v>
      </c>
      <c r="O28" s="26">
        <f t="shared" si="1"/>
        <v>7052</v>
      </c>
      <c r="P28" s="27">
        <f t="shared" si="2"/>
        <v>26186</v>
      </c>
      <c r="Q28" s="32"/>
      <c r="R28" s="32"/>
    </row>
    <row r="29" spans="1:18">
      <c r="A29" s="30">
        <v>47</v>
      </c>
      <c r="B29" s="30">
        <v>1862</v>
      </c>
      <c r="C29" s="30">
        <v>1860</v>
      </c>
      <c r="D29" s="30" t="s">
        <v>41</v>
      </c>
      <c r="E29" s="22">
        <v>6.6666666666666666E-2</v>
      </c>
      <c r="F29" s="31"/>
      <c r="G29" s="24">
        <v>49834</v>
      </c>
      <c r="H29" s="24">
        <v>1185</v>
      </c>
      <c r="I29" s="24">
        <v>0</v>
      </c>
      <c r="J29" s="24">
        <f t="shared" si="0"/>
        <v>51019</v>
      </c>
      <c r="K29" s="24"/>
      <c r="L29" s="26">
        <v>14146</v>
      </c>
      <c r="M29" s="24">
        <v>3648</v>
      </c>
      <c r="N29" s="24">
        <v>0</v>
      </c>
      <c r="O29" s="26">
        <f t="shared" si="1"/>
        <v>17794</v>
      </c>
      <c r="P29" s="27">
        <f t="shared" si="2"/>
        <v>33225</v>
      </c>
      <c r="Q29" s="32"/>
      <c r="R29" s="32"/>
    </row>
    <row r="30" spans="1:18">
      <c r="A30" s="30">
        <v>47</v>
      </c>
      <c r="B30" s="30"/>
      <c r="C30" s="30">
        <v>1875</v>
      </c>
      <c r="D30" s="34" t="s">
        <v>42</v>
      </c>
      <c r="E30" s="22">
        <v>0.04</v>
      </c>
      <c r="F30" s="31"/>
      <c r="G30" s="24">
        <v>2124</v>
      </c>
      <c r="H30" s="24">
        <v>2</v>
      </c>
      <c r="I30" s="24">
        <v>0</v>
      </c>
      <c r="J30" s="24">
        <f t="shared" si="0"/>
        <v>2126</v>
      </c>
      <c r="K30" s="24"/>
      <c r="L30" s="26">
        <v>305</v>
      </c>
      <c r="M30" s="24">
        <v>91</v>
      </c>
      <c r="N30" s="24">
        <v>0</v>
      </c>
      <c r="O30" s="26">
        <f t="shared" si="1"/>
        <v>396</v>
      </c>
      <c r="P30" s="27">
        <f t="shared" si="2"/>
        <v>1730</v>
      </c>
      <c r="Q30" s="32"/>
      <c r="R30" s="32"/>
    </row>
    <row r="31" spans="1:18">
      <c r="A31" s="35"/>
      <c r="D31" s="36" t="s">
        <v>43</v>
      </c>
      <c r="E31" s="30" t="s">
        <v>24</v>
      </c>
      <c r="F31" s="31"/>
      <c r="G31" s="24">
        <f>SUM(G15:G30)</f>
        <v>1130769</v>
      </c>
      <c r="H31" s="24">
        <f>SUM(H15:H30)</f>
        <v>99708</v>
      </c>
      <c r="I31" s="24">
        <f>SUM(I15:I30)</f>
        <v>-3212</v>
      </c>
      <c r="J31" s="24">
        <f>SUM(J15:J30)</f>
        <v>1227265</v>
      </c>
      <c r="K31" s="24"/>
      <c r="L31" s="24">
        <f>SUM(L15:L30)</f>
        <v>136136</v>
      </c>
      <c r="M31" s="24">
        <f>SUM(M15:M30)</f>
        <v>39360</v>
      </c>
      <c r="N31" s="24">
        <f>SUM(N15:N30)</f>
        <v>-531</v>
      </c>
      <c r="O31" s="24">
        <f>SUM(O15:O30)</f>
        <v>174965</v>
      </c>
      <c r="P31" s="24">
        <f>SUM(P15:P30)</f>
        <v>1052300</v>
      </c>
      <c r="Q31" s="32"/>
      <c r="R31" s="32"/>
    </row>
    <row r="32" spans="1:18">
      <c r="A32" s="37" t="s">
        <v>44</v>
      </c>
      <c r="B32" s="38"/>
      <c r="C32" s="38"/>
      <c r="D32" s="39"/>
      <c r="F32" s="40"/>
      <c r="G32" s="32"/>
      <c r="H32" s="32"/>
      <c r="I32" s="32"/>
      <c r="J32" s="32"/>
      <c r="K32" s="32"/>
      <c r="L32" s="41"/>
      <c r="M32" s="41"/>
      <c r="N32" s="41"/>
      <c r="O32" s="41"/>
      <c r="P32" s="42"/>
      <c r="Q32" s="32"/>
      <c r="R32" s="32"/>
    </row>
    <row r="33" spans="1:18">
      <c r="A33" s="30">
        <v>1</v>
      </c>
      <c r="B33" s="30">
        <v>1908</v>
      </c>
      <c r="C33" s="30">
        <v>1908</v>
      </c>
      <c r="D33" s="30" t="s">
        <v>45</v>
      </c>
      <c r="E33" s="22">
        <v>0.02</v>
      </c>
      <c r="F33" s="31">
        <v>1</v>
      </c>
      <c r="G33" s="24">
        <v>43552</v>
      </c>
      <c r="H33" s="24">
        <v>3761</v>
      </c>
      <c r="I33" s="24">
        <v>0</v>
      </c>
      <c r="J33" s="24">
        <f t="shared" ref="J33:J44" si="3">SUM(G33:I33)</f>
        <v>47313</v>
      </c>
      <c r="K33" s="24"/>
      <c r="L33" s="26">
        <v>3744</v>
      </c>
      <c r="M33" s="24">
        <v>1024</v>
      </c>
      <c r="N33" s="24">
        <v>0</v>
      </c>
      <c r="O33" s="26">
        <f t="shared" ref="O33:O44" si="4">+L33+M33+N33</f>
        <v>4768</v>
      </c>
      <c r="P33" s="27">
        <f t="shared" ref="P33:P45" si="5">+J33-O33</f>
        <v>42545</v>
      </c>
      <c r="Q33" s="32"/>
      <c r="R33" s="32"/>
    </row>
    <row r="34" spans="1:18">
      <c r="A34" s="30">
        <v>13</v>
      </c>
      <c r="B34" s="30">
        <v>1910</v>
      </c>
      <c r="C34" s="30">
        <v>1910</v>
      </c>
      <c r="D34" s="30" t="s">
        <v>46</v>
      </c>
      <c r="E34" s="22">
        <v>0.3</v>
      </c>
      <c r="F34" s="31"/>
      <c r="G34" s="24">
        <v>191</v>
      </c>
      <c r="H34" s="24">
        <v>0</v>
      </c>
      <c r="I34" s="24">
        <v>0</v>
      </c>
      <c r="J34" s="24">
        <f t="shared" si="3"/>
        <v>191</v>
      </c>
      <c r="K34" s="24"/>
      <c r="L34" s="26">
        <v>25</v>
      </c>
      <c r="M34" s="24">
        <v>3</v>
      </c>
      <c r="N34" s="24">
        <v>0</v>
      </c>
      <c r="O34" s="26">
        <f t="shared" si="4"/>
        <v>28</v>
      </c>
      <c r="P34" s="27">
        <f t="shared" si="5"/>
        <v>163</v>
      </c>
      <c r="Q34" s="32"/>
      <c r="R34" s="32"/>
    </row>
    <row r="35" spans="1:18">
      <c r="A35" s="30">
        <v>8</v>
      </c>
      <c r="B35" s="30">
        <v>1915</v>
      </c>
      <c r="C35" s="30">
        <v>1915</v>
      </c>
      <c r="D35" s="30" t="s">
        <v>47</v>
      </c>
      <c r="E35" s="22">
        <v>0.1</v>
      </c>
      <c r="F35" s="31"/>
      <c r="G35" s="24">
        <v>4938</v>
      </c>
      <c r="H35" s="24">
        <v>97</v>
      </c>
      <c r="I35" s="24">
        <v>0</v>
      </c>
      <c r="J35" s="24">
        <f t="shared" si="3"/>
        <v>5035</v>
      </c>
      <c r="K35" s="24"/>
      <c r="L35" s="26">
        <v>2204</v>
      </c>
      <c r="M35" s="24">
        <v>596</v>
      </c>
      <c r="N35" s="24">
        <v>0</v>
      </c>
      <c r="O35" s="26">
        <f t="shared" si="4"/>
        <v>2800</v>
      </c>
      <c r="P35" s="27">
        <f t="shared" si="5"/>
        <v>2235</v>
      </c>
      <c r="Q35" s="32"/>
      <c r="R35" s="32"/>
    </row>
    <row r="36" spans="1:18">
      <c r="A36" s="30">
        <v>50</v>
      </c>
      <c r="B36" s="30">
        <v>1920</v>
      </c>
      <c r="C36" s="30">
        <v>1920</v>
      </c>
      <c r="D36" s="30" t="s">
        <v>48</v>
      </c>
      <c r="E36" s="22">
        <v>0.20416666666666666</v>
      </c>
      <c r="F36" s="31">
        <v>2</v>
      </c>
      <c r="G36" s="24">
        <v>11327</v>
      </c>
      <c r="H36" s="24">
        <v>2036</v>
      </c>
      <c r="I36" s="24">
        <v>0</v>
      </c>
      <c r="J36" s="24">
        <f t="shared" si="3"/>
        <v>13363</v>
      </c>
      <c r="K36" s="24"/>
      <c r="L36" s="26">
        <v>5920</v>
      </c>
      <c r="M36" s="24">
        <v>1949</v>
      </c>
      <c r="N36" s="24">
        <v>0</v>
      </c>
      <c r="O36" s="26">
        <f t="shared" si="4"/>
        <v>7869</v>
      </c>
      <c r="P36" s="27">
        <f t="shared" si="5"/>
        <v>5494</v>
      </c>
      <c r="Q36" s="32"/>
      <c r="R36" s="32"/>
    </row>
    <row r="37" spans="1:18">
      <c r="A37" s="30">
        <v>12</v>
      </c>
      <c r="B37" s="30">
        <v>1925</v>
      </c>
      <c r="C37" s="30">
        <v>1611</v>
      </c>
      <c r="D37" s="30" t="s">
        <v>49</v>
      </c>
      <c r="E37" s="22">
        <v>0.22777777777777777</v>
      </c>
      <c r="F37" s="31">
        <v>2</v>
      </c>
      <c r="G37" s="24">
        <v>16799</v>
      </c>
      <c r="H37" s="24">
        <v>50844</v>
      </c>
      <c r="I37" s="24">
        <v>0</v>
      </c>
      <c r="J37" s="24">
        <f t="shared" si="3"/>
        <v>67643</v>
      </c>
      <c r="K37" s="24"/>
      <c r="L37" s="26">
        <v>10420</v>
      </c>
      <c r="M37" s="24">
        <v>5514</v>
      </c>
      <c r="N37" s="24">
        <v>0</v>
      </c>
      <c r="O37" s="26">
        <f t="shared" si="4"/>
        <v>15934</v>
      </c>
      <c r="P37" s="27">
        <f t="shared" si="5"/>
        <v>51709</v>
      </c>
      <c r="Q37" s="32"/>
      <c r="R37" s="32"/>
    </row>
    <row r="38" spans="1:18">
      <c r="A38" s="30">
        <v>10</v>
      </c>
      <c r="B38" s="30">
        <v>1930</v>
      </c>
      <c r="C38" s="30">
        <v>1930</v>
      </c>
      <c r="D38" s="30" t="s">
        <v>50</v>
      </c>
      <c r="E38" s="22">
        <v>9.0548340548340558E-2</v>
      </c>
      <c r="F38" s="31">
        <v>2</v>
      </c>
      <c r="G38" s="24">
        <v>14303</v>
      </c>
      <c r="H38" s="24">
        <v>2263</v>
      </c>
      <c r="I38" s="24">
        <v>0</v>
      </c>
      <c r="J38" s="24">
        <f t="shared" si="3"/>
        <v>16566</v>
      </c>
      <c r="K38" s="24"/>
      <c r="L38" s="26">
        <v>5805</v>
      </c>
      <c r="M38" s="24">
        <v>1814</v>
      </c>
      <c r="N38" s="24">
        <v>0</v>
      </c>
      <c r="O38" s="26">
        <f t="shared" si="4"/>
        <v>7619</v>
      </c>
      <c r="P38" s="27">
        <f t="shared" si="5"/>
        <v>8947</v>
      </c>
      <c r="Q38" s="32"/>
      <c r="R38" s="32"/>
    </row>
    <row r="39" spans="1:18">
      <c r="A39" s="30">
        <v>8</v>
      </c>
      <c r="B39" s="30">
        <v>1935</v>
      </c>
      <c r="C39" s="30">
        <v>1935</v>
      </c>
      <c r="D39" s="30" t="s">
        <v>51</v>
      </c>
      <c r="E39" s="22">
        <v>0.1</v>
      </c>
      <c r="F39" s="31"/>
      <c r="G39" s="24">
        <v>145</v>
      </c>
      <c r="H39" s="24">
        <v>535</v>
      </c>
      <c r="I39" s="24">
        <v>0</v>
      </c>
      <c r="J39" s="24">
        <f t="shared" si="3"/>
        <v>680</v>
      </c>
      <c r="K39" s="24"/>
      <c r="L39" s="26">
        <v>5</v>
      </c>
      <c r="M39" s="24">
        <v>39</v>
      </c>
      <c r="N39" s="24">
        <v>0</v>
      </c>
      <c r="O39" s="26">
        <f t="shared" si="4"/>
        <v>44</v>
      </c>
      <c r="P39" s="27">
        <f t="shared" si="5"/>
        <v>636</v>
      </c>
      <c r="Q39" s="32"/>
      <c r="R39" s="32"/>
    </row>
    <row r="40" spans="1:18">
      <c r="A40" s="30">
        <v>8</v>
      </c>
      <c r="B40" s="30" t="s">
        <v>52</v>
      </c>
      <c r="C40" s="30">
        <v>1940</v>
      </c>
      <c r="D40" s="30" t="s">
        <v>53</v>
      </c>
      <c r="E40" s="22">
        <v>0.1</v>
      </c>
      <c r="F40" s="31"/>
      <c r="G40" s="24">
        <v>4317</v>
      </c>
      <c r="H40" s="24">
        <v>558</v>
      </c>
      <c r="I40" s="24">
        <v>0</v>
      </c>
      <c r="J40" s="24">
        <f t="shared" si="3"/>
        <v>4875</v>
      </c>
      <c r="K40" s="24"/>
      <c r="L40" s="26">
        <v>1678</v>
      </c>
      <c r="M40" s="24">
        <v>473</v>
      </c>
      <c r="N40" s="24">
        <v>0</v>
      </c>
      <c r="O40" s="26">
        <f t="shared" si="4"/>
        <v>2151</v>
      </c>
      <c r="P40" s="27">
        <f t="shared" si="5"/>
        <v>2724</v>
      </c>
      <c r="Q40" s="32"/>
      <c r="R40" s="32"/>
    </row>
    <row r="41" spans="1:18">
      <c r="A41" s="30">
        <v>8</v>
      </c>
      <c r="B41" s="30">
        <v>1955</v>
      </c>
      <c r="C41" s="30">
        <v>1955</v>
      </c>
      <c r="D41" s="30" t="s">
        <v>54</v>
      </c>
      <c r="E41" s="22">
        <v>0.21666666666666667</v>
      </c>
      <c r="F41" s="31">
        <v>2</v>
      </c>
      <c r="G41" s="24">
        <v>2235</v>
      </c>
      <c r="H41" s="24">
        <v>364</v>
      </c>
      <c r="I41" s="24">
        <v>0</v>
      </c>
      <c r="J41" s="24">
        <f t="shared" si="3"/>
        <v>2599</v>
      </c>
      <c r="K41" s="24"/>
      <c r="L41" s="26">
        <v>1547</v>
      </c>
      <c r="M41" s="24">
        <v>250</v>
      </c>
      <c r="N41" s="24">
        <v>0</v>
      </c>
      <c r="O41" s="26">
        <f t="shared" si="4"/>
        <v>1797</v>
      </c>
      <c r="P41" s="27">
        <f t="shared" si="5"/>
        <v>802</v>
      </c>
      <c r="Q41" s="32"/>
      <c r="R41" s="32"/>
    </row>
    <row r="42" spans="1:18">
      <c r="A42" s="30">
        <v>8</v>
      </c>
      <c r="B42" s="30">
        <v>1960</v>
      </c>
      <c r="C42" s="30">
        <v>1960</v>
      </c>
      <c r="D42" s="30" t="s">
        <v>55</v>
      </c>
      <c r="E42" s="22">
        <v>0.1</v>
      </c>
      <c r="F42" s="31"/>
      <c r="G42" s="24">
        <v>0</v>
      </c>
      <c r="H42" s="24">
        <v>0</v>
      </c>
      <c r="I42" s="24">
        <v>0</v>
      </c>
      <c r="J42" s="24">
        <f t="shared" si="3"/>
        <v>0</v>
      </c>
      <c r="K42" s="24"/>
      <c r="L42" s="26">
        <v>0</v>
      </c>
      <c r="M42" s="24">
        <v>0</v>
      </c>
      <c r="N42" s="24">
        <v>0</v>
      </c>
      <c r="O42" s="26">
        <f t="shared" si="4"/>
        <v>0</v>
      </c>
      <c r="P42" s="27">
        <f t="shared" si="5"/>
        <v>0</v>
      </c>
      <c r="Q42" s="32"/>
      <c r="R42" s="32"/>
    </row>
    <row r="43" spans="1:18">
      <c r="A43" s="30">
        <v>47</v>
      </c>
      <c r="B43" s="30">
        <v>1980</v>
      </c>
      <c r="C43" s="30">
        <v>1980</v>
      </c>
      <c r="D43" s="30" t="s">
        <v>56</v>
      </c>
      <c r="E43" s="22">
        <v>7.7777777777777779E-2</v>
      </c>
      <c r="F43" s="31">
        <v>2</v>
      </c>
      <c r="G43" s="24">
        <v>11304</v>
      </c>
      <c r="H43" s="24">
        <v>1301</v>
      </c>
      <c r="I43" s="24">
        <v>0</v>
      </c>
      <c r="J43" s="24">
        <f t="shared" si="3"/>
        <v>12605</v>
      </c>
      <c r="K43" s="24"/>
      <c r="L43" s="26">
        <v>4479</v>
      </c>
      <c r="M43" s="24">
        <v>1032</v>
      </c>
      <c r="N43" s="24">
        <v>0</v>
      </c>
      <c r="O43" s="26">
        <f t="shared" si="4"/>
        <v>5511</v>
      </c>
      <c r="P43" s="27">
        <f t="shared" si="5"/>
        <v>7094</v>
      </c>
      <c r="Q43" s="32"/>
      <c r="R43" s="32"/>
    </row>
    <row r="44" spans="1:18">
      <c r="A44" s="30">
        <v>47</v>
      </c>
      <c r="B44" s="30">
        <v>1990</v>
      </c>
      <c r="C44" s="30">
        <v>1990</v>
      </c>
      <c r="D44" s="30" t="s">
        <v>57</v>
      </c>
      <c r="E44" s="22" t="s">
        <v>24</v>
      </c>
      <c r="F44" s="31"/>
      <c r="G44" s="24">
        <v>0</v>
      </c>
      <c r="H44" s="24">
        <v>0</v>
      </c>
      <c r="I44" s="24">
        <v>0</v>
      </c>
      <c r="J44" s="24">
        <f t="shared" si="3"/>
        <v>0</v>
      </c>
      <c r="K44" s="24"/>
      <c r="L44" s="26">
        <v>0</v>
      </c>
      <c r="M44" s="24">
        <v>0</v>
      </c>
      <c r="N44" s="24">
        <v>0</v>
      </c>
      <c r="O44" s="26">
        <f t="shared" si="4"/>
        <v>0</v>
      </c>
      <c r="P44" s="27">
        <f t="shared" si="5"/>
        <v>0</v>
      </c>
      <c r="Q44" s="32"/>
      <c r="R44" s="32"/>
    </row>
    <row r="45" spans="1:18">
      <c r="A45" s="43"/>
      <c r="B45" s="44"/>
      <c r="C45" s="44"/>
      <c r="D45" s="36" t="s">
        <v>58</v>
      </c>
      <c r="E45" s="30" t="s">
        <v>24</v>
      </c>
      <c r="F45" s="31"/>
      <c r="G45" s="24">
        <f>SUM(G33:G44)</f>
        <v>109111</v>
      </c>
      <c r="H45" s="24">
        <f>SUM(H33:H44)</f>
        <v>61759</v>
      </c>
      <c r="I45" s="24">
        <v>0</v>
      </c>
      <c r="J45" s="24">
        <f>SUM(J33:J44)</f>
        <v>170870</v>
      </c>
      <c r="K45" s="24"/>
      <c r="L45" s="26">
        <f>SUM(L33:L44)</f>
        <v>35827</v>
      </c>
      <c r="M45" s="26">
        <f>SUM(M33:M44)</f>
        <v>12694</v>
      </c>
      <c r="N45" s="26">
        <f>SUM(N33:N44)</f>
        <v>0</v>
      </c>
      <c r="O45" s="26">
        <f>SUM(O33:O44)</f>
        <v>48521</v>
      </c>
      <c r="P45" s="27">
        <f t="shared" si="5"/>
        <v>122349</v>
      </c>
      <c r="Q45" s="32"/>
      <c r="R45" s="32"/>
    </row>
    <row r="46" spans="1:18">
      <c r="A46" s="45" t="s">
        <v>59</v>
      </c>
      <c r="B46" s="46"/>
      <c r="C46" s="47"/>
      <c r="D46" s="48"/>
      <c r="E46" s="47"/>
      <c r="F46" s="49"/>
      <c r="G46" s="50"/>
      <c r="H46" s="50"/>
      <c r="I46" s="50"/>
      <c r="J46" s="50"/>
      <c r="K46" s="50"/>
      <c r="L46" s="51"/>
      <c r="M46" s="51"/>
      <c r="N46" s="51"/>
      <c r="O46" s="51"/>
      <c r="P46" s="42"/>
      <c r="Q46" s="32"/>
      <c r="R46" s="32"/>
    </row>
    <row r="47" spans="1:18">
      <c r="A47" s="30">
        <v>47</v>
      </c>
      <c r="B47" s="30">
        <v>2005</v>
      </c>
      <c r="C47" s="30">
        <v>2005</v>
      </c>
      <c r="D47" s="30" t="s">
        <v>60</v>
      </c>
      <c r="E47" s="22">
        <v>0.04</v>
      </c>
      <c r="F47" s="31"/>
      <c r="G47" s="24">
        <v>17549</v>
      </c>
      <c r="H47" s="24">
        <v>0</v>
      </c>
      <c r="I47" s="24">
        <v>0</v>
      </c>
      <c r="J47" s="24">
        <f>SUM(G47:I47)</f>
        <v>17549</v>
      </c>
      <c r="K47" s="24"/>
      <c r="L47" s="26">
        <v>2926</v>
      </c>
      <c r="M47" s="24">
        <v>731</v>
      </c>
      <c r="N47" s="24">
        <v>0</v>
      </c>
      <c r="O47" s="26">
        <f>+L47+M47+N47</f>
        <v>3657</v>
      </c>
      <c r="P47" s="27">
        <f t="shared" ref="P47:P53" si="6">+J47-O47</f>
        <v>13892</v>
      </c>
      <c r="Q47" s="32"/>
      <c r="R47" s="32"/>
    </row>
    <row r="48" spans="1:18">
      <c r="A48" s="30"/>
      <c r="B48" s="30"/>
      <c r="C48" s="30"/>
      <c r="D48" s="36" t="s">
        <v>61</v>
      </c>
      <c r="E48" s="30" t="s">
        <v>24</v>
      </c>
      <c r="F48" s="31"/>
      <c r="G48" s="24">
        <f>SUM(G47:G47)</f>
        <v>17549</v>
      </c>
      <c r="H48" s="24">
        <f>SUM(H47:H47)</f>
        <v>0</v>
      </c>
      <c r="I48" s="24">
        <f>SUM(I47:I47)</f>
        <v>0</v>
      </c>
      <c r="J48" s="24">
        <f>SUM(J47:J47)</f>
        <v>17549</v>
      </c>
      <c r="K48" s="24"/>
      <c r="L48" s="26">
        <f>SUM(L47:L47)</f>
        <v>2926</v>
      </c>
      <c r="M48" s="26">
        <f>SUM(M47:M47)</f>
        <v>731</v>
      </c>
      <c r="N48" s="26">
        <f>SUM(N47:N47)</f>
        <v>0</v>
      </c>
      <c r="O48" s="26">
        <f>SUM(O47:O47)</f>
        <v>3657</v>
      </c>
      <c r="P48" s="27">
        <f t="shared" si="6"/>
        <v>13892</v>
      </c>
      <c r="Q48" s="32"/>
      <c r="R48" s="32"/>
    </row>
    <row r="49" spans="1:18" ht="27.6">
      <c r="A49" s="35"/>
      <c r="B49" s="52" t="s">
        <v>62</v>
      </c>
      <c r="C49" s="53"/>
      <c r="D49" s="54" t="s">
        <v>63</v>
      </c>
      <c r="E49" s="30" t="s">
        <v>24</v>
      </c>
      <c r="F49" s="55"/>
      <c r="G49" s="56">
        <f>+G31+G45+G48</f>
        <v>1257429</v>
      </c>
      <c r="H49" s="56">
        <f>+H31+H45+H48</f>
        <v>161467</v>
      </c>
      <c r="I49" s="56">
        <f>+I31+I45+I48</f>
        <v>-3212</v>
      </c>
      <c r="J49" s="56">
        <f>+J31+J45+J48</f>
        <v>1415684</v>
      </c>
      <c r="K49" s="56"/>
      <c r="L49" s="57">
        <f>+L31+L45+L48</f>
        <v>174889</v>
      </c>
      <c r="M49" s="57">
        <f>+M31+M45+M48</f>
        <v>52785</v>
      </c>
      <c r="N49" s="57">
        <f>+N31+N45+N48</f>
        <v>-531</v>
      </c>
      <c r="O49" s="57">
        <f>+O31+O45+O48</f>
        <v>227143</v>
      </c>
      <c r="P49" s="58">
        <f t="shared" si="6"/>
        <v>1188541</v>
      </c>
      <c r="Q49" s="32"/>
      <c r="R49" s="32"/>
    </row>
    <row r="50" spans="1:18">
      <c r="A50" s="30">
        <v>47</v>
      </c>
      <c r="B50" s="30">
        <v>1995</v>
      </c>
      <c r="C50" s="30" t="s">
        <v>64</v>
      </c>
      <c r="D50" s="30" t="s">
        <v>65</v>
      </c>
      <c r="E50" s="30" t="s">
        <v>66</v>
      </c>
      <c r="F50" s="31"/>
      <c r="G50" s="24">
        <v>-326846.17560999998</v>
      </c>
      <c r="H50" s="24">
        <v>-18322.73965019366</v>
      </c>
      <c r="I50" s="24">
        <v>993</v>
      </c>
      <c r="J50" s="24">
        <f>SUM(G50:I50)</f>
        <v>-344175.91526019364</v>
      </c>
      <c r="K50" s="24"/>
      <c r="L50" s="26">
        <v>-35064.165999999997</v>
      </c>
      <c r="M50" s="24">
        <v>-9958</v>
      </c>
      <c r="N50" s="24">
        <v>70.628</v>
      </c>
      <c r="O50" s="26">
        <f>SUM(L50:N50)</f>
        <v>-44951.538</v>
      </c>
      <c r="P50" s="27">
        <f t="shared" si="6"/>
        <v>-299224.37726019364</v>
      </c>
      <c r="Q50" s="32"/>
      <c r="R50" s="32"/>
    </row>
    <row r="51" spans="1:18">
      <c r="A51" s="35"/>
      <c r="B51" s="47"/>
      <c r="C51" s="47"/>
      <c r="D51" s="52" t="s">
        <v>67</v>
      </c>
      <c r="E51" s="53" t="s">
        <v>24</v>
      </c>
      <c r="F51" s="55"/>
      <c r="G51" s="56">
        <f>+G49+G50</f>
        <v>930582.82438999997</v>
      </c>
      <c r="H51" s="56">
        <f>+H49+H50</f>
        <v>143144.26034980634</v>
      </c>
      <c r="I51" s="56">
        <f>+I49+I50</f>
        <v>-2219</v>
      </c>
      <c r="J51" s="56">
        <f>+J49+J50</f>
        <v>1071508.0847398064</v>
      </c>
      <c r="K51" s="56"/>
      <c r="L51" s="57">
        <f>+L49+L50</f>
        <v>139824.834</v>
      </c>
      <c r="M51" s="57">
        <f>+M49+M50</f>
        <v>42827</v>
      </c>
      <c r="N51" s="57">
        <f>+N49+N50</f>
        <v>-460.37200000000001</v>
      </c>
      <c r="O51" s="57">
        <f>+O49+O50</f>
        <v>182191.462</v>
      </c>
      <c r="P51" s="58">
        <f t="shared" si="6"/>
        <v>889316.62273980631</v>
      </c>
      <c r="Q51" s="32"/>
      <c r="R51" s="32"/>
    </row>
    <row r="52" spans="1:18" ht="38.4">
      <c r="A52" s="30"/>
      <c r="B52" s="30"/>
      <c r="C52" s="30"/>
      <c r="D52" s="59" t="s">
        <v>68</v>
      </c>
      <c r="E52" s="53"/>
      <c r="F52" s="55"/>
      <c r="G52" s="56">
        <v>-2891</v>
      </c>
      <c r="H52" s="56">
        <f>2891-2967</f>
        <v>-76</v>
      </c>
      <c r="I52" s="56">
        <v>0</v>
      </c>
      <c r="J52" s="24">
        <f>SUM(G52:I52)</f>
        <v>-2967</v>
      </c>
      <c r="K52" s="56"/>
      <c r="L52" s="57">
        <v>-250</v>
      </c>
      <c r="M52" s="57">
        <f>250-369</f>
        <v>-119</v>
      </c>
      <c r="N52" s="57">
        <v>0</v>
      </c>
      <c r="O52" s="26">
        <f>+L52+M52+N52</f>
        <v>-369</v>
      </c>
      <c r="P52" s="27">
        <f t="shared" si="6"/>
        <v>-2598</v>
      </c>
      <c r="Q52" s="32"/>
      <c r="R52" s="32"/>
    </row>
    <row r="53" spans="1:18" ht="26.4">
      <c r="A53" s="30"/>
      <c r="B53" s="30"/>
      <c r="C53" s="30"/>
      <c r="D53" s="60" t="s">
        <v>69</v>
      </c>
      <c r="E53" s="53"/>
      <c r="F53" s="55"/>
      <c r="G53" s="61">
        <v>171.9717</v>
      </c>
      <c r="H53" s="61">
        <v>-2.0019999999999998</v>
      </c>
      <c r="I53" s="61">
        <v>0</v>
      </c>
      <c r="J53" s="24">
        <f>SUM(G53:I53)</f>
        <v>169.96969999999999</v>
      </c>
      <c r="K53" s="56"/>
      <c r="L53" s="61">
        <v>-73.068580400000002</v>
      </c>
      <c r="M53" s="61">
        <v>-43.909192086305787</v>
      </c>
      <c r="N53" s="61">
        <v>0</v>
      </c>
      <c r="O53" s="26">
        <f>SUM(L53:N53)</f>
        <v>-116.97777248630578</v>
      </c>
      <c r="P53" s="27">
        <f t="shared" si="6"/>
        <v>286.94747248630574</v>
      </c>
      <c r="Q53" s="32"/>
      <c r="R53" s="32"/>
    </row>
    <row r="54" spans="1:18">
      <c r="A54" s="30"/>
      <c r="B54" s="30"/>
      <c r="C54" s="30"/>
      <c r="D54" s="62" t="s">
        <v>70</v>
      </c>
      <c r="E54" s="30"/>
      <c r="F54" s="31"/>
      <c r="G54" s="24">
        <f>SUM(G51:G53)</f>
        <v>927863.79608999996</v>
      </c>
      <c r="H54" s="24">
        <f>SUM(H51:H53)</f>
        <v>143066.25834980633</v>
      </c>
      <c r="I54" s="24">
        <f>SUM(I51:I53)</f>
        <v>-2219</v>
      </c>
      <c r="J54" s="24">
        <f>SUM(J51:J53)</f>
        <v>1068711.0544398064</v>
      </c>
      <c r="K54" s="24"/>
      <c r="L54" s="24">
        <f>SUM(L51:L53)</f>
        <v>139501.76541960001</v>
      </c>
      <c r="M54" s="24">
        <f>SUM(M51:M53)</f>
        <v>42664.090807913693</v>
      </c>
      <c r="N54" s="24">
        <f>SUM(N51:N53)</f>
        <v>-460.37200000000001</v>
      </c>
      <c r="O54" s="24">
        <f>SUM(O51:O53)</f>
        <v>181705.48422751369</v>
      </c>
      <c r="P54" s="24">
        <f>SUM(P51:P53)</f>
        <v>887005.5702122926</v>
      </c>
      <c r="Q54" s="32"/>
      <c r="R54" s="32"/>
    </row>
    <row r="55" spans="1:18">
      <c r="A55" s="35"/>
      <c r="B55" s="47"/>
      <c r="C55" s="47"/>
      <c r="D55" s="63"/>
      <c r="E55" s="44"/>
      <c r="F55" s="64"/>
      <c r="G55" s="65"/>
      <c r="H55" s="65"/>
      <c r="I55" s="65"/>
      <c r="J55" s="65"/>
      <c r="K55" s="65"/>
      <c r="L55" s="65"/>
      <c r="M55" s="65"/>
      <c r="N55" s="65"/>
      <c r="O55" s="65"/>
      <c r="P55" s="66"/>
      <c r="Q55" s="32"/>
      <c r="R55" s="32"/>
    </row>
    <row r="56" spans="1:18">
      <c r="A56" s="35"/>
      <c r="B56" s="47"/>
      <c r="C56" s="47"/>
      <c r="D56" s="48"/>
      <c r="E56" s="47"/>
      <c r="F56" s="49"/>
      <c r="G56" s="50"/>
      <c r="H56" s="50"/>
      <c r="I56" s="50"/>
      <c r="J56" s="67" t="s">
        <v>71</v>
      </c>
      <c r="K56" s="50"/>
      <c r="M56" s="68"/>
      <c r="O56" s="50"/>
      <c r="P56" s="69"/>
      <c r="Q56" s="32"/>
      <c r="R56" s="32"/>
    </row>
    <row r="57" spans="1:18" ht="14.4">
      <c r="A57" s="30">
        <f>+A38</f>
        <v>10</v>
      </c>
      <c r="B57" s="30"/>
      <c r="C57" s="30"/>
      <c r="D57" s="30" t="str">
        <f>+D38</f>
        <v xml:space="preserve">Transportation </v>
      </c>
      <c r="E57" s="47"/>
      <c r="F57" s="49"/>
      <c r="G57" s="50"/>
      <c r="H57" s="50"/>
      <c r="I57" s="50"/>
      <c r="J57" s="68" t="s">
        <v>72</v>
      </c>
      <c r="K57" s="50"/>
      <c r="M57" s="70">
        <f>+M38</f>
        <v>1814</v>
      </c>
      <c r="O57" s="50"/>
      <c r="P57" s="69"/>
      <c r="Q57" s="32"/>
      <c r="R57" s="32"/>
    </row>
    <row r="58" spans="1:18" ht="14.4">
      <c r="A58" s="30">
        <f>+A39</f>
        <v>8</v>
      </c>
      <c r="B58" s="30"/>
      <c r="C58" s="30"/>
      <c r="D58" s="30" t="str">
        <f>+D39</f>
        <v>Stores Equipment</v>
      </c>
      <c r="E58" s="47"/>
      <c r="F58" s="49"/>
      <c r="G58" s="50"/>
      <c r="H58" s="50"/>
      <c r="I58" s="50"/>
      <c r="J58" s="68" t="s">
        <v>51</v>
      </c>
      <c r="K58" s="50"/>
      <c r="M58" s="71">
        <f>+M39</f>
        <v>39</v>
      </c>
      <c r="O58" s="50"/>
      <c r="P58" s="69"/>
      <c r="Q58" s="32"/>
      <c r="R58" s="32"/>
    </row>
    <row r="59" spans="1:18" ht="14.4">
      <c r="A59" s="30">
        <f>+A40</f>
        <v>8</v>
      </c>
      <c r="B59" s="30"/>
      <c r="C59" s="30"/>
      <c r="D59" s="30" t="str">
        <f>+D40</f>
        <v>Tools, Shop &amp; Garage</v>
      </c>
      <c r="E59" s="47"/>
      <c r="F59" s="49"/>
      <c r="G59" s="50"/>
      <c r="H59" s="50"/>
      <c r="I59" s="50"/>
      <c r="J59" s="68" t="str">
        <f>+D40</f>
        <v>Tools, Shop &amp; Garage</v>
      </c>
      <c r="K59" s="50"/>
      <c r="M59" s="72">
        <f>+M40</f>
        <v>473</v>
      </c>
      <c r="O59" s="50"/>
      <c r="P59" s="69"/>
      <c r="Q59" s="32"/>
      <c r="R59" s="32"/>
    </row>
    <row r="60" spans="1:18" ht="14.4">
      <c r="A60" s="35"/>
      <c r="B60" s="47"/>
      <c r="C60" s="47"/>
      <c r="D60" s="47"/>
      <c r="E60" s="47"/>
      <c r="F60" s="49"/>
      <c r="G60" s="50"/>
      <c r="H60" s="50"/>
      <c r="I60" s="50"/>
      <c r="J60" s="73" t="s">
        <v>73</v>
      </c>
      <c r="K60" s="50"/>
      <c r="M60" s="74">
        <f>+M53</f>
        <v>-43.909192086305787</v>
      </c>
      <c r="O60" s="50"/>
      <c r="P60" s="69"/>
      <c r="Q60" s="32"/>
      <c r="R60" s="32"/>
    </row>
    <row r="61" spans="1:18" ht="14.4">
      <c r="A61" s="35"/>
      <c r="B61" s="47"/>
      <c r="C61" s="47"/>
      <c r="D61" s="48"/>
      <c r="E61" s="47"/>
      <c r="F61" s="49"/>
      <c r="G61" s="50"/>
      <c r="H61" s="50"/>
      <c r="I61" s="50"/>
      <c r="J61" s="75" t="s">
        <v>74</v>
      </c>
      <c r="K61" s="50"/>
      <c r="M61" s="76">
        <f>M51-M57-M58-M59+M60</f>
        <v>40457.090807913693</v>
      </c>
      <c r="O61" s="50"/>
      <c r="P61" s="69"/>
      <c r="Q61" s="32"/>
      <c r="R61" s="32"/>
    </row>
    <row r="62" spans="1:18">
      <c r="A62" s="77" t="s">
        <v>75</v>
      </c>
      <c r="B62" s="47"/>
      <c r="C62" s="47"/>
      <c r="D62" s="47"/>
      <c r="E62" s="47"/>
      <c r="F62" s="47"/>
      <c r="G62" s="50"/>
      <c r="H62" s="50"/>
      <c r="I62" s="50"/>
      <c r="J62" s="50"/>
      <c r="K62" s="50"/>
      <c r="L62" s="50"/>
      <c r="M62" s="50"/>
      <c r="N62" s="50"/>
      <c r="O62" s="50"/>
      <c r="P62" s="78"/>
      <c r="Q62" s="32"/>
      <c r="R62" s="32"/>
    </row>
    <row r="63" spans="1:18" ht="14.25" customHeight="1">
      <c r="A63" s="98" t="s">
        <v>76</v>
      </c>
      <c r="B63" s="99"/>
      <c r="C63" s="99"/>
      <c r="D63" s="99"/>
      <c r="E63" s="99"/>
      <c r="F63" s="99"/>
      <c r="G63" s="99"/>
      <c r="H63" s="99"/>
      <c r="I63" s="99"/>
      <c r="J63" s="99"/>
      <c r="K63" s="99"/>
      <c r="L63" s="99"/>
      <c r="M63" s="99"/>
      <c r="N63" s="99"/>
      <c r="O63" s="99"/>
      <c r="P63" s="100"/>
      <c r="Q63" s="32"/>
      <c r="R63" s="32"/>
    </row>
    <row r="64" spans="1:18" ht="14.25" customHeight="1">
      <c r="A64" s="98" t="s">
        <v>77</v>
      </c>
      <c r="B64" s="99"/>
      <c r="C64" s="99"/>
      <c r="D64" s="99"/>
      <c r="E64" s="99"/>
      <c r="F64" s="99"/>
      <c r="G64" s="99"/>
      <c r="H64" s="99"/>
      <c r="I64" s="99"/>
      <c r="J64" s="99"/>
      <c r="K64" s="99"/>
      <c r="L64" s="99"/>
      <c r="M64" s="99"/>
      <c r="N64" s="99"/>
      <c r="O64" s="99"/>
      <c r="P64" s="100"/>
      <c r="Q64" s="32"/>
      <c r="R64" s="32"/>
    </row>
    <row r="65" spans="1:18" ht="14.25" customHeight="1">
      <c r="A65" s="101" t="s">
        <v>78</v>
      </c>
      <c r="B65" s="102"/>
      <c r="C65" s="102"/>
      <c r="D65" s="102"/>
      <c r="E65" s="102"/>
      <c r="F65" s="102"/>
      <c r="G65" s="102"/>
      <c r="H65" s="102"/>
      <c r="I65" s="102"/>
      <c r="J65" s="102"/>
      <c r="K65" s="102"/>
      <c r="L65" s="102"/>
      <c r="M65" s="102"/>
      <c r="N65" s="102"/>
      <c r="O65" s="102"/>
      <c r="P65" s="100"/>
      <c r="Q65" s="32"/>
      <c r="R65" s="32"/>
    </row>
    <row r="66" spans="1:18" ht="14.25" customHeight="1">
      <c r="A66" s="101" t="s">
        <v>79</v>
      </c>
      <c r="B66" s="103"/>
      <c r="C66" s="103"/>
      <c r="D66" s="103"/>
      <c r="E66" s="103"/>
      <c r="F66" s="103"/>
      <c r="G66" s="103"/>
      <c r="H66" s="103"/>
      <c r="I66" s="103"/>
      <c r="J66" s="103"/>
      <c r="K66" s="103"/>
      <c r="L66" s="103"/>
      <c r="M66" s="103"/>
      <c r="N66" s="103"/>
      <c r="O66" s="103"/>
      <c r="P66" s="104"/>
      <c r="Q66" s="32"/>
      <c r="R66" s="32"/>
    </row>
    <row r="67" spans="1:18" ht="50.25" customHeight="1">
      <c r="A67" s="101" t="s">
        <v>80</v>
      </c>
      <c r="B67" s="102"/>
      <c r="C67" s="102"/>
      <c r="D67" s="102"/>
      <c r="E67" s="102"/>
      <c r="F67" s="102"/>
      <c r="G67" s="102"/>
      <c r="H67" s="102"/>
      <c r="I67" s="102"/>
      <c r="J67" s="102"/>
      <c r="K67" s="102"/>
      <c r="L67" s="102"/>
      <c r="M67" s="102"/>
      <c r="N67" s="102"/>
      <c r="O67" s="102"/>
      <c r="P67" s="100"/>
      <c r="Q67" s="32"/>
      <c r="R67" s="32"/>
    </row>
    <row r="68" spans="1:18">
      <c r="A68" s="105"/>
      <c r="B68" s="106"/>
      <c r="C68" s="106"/>
      <c r="D68" s="106"/>
      <c r="E68" s="106"/>
      <c r="F68" s="106"/>
      <c r="G68" s="106"/>
      <c r="H68" s="106"/>
      <c r="I68" s="106"/>
      <c r="J68" s="106"/>
      <c r="K68" s="106"/>
      <c r="L68" s="106"/>
      <c r="M68" s="106"/>
      <c r="N68" s="106"/>
      <c r="O68" s="106"/>
      <c r="P68" s="107"/>
    </row>
    <row r="69" spans="1:18">
      <c r="P69" s="79"/>
    </row>
    <row r="70" spans="1:18">
      <c r="P70" s="79"/>
    </row>
    <row r="71" spans="1:18">
      <c r="P71" s="79"/>
    </row>
    <row r="72" spans="1:18">
      <c r="P72" s="79"/>
    </row>
    <row r="73" spans="1:18">
      <c r="P73" s="79"/>
    </row>
    <row r="74" spans="1:18">
      <c r="P74" s="79"/>
    </row>
    <row r="75" spans="1:18">
      <c r="P75" s="79"/>
    </row>
    <row r="76" spans="1:18">
      <c r="P76" s="79"/>
    </row>
    <row r="77" spans="1:18">
      <c r="P77" s="79"/>
    </row>
    <row r="78" spans="1:18">
      <c r="P78" s="79"/>
    </row>
    <row r="79" spans="1:18">
      <c r="P79" s="79"/>
    </row>
    <row r="80" spans="1:18">
      <c r="P80" s="79"/>
    </row>
    <row r="81" spans="16:16">
      <c r="P81" s="79"/>
    </row>
    <row r="82" spans="16:16">
      <c r="P82" s="79"/>
    </row>
    <row r="83" spans="16:16">
      <c r="P83" s="79"/>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83"/>
  <sheetViews>
    <sheetView tabSelected="1" topLeftCell="J1" zoomScale="115" zoomScaleNormal="115" workbookViewId="0">
      <selection activeCell="A8" sqref="A8:P8"/>
    </sheetView>
  </sheetViews>
  <sheetFormatPr defaultColWidth="10" defaultRowHeight="13.8"/>
  <cols>
    <col min="1" max="1" width="10" style="1"/>
    <col min="2" max="2" width="0" style="1" hidden="1" customWidth="1"/>
    <col min="3" max="3" width="14" style="1" customWidth="1"/>
    <col min="4" max="4" width="34.88671875" style="1" bestFit="1" customWidth="1"/>
    <col min="5" max="5" width="13.5546875" style="1" customWidth="1"/>
    <col min="6" max="6" width="7.88671875" style="1" customWidth="1"/>
    <col min="7" max="7" width="11.21875" style="1" customWidth="1"/>
    <col min="8" max="8" width="11.88671875" style="1" customWidth="1"/>
    <col min="9" max="9" width="13.88671875" style="1" customWidth="1"/>
    <col min="10" max="10" width="13.33203125" style="1" customWidth="1"/>
    <col min="11" max="11" width="2.6640625" style="1" customWidth="1"/>
    <col min="12" max="12" width="15.6640625" style="1" customWidth="1"/>
    <col min="13" max="13" width="14.88671875" style="1" customWidth="1"/>
    <col min="14" max="14" width="14" style="1" customWidth="1"/>
    <col min="15" max="15" width="15" style="1" customWidth="1"/>
    <col min="16" max="16" width="16.5546875" style="1" customWidth="1"/>
    <col min="17" max="16384" width="10" style="1"/>
  </cols>
  <sheetData>
    <row r="1" spans="1:20">
      <c r="O1" s="2" t="s">
        <v>0</v>
      </c>
      <c r="P1" s="3" t="s">
        <v>87</v>
      </c>
    </row>
    <row r="2" spans="1:20">
      <c r="O2" s="2" t="s">
        <v>1</v>
      </c>
      <c r="P2" s="4" t="str">
        <f>'2015 Full Conty Mifrs Appen '!P2</f>
        <v>A</v>
      </c>
    </row>
    <row r="3" spans="1:20">
      <c r="O3" s="2" t="s">
        <v>2</v>
      </c>
      <c r="P3" s="4">
        <f>'2015 Full Conty Mifrs Appen '!P3</f>
        <v>2</v>
      </c>
    </row>
    <row r="4" spans="1:20">
      <c r="O4" s="2" t="s">
        <v>3</v>
      </c>
      <c r="P4" s="4">
        <f>'2015 Full Conty Mifrs Appen '!P4</f>
        <v>4</v>
      </c>
    </row>
    <row r="5" spans="1:20">
      <c r="J5" s="79"/>
      <c r="O5" s="2" t="s">
        <v>4</v>
      </c>
      <c r="P5" s="5"/>
    </row>
    <row r="6" spans="1:20">
      <c r="O6" s="2"/>
      <c r="P6" s="3"/>
    </row>
    <row r="7" spans="1:20">
      <c r="N7" s="92" t="s">
        <v>89</v>
      </c>
      <c r="O7" s="2" t="s">
        <v>5</v>
      </c>
      <c r="P7" s="5" t="s">
        <v>88</v>
      </c>
    </row>
    <row r="8" spans="1:20" ht="17.399999999999999">
      <c r="A8" s="108" t="s">
        <v>6</v>
      </c>
      <c r="B8" s="108"/>
      <c r="C8" s="108"/>
      <c r="D8" s="108"/>
      <c r="E8" s="108"/>
      <c r="F8" s="108"/>
      <c r="G8" s="108"/>
      <c r="H8" s="108"/>
      <c r="I8" s="108"/>
      <c r="J8" s="108"/>
      <c r="K8" s="108"/>
      <c r="L8" s="108"/>
      <c r="M8" s="108"/>
      <c r="N8" s="108"/>
      <c r="O8" s="108"/>
      <c r="P8" s="108"/>
    </row>
    <row r="9" spans="1:20" ht="17.399999999999999">
      <c r="A9" s="108" t="s">
        <v>7</v>
      </c>
      <c r="B9" s="108"/>
      <c r="C9" s="108"/>
      <c r="D9" s="108"/>
      <c r="E9" s="108"/>
      <c r="F9" s="108"/>
      <c r="G9" s="108"/>
      <c r="H9" s="108"/>
      <c r="I9" s="108"/>
      <c r="J9" s="108"/>
      <c r="K9" s="108"/>
      <c r="L9" s="108"/>
      <c r="M9" s="108"/>
      <c r="N9" s="108"/>
      <c r="O9" s="108"/>
      <c r="P9" s="108"/>
      <c r="Q9" s="6"/>
    </row>
    <row r="10" spans="1:20">
      <c r="H10" s="7" t="s">
        <v>8</v>
      </c>
      <c r="I10" s="8">
        <v>2016</v>
      </c>
      <c r="L10" s="9"/>
      <c r="M10" s="9"/>
      <c r="N10" s="9"/>
      <c r="O10" s="10"/>
      <c r="P10" s="11"/>
      <c r="Q10" s="6"/>
    </row>
    <row r="11" spans="1:20">
      <c r="A11" s="12"/>
      <c r="B11" s="12"/>
      <c r="C11" s="12"/>
      <c r="D11" s="12"/>
      <c r="E11" s="12"/>
      <c r="F11" s="6"/>
      <c r="G11" s="6"/>
      <c r="H11" s="6"/>
      <c r="I11" s="6"/>
      <c r="J11" s="6"/>
      <c r="K11" s="6"/>
      <c r="L11" s="12"/>
      <c r="M11" s="12"/>
      <c r="N11" s="12"/>
      <c r="O11" s="12"/>
      <c r="P11" s="6"/>
      <c r="Q11" s="6"/>
    </row>
    <row r="12" spans="1:20">
      <c r="A12" s="6"/>
      <c r="B12" s="6"/>
      <c r="C12" s="6"/>
      <c r="D12" s="6"/>
      <c r="E12" s="6"/>
      <c r="F12" s="6"/>
      <c r="G12" s="109" t="s">
        <v>9</v>
      </c>
      <c r="H12" s="110"/>
      <c r="I12" s="110"/>
      <c r="J12" s="111"/>
      <c r="K12" s="6"/>
      <c r="L12" s="112" t="s">
        <v>10</v>
      </c>
      <c r="M12" s="113"/>
      <c r="N12" s="113"/>
      <c r="O12" s="114"/>
      <c r="P12" s="6"/>
      <c r="Q12" s="6"/>
    </row>
    <row r="13" spans="1:20" ht="27.6">
      <c r="A13" s="13" t="s">
        <v>11</v>
      </c>
      <c r="B13" s="13" t="s">
        <v>12</v>
      </c>
      <c r="C13" s="13" t="s">
        <v>13</v>
      </c>
      <c r="D13" s="13" t="s">
        <v>14</v>
      </c>
      <c r="E13" s="13" t="s">
        <v>15</v>
      </c>
      <c r="F13" s="13" t="s">
        <v>16</v>
      </c>
      <c r="G13" s="13" t="s">
        <v>17</v>
      </c>
      <c r="H13" s="13" t="s">
        <v>18</v>
      </c>
      <c r="I13" s="13" t="s">
        <v>19</v>
      </c>
      <c r="J13" s="13" t="s">
        <v>20</v>
      </c>
      <c r="K13" s="14"/>
      <c r="L13" s="15" t="s">
        <v>17</v>
      </c>
      <c r="M13" s="15" t="s">
        <v>18</v>
      </c>
      <c r="N13" s="15" t="s">
        <v>19</v>
      </c>
      <c r="O13" s="15" t="s">
        <v>20</v>
      </c>
      <c r="P13" s="13" t="s">
        <v>21</v>
      </c>
      <c r="Q13" s="14"/>
      <c r="R13" s="16"/>
      <c r="S13" s="16"/>
      <c r="T13" s="16"/>
    </row>
    <row r="14" spans="1:20" ht="21" customHeight="1">
      <c r="A14" s="115" t="s">
        <v>22</v>
      </c>
      <c r="B14" s="116"/>
      <c r="C14" s="116"/>
      <c r="D14" s="17"/>
      <c r="E14" s="17"/>
      <c r="F14" s="17"/>
      <c r="G14" s="17"/>
      <c r="H14" s="17"/>
      <c r="I14" s="17"/>
      <c r="J14" s="17"/>
      <c r="K14" s="14"/>
      <c r="L14" s="18"/>
      <c r="M14" s="18"/>
      <c r="N14" s="18"/>
      <c r="O14" s="18"/>
      <c r="P14" s="17"/>
      <c r="Q14" s="14"/>
      <c r="R14" s="16"/>
      <c r="S14" s="16"/>
      <c r="T14" s="16"/>
    </row>
    <row r="15" spans="1:20">
      <c r="A15" s="19">
        <v>47</v>
      </c>
      <c r="B15" s="19">
        <v>1610</v>
      </c>
      <c r="C15" s="20">
        <v>1610</v>
      </c>
      <c r="D15" s="21" t="s">
        <v>23</v>
      </c>
      <c r="E15" s="22">
        <v>2.5000000000000001E-2</v>
      </c>
      <c r="F15" s="23"/>
      <c r="G15" s="24">
        <v>4953</v>
      </c>
      <c r="H15" s="24">
        <v>0</v>
      </c>
      <c r="I15" s="24">
        <v>0</v>
      </c>
      <c r="J15" s="24">
        <f t="shared" ref="J15:J30" si="0">SUM(G15:I15)</f>
        <v>4953</v>
      </c>
      <c r="K15" s="19"/>
      <c r="L15" s="25">
        <v>1181</v>
      </c>
      <c r="M15" s="24">
        <v>288</v>
      </c>
      <c r="N15" s="24">
        <v>0</v>
      </c>
      <c r="O15" s="26">
        <f t="shared" ref="O15:O30" si="1">+L15+M15+N15</f>
        <v>1469</v>
      </c>
      <c r="P15" s="27">
        <f t="shared" ref="P15:P30" si="2">+J15-O15</f>
        <v>3484</v>
      </c>
      <c r="Q15" s="28"/>
      <c r="R15" s="29"/>
      <c r="S15" s="29"/>
      <c r="T15" s="16"/>
    </row>
    <row r="16" spans="1:20">
      <c r="A16" s="30" t="s">
        <v>24</v>
      </c>
      <c r="B16" s="30" t="s">
        <v>25</v>
      </c>
      <c r="C16" s="30">
        <v>1805</v>
      </c>
      <c r="D16" s="30" t="s">
        <v>26</v>
      </c>
      <c r="E16" s="30">
        <v>0</v>
      </c>
      <c r="F16" s="31"/>
      <c r="G16" s="24">
        <v>23547</v>
      </c>
      <c r="H16" s="24">
        <v>2889</v>
      </c>
      <c r="I16" s="24">
        <v>0</v>
      </c>
      <c r="J16" s="24">
        <f t="shared" si="0"/>
        <v>26436</v>
      </c>
      <c r="K16" s="24"/>
      <c r="L16" s="26">
        <v>0</v>
      </c>
      <c r="M16" s="24">
        <v>0</v>
      </c>
      <c r="N16" s="24">
        <v>0</v>
      </c>
      <c r="O16" s="26">
        <f t="shared" si="1"/>
        <v>0</v>
      </c>
      <c r="P16" s="27">
        <f t="shared" si="2"/>
        <v>26436</v>
      </c>
      <c r="Q16" s="32"/>
      <c r="R16" s="32"/>
    </row>
    <row r="17" spans="1:18">
      <c r="A17" s="30" t="s">
        <v>27</v>
      </c>
      <c r="B17" s="30" t="s">
        <v>28</v>
      </c>
      <c r="C17" s="30">
        <v>1612</v>
      </c>
      <c r="D17" s="30" t="s">
        <v>29</v>
      </c>
      <c r="E17" s="30">
        <v>0</v>
      </c>
      <c r="F17" s="31"/>
      <c r="G17" s="24">
        <v>906</v>
      </c>
      <c r="H17" s="24">
        <v>34</v>
      </c>
      <c r="I17" s="24">
        <v>0</v>
      </c>
      <c r="J17" s="24">
        <f t="shared" si="0"/>
        <v>940</v>
      </c>
      <c r="K17" s="24"/>
      <c r="L17" s="26">
        <v>0</v>
      </c>
      <c r="M17" s="24">
        <v>0</v>
      </c>
      <c r="N17" s="24">
        <v>0</v>
      </c>
      <c r="O17" s="26">
        <f t="shared" si="1"/>
        <v>0</v>
      </c>
      <c r="P17" s="27">
        <f t="shared" si="2"/>
        <v>940</v>
      </c>
      <c r="Q17" s="32"/>
      <c r="R17" s="32"/>
    </row>
    <row r="18" spans="1:18">
      <c r="A18" s="30">
        <v>1</v>
      </c>
      <c r="B18" s="30">
        <v>1808</v>
      </c>
      <c r="C18" s="30">
        <v>1808</v>
      </c>
      <c r="D18" s="30" t="s">
        <v>30</v>
      </c>
      <c r="E18" s="22">
        <v>2.5000000000000001E-2</v>
      </c>
      <c r="F18" s="31"/>
      <c r="G18" s="24">
        <v>6929</v>
      </c>
      <c r="H18" s="24">
        <v>76</v>
      </c>
      <c r="I18" s="24">
        <v>0</v>
      </c>
      <c r="J18" s="24">
        <f t="shared" si="0"/>
        <v>7005</v>
      </c>
      <c r="K18" s="24"/>
      <c r="L18" s="26">
        <v>1016</v>
      </c>
      <c r="M18" s="24">
        <v>219</v>
      </c>
      <c r="N18" s="24">
        <v>0</v>
      </c>
      <c r="O18" s="26">
        <f t="shared" si="1"/>
        <v>1235</v>
      </c>
      <c r="P18" s="27">
        <f t="shared" si="2"/>
        <v>5770</v>
      </c>
      <c r="Q18" s="32"/>
      <c r="R18" s="32"/>
    </row>
    <row r="19" spans="1:18">
      <c r="A19" s="30">
        <v>47</v>
      </c>
      <c r="B19" s="30">
        <v>1810</v>
      </c>
      <c r="C19" s="30">
        <v>1810</v>
      </c>
      <c r="D19" s="30" t="s">
        <v>31</v>
      </c>
      <c r="E19" s="30">
        <v>0</v>
      </c>
      <c r="F19" s="31"/>
      <c r="G19" s="24">
        <v>9878</v>
      </c>
      <c r="H19" s="24">
        <v>0</v>
      </c>
      <c r="I19" s="24">
        <v>0</v>
      </c>
      <c r="J19" s="24">
        <f t="shared" si="0"/>
        <v>9878</v>
      </c>
      <c r="K19" s="24"/>
      <c r="L19" s="26">
        <v>0</v>
      </c>
      <c r="M19" s="24">
        <v>0</v>
      </c>
      <c r="N19" s="24">
        <v>0</v>
      </c>
      <c r="O19" s="26">
        <f t="shared" si="1"/>
        <v>0</v>
      </c>
      <c r="P19" s="27">
        <f t="shared" si="2"/>
        <v>9878</v>
      </c>
      <c r="Q19" s="32"/>
      <c r="R19" s="32"/>
    </row>
    <row r="20" spans="1:18">
      <c r="A20" s="30">
        <v>47</v>
      </c>
      <c r="B20" s="30">
        <v>1815</v>
      </c>
      <c r="C20" s="30">
        <v>1815</v>
      </c>
      <c r="D20" s="30" t="s">
        <v>32</v>
      </c>
      <c r="E20" s="22">
        <v>2.5000000000000001E-2</v>
      </c>
      <c r="F20" s="33">
        <v>1</v>
      </c>
      <c r="G20" s="24">
        <v>106253</v>
      </c>
      <c r="H20" s="24">
        <v>2891</v>
      </c>
      <c r="I20" s="24">
        <v>0</v>
      </c>
      <c r="J20" s="24">
        <f t="shared" si="0"/>
        <v>109144</v>
      </c>
      <c r="K20" s="24"/>
      <c r="L20" s="26">
        <v>21491</v>
      </c>
      <c r="M20" s="24">
        <v>4135</v>
      </c>
      <c r="N20" s="24">
        <v>0</v>
      </c>
      <c r="O20" s="26">
        <f t="shared" si="1"/>
        <v>25626</v>
      </c>
      <c r="P20" s="27">
        <f t="shared" si="2"/>
        <v>83518</v>
      </c>
      <c r="Q20" s="32"/>
      <c r="R20" s="32"/>
    </row>
    <row r="21" spans="1:18">
      <c r="A21" s="30">
        <v>47</v>
      </c>
      <c r="B21" s="30">
        <v>1820</v>
      </c>
      <c r="C21" s="30">
        <v>1820</v>
      </c>
      <c r="D21" s="30" t="s">
        <v>33</v>
      </c>
      <c r="E21" s="22">
        <v>3.3333333333333333E-2</v>
      </c>
      <c r="F21" s="31">
        <v>1</v>
      </c>
      <c r="G21" s="24">
        <v>28387</v>
      </c>
      <c r="H21" s="24">
        <v>491</v>
      </c>
      <c r="I21" s="24">
        <v>0</v>
      </c>
      <c r="J21" s="24">
        <f t="shared" si="0"/>
        <v>28878</v>
      </c>
      <c r="K21" s="24"/>
      <c r="L21" s="26">
        <v>7202</v>
      </c>
      <c r="M21" s="24">
        <v>1484</v>
      </c>
      <c r="N21" s="24">
        <v>0</v>
      </c>
      <c r="O21" s="26">
        <f t="shared" si="1"/>
        <v>8686</v>
      </c>
      <c r="P21" s="27">
        <f t="shared" si="2"/>
        <v>20192</v>
      </c>
      <c r="Q21" s="32"/>
      <c r="R21" s="32"/>
    </row>
    <row r="22" spans="1:18">
      <c r="A22" s="30">
        <v>47</v>
      </c>
      <c r="B22" s="30">
        <v>1830</v>
      </c>
      <c r="C22" s="30">
        <v>1830</v>
      </c>
      <c r="D22" s="30" t="s">
        <v>34</v>
      </c>
      <c r="E22" s="22">
        <v>2.2222222222222223E-2</v>
      </c>
      <c r="F22" s="31"/>
      <c r="G22" s="24">
        <v>160781</v>
      </c>
      <c r="H22" s="24">
        <v>23545</v>
      </c>
      <c r="I22" s="24">
        <v>-87</v>
      </c>
      <c r="J22" s="24">
        <f t="shared" si="0"/>
        <v>184239</v>
      </c>
      <c r="K22" s="24"/>
      <c r="L22" s="26">
        <v>14626</v>
      </c>
      <c r="M22" s="24">
        <v>4060</v>
      </c>
      <c r="N22" s="24">
        <v>-4</v>
      </c>
      <c r="O22" s="26">
        <f t="shared" si="1"/>
        <v>18682</v>
      </c>
      <c r="P22" s="27">
        <f t="shared" si="2"/>
        <v>165557</v>
      </c>
      <c r="Q22" s="32"/>
      <c r="R22" s="32"/>
    </row>
    <row r="23" spans="1:18">
      <c r="A23" s="30">
        <v>47</v>
      </c>
      <c r="B23" s="30">
        <v>1835</v>
      </c>
      <c r="C23" s="30">
        <v>1835</v>
      </c>
      <c r="D23" s="30" t="s">
        <v>35</v>
      </c>
      <c r="E23" s="22">
        <v>2.5000000000000001E-2</v>
      </c>
      <c r="F23" s="31"/>
      <c r="G23" s="24">
        <v>136977</v>
      </c>
      <c r="H23" s="24">
        <v>24397</v>
      </c>
      <c r="I23" s="24">
        <v>-130</v>
      </c>
      <c r="J23" s="24">
        <f t="shared" si="0"/>
        <v>161244</v>
      </c>
      <c r="K23" s="24"/>
      <c r="L23" s="26">
        <v>16015</v>
      </c>
      <c r="M23" s="24">
        <v>4229</v>
      </c>
      <c r="N23" s="24">
        <v>-8</v>
      </c>
      <c r="O23" s="26">
        <f t="shared" si="1"/>
        <v>20236</v>
      </c>
      <c r="P23" s="27">
        <f t="shared" si="2"/>
        <v>141008</v>
      </c>
      <c r="Q23" s="32"/>
      <c r="R23" s="32"/>
    </row>
    <row r="24" spans="1:18">
      <c r="A24" s="30">
        <v>47</v>
      </c>
      <c r="B24" s="30">
        <v>1840</v>
      </c>
      <c r="C24" s="30">
        <v>1840</v>
      </c>
      <c r="D24" s="30" t="s">
        <v>36</v>
      </c>
      <c r="E24" s="22">
        <v>1.6666666666666666E-2</v>
      </c>
      <c r="F24" s="31"/>
      <c r="G24" s="24">
        <v>105019</v>
      </c>
      <c r="H24" s="24">
        <v>6333</v>
      </c>
      <c r="I24" s="24">
        <v>0</v>
      </c>
      <c r="J24" s="24">
        <f t="shared" si="0"/>
        <v>111352</v>
      </c>
      <c r="K24" s="24"/>
      <c r="L24" s="26">
        <v>7101</v>
      </c>
      <c r="M24" s="24">
        <v>1893</v>
      </c>
      <c r="N24" s="24">
        <v>0</v>
      </c>
      <c r="O24" s="26">
        <f t="shared" si="1"/>
        <v>8994</v>
      </c>
      <c r="P24" s="27">
        <f t="shared" si="2"/>
        <v>102358</v>
      </c>
      <c r="Q24" s="32"/>
      <c r="R24" s="32"/>
    </row>
    <row r="25" spans="1:18">
      <c r="A25" s="30">
        <v>47</v>
      </c>
      <c r="B25" s="30">
        <v>1845</v>
      </c>
      <c r="C25" s="30">
        <v>1845</v>
      </c>
      <c r="D25" s="30" t="s">
        <v>37</v>
      </c>
      <c r="E25" s="22">
        <v>2.2222222222222223E-2</v>
      </c>
      <c r="F25" s="31"/>
      <c r="G25" s="24">
        <v>316642</v>
      </c>
      <c r="H25" s="24">
        <v>38603</v>
      </c>
      <c r="I25" s="24">
        <v>-433</v>
      </c>
      <c r="J25" s="24">
        <f t="shared" si="0"/>
        <v>354812</v>
      </c>
      <c r="K25" s="24"/>
      <c r="L25" s="26">
        <v>31834</v>
      </c>
      <c r="M25" s="24">
        <v>9056</v>
      </c>
      <c r="N25" s="24">
        <v>-23</v>
      </c>
      <c r="O25" s="26">
        <f t="shared" si="1"/>
        <v>40867</v>
      </c>
      <c r="P25" s="27">
        <f t="shared" si="2"/>
        <v>313945</v>
      </c>
      <c r="Q25" s="32"/>
      <c r="R25" s="32"/>
    </row>
    <row r="26" spans="1:18">
      <c r="A26" s="30">
        <v>47</v>
      </c>
      <c r="B26" s="30">
        <v>1849</v>
      </c>
      <c r="C26" s="30">
        <v>1850</v>
      </c>
      <c r="D26" s="30" t="s">
        <v>38</v>
      </c>
      <c r="E26" s="22">
        <v>2.9166666666666667E-2</v>
      </c>
      <c r="F26" s="31">
        <v>2</v>
      </c>
      <c r="G26" s="24">
        <v>168806</v>
      </c>
      <c r="H26" s="24">
        <v>13235</v>
      </c>
      <c r="I26" s="24">
        <v>-1901</v>
      </c>
      <c r="J26" s="24">
        <f t="shared" si="0"/>
        <v>180140</v>
      </c>
      <c r="K26" s="24"/>
      <c r="L26" s="26">
        <v>31390</v>
      </c>
      <c r="M26" s="24">
        <v>7274</v>
      </c>
      <c r="N26" s="24">
        <v>-166</v>
      </c>
      <c r="O26" s="26">
        <f t="shared" si="1"/>
        <v>38498</v>
      </c>
      <c r="P26" s="27">
        <f t="shared" si="2"/>
        <v>141642</v>
      </c>
      <c r="Q26" s="32"/>
      <c r="R26" s="32"/>
    </row>
    <row r="27" spans="1:18">
      <c r="A27" s="30">
        <v>47</v>
      </c>
      <c r="B27" s="30">
        <v>1855</v>
      </c>
      <c r="C27" s="30">
        <v>1855</v>
      </c>
      <c r="D27" s="30" t="s">
        <v>39</v>
      </c>
      <c r="E27" s="22">
        <v>3.2500000000000001E-2</v>
      </c>
      <c r="F27" s="31">
        <v>2</v>
      </c>
      <c r="G27" s="24">
        <v>71804</v>
      </c>
      <c r="H27" s="24">
        <v>4118</v>
      </c>
      <c r="I27" s="24">
        <v>0</v>
      </c>
      <c r="J27" s="24">
        <f t="shared" si="0"/>
        <v>75922</v>
      </c>
      <c r="K27" s="24"/>
      <c r="L27" s="26">
        <v>17867</v>
      </c>
      <c r="M27" s="24">
        <v>3522</v>
      </c>
      <c r="N27" s="24">
        <v>0</v>
      </c>
      <c r="O27" s="26">
        <f t="shared" si="1"/>
        <v>21389</v>
      </c>
      <c r="P27" s="27">
        <f t="shared" si="2"/>
        <v>54533</v>
      </c>
      <c r="Q27" s="32"/>
      <c r="R27" s="32"/>
    </row>
    <row r="28" spans="1:18">
      <c r="A28" s="30">
        <v>47</v>
      </c>
      <c r="B28" s="30">
        <v>1860</v>
      </c>
      <c r="C28" s="30">
        <v>1860</v>
      </c>
      <c r="D28" s="30" t="s">
        <v>40</v>
      </c>
      <c r="E28" s="22">
        <v>5.333333333333333E-2</v>
      </c>
      <c r="F28" s="31">
        <v>2</v>
      </c>
      <c r="G28" s="24">
        <v>33238</v>
      </c>
      <c r="H28" s="24">
        <v>2924</v>
      </c>
      <c r="I28" s="24">
        <v>-1176</v>
      </c>
      <c r="J28" s="24">
        <f t="shared" si="0"/>
        <v>34986</v>
      </c>
      <c r="K28" s="24"/>
      <c r="L28" s="26">
        <v>7052</v>
      </c>
      <c r="M28" s="24">
        <v>2165</v>
      </c>
      <c r="N28" s="24">
        <v>-588</v>
      </c>
      <c r="O28" s="26">
        <f t="shared" si="1"/>
        <v>8629</v>
      </c>
      <c r="P28" s="27">
        <f t="shared" si="2"/>
        <v>26357</v>
      </c>
      <c r="Q28" s="32"/>
      <c r="R28" s="32"/>
    </row>
    <row r="29" spans="1:18">
      <c r="A29" s="30">
        <v>47</v>
      </c>
      <c r="B29" s="30">
        <v>1862</v>
      </c>
      <c r="C29" s="30">
        <v>1860</v>
      </c>
      <c r="D29" s="30" t="s">
        <v>41</v>
      </c>
      <c r="E29" s="22">
        <v>6.6666666666666666E-2</v>
      </c>
      <c r="F29" s="31"/>
      <c r="G29" s="24">
        <v>51019</v>
      </c>
      <c r="H29" s="24">
        <v>2384</v>
      </c>
      <c r="I29" s="24">
        <v>0</v>
      </c>
      <c r="J29" s="24">
        <f t="shared" si="0"/>
        <v>53403</v>
      </c>
      <c r="K29" s="24"/>
      <c r="L29" s="26">
        <v>17794</v>
      </c>
      <c r="M29" s="24">
        <v>3767</v>
      </c>
      <c r="N29" s="24">
        <v>0</v>
      </c>
      <c r="O29" s="26">
        <f t="shared" si="1"/>
        <v>21561</v>
      </c>
      <c r="P29" s="27">
        <f t="shared" si="2"/>
        <v>31842</v>
      </c>
      <c r="Q29" s="32"/>
      <c r="R29" s="32"/>
    </row>
    <row r="30" spans="1:18">
      <c r="A30" s="30">
        <v>47</v>
      </c>
      <c r="B30" s="30"/>
      <c r="C30" s="30">
        <v>1875</v>
      </c>
      <c r="D30" s="34" t="s">
        <v>42</v>
      </c>
      <c r="E30" s="22">
        <v>0.04</v>
      </c>
      <c r="F30" s="31"/>
      <c r="G30" s="24">
        <v>2126</v>
      </c>
      <c r="H30" s="24">
        <v>2</v>
      </c>
      <c r="I30" s="24">
        <v>0</v>
      </c>
      <c r="J30" s="24">
        <f t="shared" si="0"/>
        <v>2128</v>
      </c>
      <c r="K30" s="24"/>
      <c r="L30" s="26">
        <v>396</v>
      </c>
      <c r="M30" s="24">
        <v>91</v>
      </c>
      <c r="N30" s="24">
        <v>0</v>
      </c>
      <c r="O30" s="26">
        <f t="shared" si="1"/>
        <v>487</v>
      </c>
      <c r="P30" s="27">
        <f t="shared" si="2"/>
        <v>1641</v>
      </c>
      <c r="Q30" s="32"/>
      <c r="R30" s="32"/>
    </row>
    <row r="31" spans="1:18">
      <c r="A31" s="35"/>
      <c r="D31" s="36" t="s">
        <v>43</v>
      </c>
      <c r="E31" s="30" t="s">
        <v>24</v>
      </c>
      <c r="F31" s="31"/>
      <c r="G31" s="24">
        <f>SUM(G15:G30)</f>
        <v>1227265</v>
      </c>
      <c r="H31" s="24">
        <f>SUM(H15:H30)</f>
        <v>121922</v>
      </c>
      <c r="I31" s="24">
        <f>SUM(I15:I30)</f>
        <v>-3727</v>
      </c>
      <c r="J31" s="24">
        <f>SUM(J15:J30)</f>
        <v>1345460</v>
      </c>
      <c r="K31" s="24"/>
      <c r="L31" s="24">
        <f>SUM(L15:L30)</f>
        <v>174965</v>
      </c>
      <c r="M31" s="24">
        <f>SUM(M15:M30)</f>
        <v>42183</v>
      </c>
      <c r="N31" s="24">
        <f>SUM(N15:N30)</f>
        <v>-789</v>
      </c>
      <c r="O31" s="24">
        <f>SUM(O15:O30)</f>
        <v>216359</v>
      </c>
      <c r="P31" s="24">
        <f>SUM(P15:P30)</f>
        <v>1129101</v>
      </c>
      <c r="Q31" s="32"/>
      <c r="R31" s="32"/>
    </row>
    <row r="32" spans="1:18">
      <c r="A32" s="37" t="s">
        <v>44</v>
      </c>
      <c r="B32" s="38"/>
      <c r="C32" s="38"/>
      <c r="D32" s="39"/>
      <c r="F32" s="40"/>
      <c r="G32" s="32"/>
      <c r="H32" s="32"/>
      <c r="I32" s="32"/>
      <c r="J32" s="32"/>
      <c r="K32" s="32"/>
      <c r="L32" s="41"/>
      <c r="M32" s="41"/>
      <c r="N32" s="41"/>
      <c r="O32" s="41"/>
      <c r="P32" s="42"/>
      <c r="Q32" s="32"/>
      <c r="R32" s="32"/>
    </row>
    <row r="33" spans="1:18">
      <c r="A33" s="30">
        <v>1</v>
      </c>
      <c r="B33" s="30">
        <v>1908</v>
      </c>
      <c r="C33" s="30">
        <v>1908</v>
      </c>
      <c r="D33" s="30" t="s">
        <v>45</v>
      </c>
      <c r="E33" s="22">
        <v>0.02</v>
      </c>
      <c r="F33" s="31">
        <v>1</v>
      </c>
      <c r="G33" s="24">
        <v>47313</v>
      </c>
      <c r="H33" s="24">
        <v>398</v>
      </c>
      <c r="I33" s="24">
        <v>0</v>
      </c>
      <c r="J33" s="24">
        <f t="shared" ref="J33:J44" si="3">SUM(G33:I33)</f>
        <v>47711</v>
      </c>
      <c r="K33" s="24"/>
      <c r="L33" s="26">
        <v>4768</v>
      </c>
      <c r="M33" s="24">
        <v>1068</v>
      </c>
      <c r="N33" s="24">
        <v>0</v>
      </c>
      <c r="O33" s="26">
        <f t="shared" ref="O33:O44" si="4">+L33+M33+N33</f>
        <v>5836</v>
      </c>
      <c r="P33" s="27">
        <f t="shared" ref="P33:P44" si="5">+J33-O33</f>
        <v>41875</v>
      </c>
      <c r="Q33" s="32"/>
      <c r="R33" s="32"/>
    </row>
    <row r="34" spans="1:18">
      <c r="A34" s="30">
        <v>13</v>
      </c>
      <c r="B34" s="30">
        <v>1910</v>
      </c>
      <c r="C34" s="30">
        <v>1910</v>
      </c>
      <c r="D34" s="30" t="s">
        <v>46</v>
      </c>
      <c r="E34" s="22">
        <v>0.3</v>
      </c>
      <c r="F34" s="31"/>
      <c r="G34" s="24">
        <v>191</v>
      </c>
      <c r="H34" s="24">
        <v>0</v>
      </c>
      <c r="I34" s="24">
        <v>0</v>
      </c>
      <c r="J34" s="24">
        <f t="shared" si="3"/>
        <v>191</v>
      </c>
      <c r="K34" s="24"/>
      <c r="L34" s="26">
        <v>28</v>
      </c>
      <c r="M34" s="24">
        <v>-1</v>
      </c>
      <c r="N34" s="24">
        <v>0</v>
      </c>
      <c r="O34" s="26">
        <f t="shared" si="4"/>
        <v>27</v>
      </c>
      <c r="P34" s="27">
        <f t="shared" si="5"/>
        <v>164</v>
      </c>
      <c r="Q34" s="32"/>
      <c r="R34" s="32"/>
    </row>
    <row r="35" spans="1:18">
      <c r="A35" s="30">
        <v>8</v>
      </c>
      <c r="B35" s="30">
        <v>1915</v>
      </c>
      <c r="C35" s="30">
        <v>1915</v>
      </c>
      <c r="D35" s="30" t="s">
        <v>47</v>
      </c>
      <c r="E35" s="22">
        <v>0.1</v>
      </c>
      <c r="F35" s="31"/>
      <c r="G35" s="24">
        <v>5035</v>
      </c>
      <c r="H35" s="24">
        <v>13</v>
      </c>
      <c r="I35" s="24">
        <v>0</v>
      </c>
      <c r="J35" s="24">
        <f t="shared" si="3"/>
        <v>5048</v>
      </c>
      <c r="K35" s="24"/>
      <c r="L35" s="26">
        <v>2800</v>
      </c>
      <c r="M35" s="24">
        <v>598</v>
      </c>
      <c r="N35" s="24">
        <v>0</v>
      </c>
      <c r="O35" s="26">
        <f t="shared" si="4"/>
        <v>3398</v>
      </c>
      <c r="P35" s="27">
        <f t="shared" si="5"/>
        <v>1650</v>
      </c>
      <c r="Q35" s="32"/>
      <c r="R35" s="32"/>
    </row>
    <row r="36" spans="1:18">
      <c r="A36" s="30">
        <v>50</v>
      </c>
      <c r="B36" s="30">
        <v>1920</v>
      </c>
      <c r="C36" s="30">
        <v>1920</v>
      </c>
      <c r="D36" s="30" t="s">
        <v>48</v>
      </c>
      <c r="E36" s="22">
        <v>0.20416666666666666</v>
      </c>
      <c r="F36" s="31">
        <v>2</v>
      </c>
      <c r="G36" s="24">
        <v>13363</v>
      </c>
      <c r="H36" s="24">
        <v>2194</v>
      </c>
      <c r="I36" s="24">
        <v>0</v>
      </c>
      <c r="J36" s="24">
        <f t="shared" si="3"/>
        <v>15557</v>
      </c>
      <c r="K36" s="24"/>
      <c r="L36" s="26">
        <v>7869</v>
      </c>
      <c r="M36" s="24">
        <v>2161</v>
      </c>
      <c r="N36" s="24">
        <v>0</v>
      </c>
      <c r="O36" s="26">
        <f t="shared" si="4"/>
        <v>10030</v>
      </c>
      <c r="P36" s="27">
        <f t="shared" si="5"/>
        <v>5527</v>
      </c>
      <c r="Q36" s="32"/>
      <c r="R36" s="32"/>
    </row>
    <row r="37" spans="1:18">
      <c r="A37" s="30">
        <v>12</v>
      </c>
      <c r="B37" s="30">
        <v>1925</v>
      </c>
      <c r="C37" s="30">
        <v>1611</v>
      </c>
      <c r="D37" s="30" t="s">
        <v>49</v>
      </c>
      <c r="E37" s="22">
        <v>0.22777777777777777</v>
      </c>
      <c r="F37" s="31">
        <v>2</v>
      </c>
      <c r="G37" s="24">
        <v>67643</v>
      </c>
      <c r="H37" s="26">
        <v>12413</v>
      </c>
      <c r="I37" s="24">
        <v>0</v>
      </c>
      <c r="J37" s="26">
        <f t="shared" si="3"/>
        <v>80056</v>
      </c>
      <c r="K37" s="24"/>
      <c r="L37" s="26">
        <v>15934</v>
      </c>
      <c r="M37" s="26">
        <v>8853</v>
      </c>
      <c r="N37" s="24">
        <v>0</v>
      </c>
      <c r="O37" s="26">
        <f t="shared" si="4"/>
        <v>24787</v>
      </c>
      <c r="P37" s="27">
        <f t="shared" si="5"/>
        <v>55269</v>
      </c>
      <c r="Q37" s="32"/>
      <c r="R37" s="32"/>
    </row>
    <row r="38" spans="1:18">
      <c r="A38" s="30">
        <v>10</v>
      </c>
      <c r="B38" s="30">
        <v>1930</v>
      </c>
      <c r="C38" s="30">
        <v>1930</v>
      </c>
      <c r="D38" s="30" t="s">
        <v>50</v>
      </c>
      <c r="E38" s="22">
        <v>9.0548340548340558E-2</v>
      </c>
      <c r="F38" s="31">
        <v>2</v>
      </c>
      <c r="G38" s="24">
        <v>16566</v>
      </c>
      <c r="H38" s="24">
        <v>3124</v>
      </c>
      <c r="I38" s="24">
        <v>0</v>
      </c>
      <c r="J38" s="24">
        <f t="shared" si="3"/>
        <v>19690</v>
      </c>
      <c r="K38" s="24"/>
      <c r="L38" s="26">
        <v>7619</v>
      </c>
      <c r="M38" s="24">
        <v>1953</v>
      </c>
      <c r="N38" s="24">
        <v>0</v>
      </c>
      <c r="O38" s="26">
        <f t="shared" si="4"/>
        <v>9572</v>
      </c>
      <c r="P38" s="27">
        <f t="shared" si="5"/>
        <v>10118</v>
      </c>
      <c r="Q38" s="32"/>
      <c r="R38" s="32"/>
    </row>
    <row r="39" spans="1:18">
      <c r="A39" s="30">
        <v>8</v>
      </c>
      <c r="B39" s="30">
        <v>1935</v>
      </c>
      <c r="C39" s="30">
        <v>1935</v>
      </c>
      <c r="D39" s="30" t="s">
        <v>51</v>
      </c>
      <c r="E39" s="22">
        <v>0.1</v>
      </c>
      <c r="F39" s="31"/>
      <c r="G39" s="24">
        <v>680</v>
      </c>
      <c r="H39" s="24">
        <v>0</v>
      </c>
      <c r="I39" s="24">
        <v>0</v>
      </c>
      <c r="J39" s="24">
        <f t="shared" si="3"/>
        <v>680</v>
      </c>
      <c r="K39" s="24"/>
      <c r="L39" s="26">
        <v>44</v>
      </c>
      <c r="M39" s="24">
        <v>65</v>
      </c>
      <c r="N39" s="24">
        <v>0</v>
      </c>
      <c r="O39" s="26">
        <f t="shared" si="4"/>
        <v>109</v>
      </c>
      <c r="P39" s="27">
        <f t="shared" si="5"/>
        <v>571</v>
      </c>
      <c r="Q39" s="32"/>
      <c r="R39" s="32"/>
    </row>
    <row r="40" spans="1:18">
      <c r="A40" s="30">
        <v>8</v>
      </c>
      <c r="B40" s="30" t="s">
        <v>52</v>
      </c>
      <c r="C40" s="30">
        <v>1940</v>
      </c>
      <c r="D40" s="30" t="s">
        <v>53</v>
      </c>
      <c r="E40" s="22">
        <v>0.1</v>
      </c>
      <c r="F40" s="31"/>
      <c r="G40" s="24">
        <v>4875</v>
      </c>
      <c r="H40" s="24">
        <v>478</v>
      </c>
      <c r="I40" s="24">
        <v>0</v>
      </c>
      <c r="J40" s="24">
        <f t="shared" si="3"/>
        <v>5353</v>
      </c>
      <c r="K40" s="24"/>
      <c r="L40" s="26">
        <v>2151</v>
      </c>
      <c r="M40" s="24">
        <v>498</v>
      </c>
      <c r="N40" s="24">
        <v>0</v>
      </c>
      <c r="O40" s="26">
        <f t="shared" si="4"/>
        <v>2649</v>
      </c>
      <c r="P40" s="27">
        <f t="shared" si="5"/>
        <v>2704</v>
      </c>
      <c r="Q40" s="32"/>
      <c r="R40" s="32"/>
    </row>
    <row r="41" spans="1:18">
      <c r="A41" s="30">
        <v>8</v>
      </c>
      <c r="B41" s="30">
        <v>1955</v>
      </c>
      <c r="C41" s="30">
        <v>1955</v>
      </c>
      <c r="D41" s="30" t="s">
        <v>54</v>
      </c>
      <c r="E41" s="22">
        <v>0.21666666666666667</v>
      </c>
      <c r="F41" s="31">
        <v>2</v>
      </c>
      <c r="G41" s="24">
        <v>2599</v>
      </c>
      <c r="H41" s="24">
        <v>268</v>
      </c>
      <c r="I41" s="24">
        <v>0</v>
      </c>
      <c r="J41" s="24">
        <f t="shared" si="3"/>
        <v>2867</v>
      </c>
      <c r="K41" s="24"/>
      <c r="L41" s="26">
        <v>1797</v>
      </c>
      <c r="M41" s="24">
        <v>209</v>
      </c>
      <c r="N41" s="24">
        <v>0</v>
      </c>
      <c r="O41" s="26">
        <f t="shared" si="4"/>
        <v>2006</v>
      </c>
      <c r="P41" s="27">
        <f t="shared" si="5"/>
        <v>861</v>
      </c>
      <c r="Q41" s="32"/>
      <c r="R41" s="32"/>
    </row>
    <row r="42" spans="1:18">
      <c r="A42" s="30">
        <v>8</v>
      </c>
      <c r="B42" s="30">
        <v>1960</v>
      </c>
      <c r="C42" s="30">
        <v>1960</v>
      </c>
      <c r="D42" s="30" t="s">
        <v>55</v>
      </c>
      <c r="E42" s="22">
        <v>0.1</v>
      </c>
      <c r="F42" s="31"/>
      <c r="G42" s="24">
        <v>0</v>
      </c>
      <c r="H42" s="24">
        <v>0</v>
      </c>
      <c r="I42" s="24">
        <v>0</v>
      </c>
      <c r="J42" s="24">
        <f t="shared" si="3"/>
        <v>0</v>
      </c>
      <c r="K42" s="24"/>
      <c r="L42" s="26">
        <v>0</v>
      </c>
      <c r="M42" s="24">
        <v>0</v>
      </c>
      <c r="N42" s="24">
        <v>0</v>
      </c>
      <c r="O42" s="26">
        <f t="shared" si="4"/>
        <v>0</v>
      </c>
      <c r="P42" s="27">
        <f t="shared" si="5"/>
        <v>0</v>
      </c>
      <c r="Q42" s="32"/>
      <c r="R42" s="32"/>
    </row>
    <row r="43" spans="1:18">
      <c r="A43" s="30">
        <v>47</v>
      </c>
      <c r="B43" s="30">
        <v>1980</v>
      </c>
      <c r="C43" s="30">
        <v>1980</v>
      </c>
      <c r="D43" s="30" t="s">
        <v>56</v>
      </c>
      <c r="E43" s="22">
        <v>7.7777777777777779E-2</v>
      </c>
      <c r="F43" s="31">
        <v>2</v>
      </c>
      <c r="G43" s="24">
        <v>12605</v>
      </c>
      <c r="H43" s="24">
        <v>1596</v>
      </c>
      <c r="I43" s="24">
        <v>0</v>
      </c>
      <c r="J43" s="24">
        <f t="shared" si="3"/>
        <v>14201</v>
      </c>
      <c r="K43" s="24"/>
      <c r="L43" s="26">
        <v>5511</v>
      </c>
      <c r="M43" s="24">
        <v>1044</v>
      </c>
      <c r="N43" s="24">
        <v>0</v>
      </c>
      <c r="O43" s="26">
        <f t="shared" si="4"/>
        <v>6555</v>
      </c>
      <c r="P43" s="27">
        <f t="shared" si="5"/>
        <v>7646</v>
      </c>
      <c r="Q43" s="32"/>
      <c r="R43" s="32"/>
    </row>
    <row r="44" spans="1:18">
      <c r="A44" s="30">
        <v>47</v>
      </c>
      <c r="B44" s="30">
        <v>1990</v>
      </c>
      <c r="C44" s="30">
        <v>1990</v>
      </c>
      <c r="D44" s="30" t="s">
        <v>57</v>
      </c>
      <c r="E44" s="22" t="s">
        <v>24</v>
      </c>
      <c r="F44" s="31"/>
      <c r="G44" s="24">
        <v>0</v>
      </c>
      <c r="H44" s="24">
        <v>0</v>
      </c>
      <c r="I44" s="24">
        <v>0</v>
      </c>
      <c r="J44" s="24">
        <f t="shared" si="3"/>
        <v>0</v>
      </c>
      <c r="K44" s="24"/>
      <c r="L44" s="26">
        <v>0</v>
      </c>
      <c r="M44" s="24">
        <v>0</v>
      </c>
      <c r="N44" s="24">
        <v>0</v>
      </c>
      <c r="O44" s="26">
        <f t="shared" si="4"/>
        <v>0</v>
      </c>
      <c r="P44" s="27">
        <f t="shared" si="5"/>
        <v>0</v>
      </c>
      <c r="Q44" s="32"/>
      <c r="R44" s="32"/>
    </row>
    <row r="45" spans="1:18">
      <c r="A45" s="43"/>
      <c r="B45" s="44"/>
      <c r="C45" s="44"/>
      <c r="D45" s="36" t="s">
        <v>58</v>
      </c>
      <c r="E45" s="30" t="s">
        <v>24</v>
      </c>
      <c r="F45" s="31"/>
      <c r="G45" s="24">
        <f>SUM(G33:G44)</f>
        <v>170870</v>
      </c>
      <c r="H45" s="24">
        <f>SUM(H33:H44)</f>
        <v>20484</v>
      </c>
      <c r="I45" s="24">
        <f>SUM(I33:I44)</f>
        <v>0</v>
      </c>
      <c r="J45" s="24">
        <f>SUM(J33:J44)</f>
        <v>191354</v>
      </c>
      <c r="K45" s="24"/>
      <c r="L45" s="26">
        <f>SUM(L33:L44)</f>
        <v>48521</v>
      </c>
      <c r="M45" s="26">
        <f t="shared" ref="M45:P45" si="6">SUM(M33:M44)</f>
        <v>16448</v>
      </c>
      <c r="N45" s="26">
        <f t="shared" si="6"/>
        <v>0</v>
      </c>
      <c r="O45" s="26">
        <f t="shared" si="6"/>
        <v>64969</v>
      </c>
      <c r="P45" s="26">
        <f t="shared" si="6"/>
        <v>126385</v>
      </c>
      <c r="Q45" s="32"/>
      <c r="R45" s="32"/>
    </row>
    <row r="46" spans="1:18">
      <c r="A46" s="45" t="s">
        <v>59</v>
      </c>
      <c r="B46" s="46"/>
      <c r="C46" s="47"/>
      <c r="D46" s="48"/>
      <c r="E46" s="47"/>
      <c r="F46" s="49"/>
      <c r="G46" s="50"/>
      <c r="H46" s="50"/>
      <c r="I46" s="50"/>
      <c r="J46" s="50"/>
      <c r="K46" s="50"/>
      <c r="L46" s="51">
        <v>0</v>
      </c>
      <c r="M46" s="51"/>
      <c r="N46" s="51"/>
      <c r="O46" s="51"/>
      <c r="P46" s="42"/>
      <c r="Q46" s="32"/>
      <c r="R46" s="32"/>
    </row>
    <row r="47" spans="1:18">
      <c r="A47" s="30">
        <v>47</v>
      </c>
      <c r="B47" s="30">
        <v>2005</v>
      </c>
      <c r="C47" s="30">
        <v>2005</v>
      </c>
      <c r="D47" s="30" t="s">
        <v>60</v>
      </c>
      <c r="E47" s="22">
        <v>0.04</v>
      </c>
      <c r="F47" s="31"/>
      <c r="G47" s="24">
        <v>17549</v>
      </c>
      <c r="H47" s="24">
        <v>0</v>
      </c>
      <c r="I47" s="24">
        <v>0</v>
      </c>
      <c r="J47" s="24">
        <f>SUM(G47:I47)</f>
        <v>17549</v>
      </c>
      <c r="K47" s="24"/>
      <c r="L47" s="26">
        <v>3657</v>
      </c>
      <c r="M47" s="24">
        <v>733</v>
      </c>
      <c r="N47" s="24">
        <v>0</v>
      </c>
      <c r="O47" s="26">
        <f>+L47+M47+N47</f>
        <v>4390</v>
      </c>
      <c r="P47" s="27">
        <f t="shared" ref="P47:P53" si="7">+J47-O47</f>
        <v>13159</v>
      </c>
      <c r="Q47" s="32"/>
      <c r="R47" s="32"/>
    </row>
    <row r="48" spans="1:18">
      <c r="A48" s="30"/>
      <c r="B48" s="30"/>
      <c r="C48" s="30"/>
      <c r="D48" s="36" t="s">
        <v>61</v>
      </c>
      <c r="E48" s="30" t="s">
        <v>24</v>
      </c>
      <c r="F48" s="31"/>
      <c r="G48" s="24">
        <f>SUM(G47:G47)</f>
        <v>17549</v>
      </c>
      <c r="H48" s="24">
        <f>SUM(H47:H47)</f>
        <v>0</v>
      </c>
      <c r="I48" s="24">
        <f>SUM(I47:I47)</f>
        <v>0</v>
      </c>
      <c r="J48" s="24">
        <f>SUM(J47:J47)</f>
        <v>17549</v>
      </c>
      <c r="K48" s="24"/>
      <c r="L48" s="26">
        <f>+L47</f>
        <v>3657</v>
      </c>
      <c r="M48" s="26">
        <f>SUM(M47:M47)</f>
        <v>733</v>
      </c>
      <c r="N48" s="26">
        <f>SUM(N47:N47)</f>
        <v>0</v>
      </c>
      <c r="O48" s="26">
        <f>SUM(O47:O47)</f>
        <v>4390</v>
      </c>
      <c r="P48" s="27">
        <f t="shared" si="7"/>
        <v>13159</v>
      </c>
      <c r="Q48" s="32"/>
      <c r="R48" s="32"/>
    </row>
    <row r="49" spans="1:18" ht="27.6">
      <c r="A49" s="35"/>
      <c r="B49" s="52" t="s">
        <v>62</v>
      </c>
      <c r="C49" s="53"/>
      <c r="D49" s="54" t="s">
        <v>63</v>
      </c>
      <c r="E49" s="30" t="s">
        <v>24</v>
      </c>
      <c r="F49" s="55"/>
      <c r="G49" s="56">
        <f>+G31+G45+G48</f>
        <v>1415684</v>
      </c>
      <c r="H49" s="56">
        <f>+H31+H45+H48</f>
        <v>142406</v>
      </c>
      <c r="I49" s="56">
        <f>+I31+I45+I48</f>
        <v>-3727</v>
      </c>
      <c r="J49" s="56">
        <f>+J31+J45+J48</f>
        <v>1554363</v>
      </c>
      <c r="K49" s="56"/>
      <c r="L49" s="57">
        <f>+L31+L45+L48</f>
        <v>227143</v>
      </c>
      <c r="M49" s="57">
        <f>+M31+M45+M48</f>
        <v>59364</v>
      </c>
      <c r="N49" s="57">
        <f>+N31+N45+N48</f>
        <v>-789</v>
      </c>
      <c r="O49" s="57">
        <f>+O31+O45+O48</f>
        <v>285718</v>
      </c>
      <c r="P49" s="58">
        <f t="shared" si="7"/>
        <v>1268645</v>
      </c>
      <c r="Q49" s="32"/>
      <c r="R49" s="32"/>
    </row>
    <row r="50" spans="1:18">
      <c r="A50" s="30">
        <v>47</v>
      </c>
      <c r="B50" s="30">
        <v>1995</v>
      </c>
      <c r="C50" s="30" t="s">
        <v>64</v>
      </c>
      <c r="D50" s="30" t="s">
        <v>65</v>
      </c>
      <c r="E50" s="30" t="s">
        <v>66</v>
      </c>
      <c r="F50" s="31"/>
      <c r="G50" s="24">
        <v>-344175.91526019364</v>
      </c>
      <c r="H50" s="24">
        <v>-22013.854750000002</v>
      </c>
      <c r="I50" s="24">
        <v>993</v>
      </c>
      <c r="J50" s="24">
        <f>SUM(G50:I50)</f>
        <v>-365196.77001019364</v>
      </c>
      <c r="K50" s="24"/>
      <c r="L50" s="26">
        <v>-44951.538</v>
      </c>
      <c r="M50" s="24">
        <v>-10620</v>
      </c>
      <c r="N50" s="24">
        <v>71</v>
      </c>
      <c r="O50" s="26">
        <f>SUM(L50:N50)</f>
        <v>-55500.538</v>
      </c>
      <c r="P50" s="27">
        <f t="shared" si="7"/>
        <v>-309696.23201019363</v>
      </c>
      <c r="Q50" s="32"/>
      <c r="R50" s="32"/>
    </row>
    <row r="51" spans="1:18">
      <c r="A51" s="35"/>
      <c r="B51" s="47"/>
      <c r="C51" s="47"/>
      <c r="D51" s="52" t="s">
        <v>67</v>
      </c>
      <c r="E51" s="53" t="s">
        <v>24</v>
      </c>
      <c r="F51" s="55"/>
      <c r="G51" s="56">
        <f>+G49+G50</f>
        <v>1071508.0847398064</v>
      </c>
      <c r="H51" s="56">
        <f>+H49+H50</f>
        <v>120392.14525</v>
      </c>
      <c r="I51" s="56">
        <f>+I49+I50</f>
        <v>-2734</v>
      </c>
      <c r="J51" s="56">
        <f>+J49+J50</f>
        <v>1189166.2299898064</v>
      </c>
      <c r="K51" s="56"/>
      <c r="L51" s="57">
        <f>+L49+L50</f>
        <v>182191.462</v>
      </c>
      <c r="M51" s="57">
        <f>+M49+M50</f>
        <v>48744</v>
      </c>
      <c r="N51" s="57">
        <f>+N49+N50</f>
        <v>-718</v>
      </c>
      <c r="O51" s="57">
        <f>+O49+O50</f>
        <v>230217.462</v>
      </c>
      <c r="P51" s="58">
        <f t="shared" si="7"/>
        <v>958948.76798980637</v>
      </c>
      <c r="Q51" s="32"/>
      <c r="R51" s="32"/>
    </row>
    <row r="52" spans="1:18" ht="38.4">
      <c r="A52" s="30"/>
      <c r="B52" s="30"/>
      <c r="C52" s="30"/>
      <c r="D52" s="59" t="s">
        <v>68</v>
      </c>
      <c r="E52" s="53"/>
      <c r="F52" s="55"/>
      <c r="G52" s="56">
        <v>-2967</v>
      </c>
      <c r="H52" s="56">
        <f>2967-3034</f>
        <v>-67</v>
      </c>
      <c r="I52" s="56">
        <v>0</v>
      </c>
      <c r="J52" s="24">
        <f>SUM(G52:I52)</f>
        <v>-3034</v>
      </c>
      <c r="K52" s="56"/>
      <c r="L52" s="57">
        <v>-369</v>
      </c>
      <c r="M52" s="57">
        <f>369-479</f>
        <v>-110</v>
      </c>
      <c r="N52" s="57">
        <v>0</v>
      </c>
      <c r="O52" s="26">
        <f>+L52+M52+N52</f>
        <v>-479</v>
      </c>
      <c r="P52" s="27">
        <f t="shared" si="7"/>
        <v>-2555</v>
      </c>
      <c r="Q52" s="32"/>
      <c r="R52" s="32"/>
    </row>
    <row r="53" spans="1:18" ht="26.4">
      <c r="A53" s="30"/>
      <c r="B53" s="30"/>
      <c r="C53" s="30"/>
      <c r="D53" s="60" t="s">
        <v>69</v>
      </c>
      <c r="E53" s="53"/>
      <c r="F53" s="55"/>
      <c r="G53" s="61">
        <v>169.96969999999999</v>
      </c>
      <c r="H53" s="61">
        <v>-2.0019999999999998</v>
      </c>
      <c r="I53" s="61">
        <v>0</v>
      </c>
      <c r="J53" s="24">
        <f>SUM(G53:I53)</f>
        <v>167.96769999999998</v>
      </c>
      <c r="K53" s="56"/>
      <c r="L53" s="26">
        <v>-116.97777248630578</v>
      </c>
      <c r="M53" s="61">
        <v>-43.99408877614232</v>
      </c>
      <c r="N53" s="61">
        <v>0</v>
      </c>
      <c r="O53" s="26">
        <f>SUM(L53:N53)</f>
        <v>-160.9718612624481</v>
      </c>
      <c r="P53" s="27">
        <f t="shared" si="7"/>
        <v>328.93956126244808</v>
      </c>
      <c r="Q53" s="32"/>
      <c r="R53" s="32"/>
    </row>
    <row r="54" spans="1:18">
      <c r="A54" s="30"/>
      <c r="B54" s="30"/>
      <c r="C54" s="30"/>
      <c r="D54" s="62" t="s">
        <v>70</v>
      </c>
      <c r="E54" s="30"/>
      <c r="F54" s="31"/>
      <c r="G54" s="24">
        <f>SUM(G51:G53)</f>
        <v>1068711.0544398064</v>
      </c>
      <c r="H54" s="26">
        <f>SUM(H51:H53)</f>
        <v>120323.14325000001</v>
      </c>
      <c r="I54" s="24">
        <f>SUM(I51:I53)</f>
        <v>-2734</v>
      </c>
      <c r="J54" s="26">
        <f>SUM(J51:J53)</f>
        <v>1186300.1976898063</v>
      </c>
      <c r="K54" s="24"/>
      <c r="L54" s="24">
        <f>SUM(L51:L53)</f>
        <v>181705.48422751369</v>
      </c>
      <c r="M54" s="26">
        <f>SUM(M51:M53)</f>
        <v>48590.00591122386</v>
      </c>
      <c r="N54" s="24">
        <f>SUM(N51:N53)</f>
        <v>-718</v>
      </c>
      <c r="O54" s="26">
        <f>SUM(O51:O53)</f>
        <v>229577.49013873754</v>
      </c>
      <c r="P54" s="24">
        <f>SUM(P51:P53)-1</f>
        <v>956721.70755106886</v>
      </c>
      <c r="Q54" s="32"/>
      <c r="R54" s="32"/>
    </row>
    <row r="55" spans="1:18">
      <c r="A55" s="35"/>
      <c r="B55" s="47"/>
      <c r="C55" s="47"/>
      <c r="D55" s="63"/>
      <c r="E55" s="44"/>
      <c r="F55" s="64"/>
      <c r="G55" s="65"/>
      <c r="H55" s="80"/>
      <c r="I55" s="65"/>
      <c r="J55" s="65"/>
      <c r="K55" s="65"/>
      <c r="L55" s="65"/>
      <c r="M55" s="65"/>
      <c r="N55" s="65"/>
      <c r="O55" s="65"/>
      <c r="P55" s="66"/>
      <c r="Q55" s="32"/>
      <c r="R55" s="32"/>
    </row>
    <row r="56" spans="1:18">
      <c r="A56" s="35"/>
      <c r="B56" s="47"/>
      <c r="C56" s="47"/>
      <c r="D56" s="48"/>
      <c r="E56" s="47"/>
      <c r="F56" s="49"/>
      <c r="G56" s="50"/>
      <c r="H56" s="81"/>
      <c r="I56" s="50"/>
      <c r="J56" s="67" t="s">
        <v>71</v>
      </c>
      <c r="K56" s="50"/>
      <c r="M56" s="68"/>
      <c r="O56" s="50"/>
      <c r="P56" s="69"/>
      <c r="Q56" s="32"/>
      <c r="R56" s="32"/>
    </row>
    <row r="57" spans="1:18" ht="14.4">
      <c r="A57" s="30">
        <f>+A38</f>
        <v>10</v>
      </c>
      <c r="B57" s="30"/>
      <c r="C57" s="30"/>
      <c r="D57" s="30" t="str">
        <f>+D38</f>
        <v xml:space="preserve">Transportation </v>
      </c>
      <c r="E57" s="47"/>
      <c r="F57" s="49"/>
      <c r="G57" s="50"/>
      <c r="H57" s="50"/>
      <c r="I57" s="50"/>
      <c r="J57" s="68" t="s">
        <v>72</v>
      </c>
      <c r="K57" s="50"/>
      <c r="M57" s="70">
        <f>+M38</f>
        <v>1953</v>
      </c>
      <c r="O57" s="50"/>
      <c r="P57" s="69"/>
      <c r="Q57" s="32"/>
      <c r="R57" s="32"/>
    </row>
    <row r="58" spans="1:18" ht="14.4">
      <c r="A58" s="30">
        <f>+A39</f>
        <v>8</v>
      </c>
      <c r="B58" s="30"/>
      <c r="C58" s="30"/>
      <c r="D58" s="30" t="str">
        <f>+D39</f>
        <v>Stores Equipment</v>
      </c>
      <c r="E58" s="47"/>
      <c r="F58" s="49"/>
      <c r="G58" s="50"/>
      <c r="H58" s="50"/>
      <c r="I58" s="50"/>
      <c r="J58" s="68" t="s">
        <v>51</v>
      </c>
      <c r="K58" s="50"/>
      <c r="M58" s="71">
        <f>+M39</f>
        <v>65</v>
      </c>
      <c r="O58" s="50"/>
      <c r="P58" s="69"/>
      <c r="Q58" s="32"/>
      <c r="R58" s="32"/>
    </row>
    <row r="59" spans="1:18" ht="14.4">
      <c r="A59" s="30">
        <f>+A40</f>
        <v>8</v>
      </c>
      <c r="B59" s="30"/>
      <c r="C59" s="30"/>
      <c r="D59" s="30" t="str">
        <f>+D40</f>
        <v>Tools, Shop &amp; Garage</v>
      </c>
      <c r="E59" s="47"/>
      <c r="F59" s="49"/>
      <c r="G59" s="50"/>
      <c r="H59" s="50"/>
      <c r="I59" s="50"/>
      <c r="J59" s="68" t="str">
        <f>+D40</f>
        <v>Tools, Shop &amp; Garage</v>
      </c>
      <c r="K59" s="50"/>
      <c r="M59" s="72">
        <f>+M40</f>
        <v>498</v>
      </c>
      <c r="O59" s="50"/>
      <c r="P59" s="69"/>
      <c r="Q59" s="32"/>
      <c r="R59" s="32"/>
    </row>
    <row r="60" spans="1:18" ht="14.4">
      <c r="A60" s="35"/>
      <c r="B60" s="47"/>
      <c r="C60" s="47"/>
      <c r="D60" s="47"/>
      <c r="E60" s="47"/>
      <c r="F60" s="49"/>
      <c r="G60" s="50"/>
      <c r="H60" s="50"/>
      <c r="I60" s="50"/>
      <c r="J60" s="73" t="s">
        <v>73</v>
      </c>
      <c r="K60" s="50"/>
      <c r="M60" s="74">
        <f>+M53</f>
        <v>-43.99408877614232</v>
      </c>
      <c r="O60" s="50"/>
      <c r="P60" s="69"/>
      <c r="Q60" s="32"/>
      <c r="R60" s="32"/>
    </row>
    <row r="61" spans="1:18" ht="14.4">
      <c r="A61" s="35"/>
      <c r="B61" s="47"/>
      <c r="C61" s="47"/>
      <c r="D61" s="48"/>
      <c r="E61" s="47"/>
      <c r="F61" s="49"/>
      <c r="G61" s="50"/>
      <c r="H61" s="50"/>
      <c r="I61" s="50"/>
      <c r="J61" s="75" t="s">
        <v>74</v>
      </c>
      <c r="K61" s="50"/>
      <c r="M61" s="76">
        <f>M51-M57-M58-M59+M60</f>
        <v>46184.00591122386</v>
      </c>
      <c r="O61" s="50"/>
      <c r="P61" s="69"/>
      <c r="Q61" s="32"/>
      <c r="R61" s="32"/>
    </row>
    <row r="62" spans="1:18">
      <c r="A62" s="77" t="s">
        <v>75</v>
      </c>
      <c r="B62" s="47"/>
      <c r="C62" s="47"/>
      <c r="D62" s="47"/>
      <c r="E62" s="47"/>
      <c r="F62" s="47"/>
      <c r="G62" s="50"/>
      <c r="H62" s="50"/>
      <c r="I62" s="50"/>
      <c r="J62" s="50"/>
      <c r="K62" s="50"/>
      <c r="L62" s="50"/>
      <c r="M62" s="50"/>
      <c r="N62" s="50"/>
      <c r="O62" s="50"/>
      <c r="P62" s="78"/>
      <c r="Q62" s="32"/>
      <c r="R62" s="32"/>
    </row>
    <row r="63" spans="1:18" ht="14.25" customHeight="1">
      <c r="A63" s="98" t="s">
        <v>76</v>
      </c>
      <c r="B63" s="99"/>
      <c r="C63" s="99"/>
      <c r="D63" s="99"/>
      <c r="E63" s="99"/>
      <c r="F63" s="99"/>
      <c r="G63" s="99"/>
      <c r="H63" s="99"/>
      <c r="I63" s="99"/>
      <c r="J63" s="99"/>
      <c r="K63" s="99"/>
      <c r="L63" s="99"/>
      <c r="M63" s="99"/>
      <c r="N63" s="99"/>
      <c r="O63" s="99"/>
      <c r="P63" s="100"/>
      <c r="Q63" s="32"/>
      <c r="R63" s="32"/>
    </row>
    <row r="64" spans="1:18" ht="14.25" customHeight="1">
      <c r="A64" s="98" t="s">
        <v>81</v>
      </c>
      <c r="B64" s="99"/>
      <c r="C64" s="99"/>
      <c r="D64" s="99"/>
      <c r="E64" s="99"/>
      <c r="F64" s="99"/>
      <c r="G64" s="99"/>
      <c r="H64" s="99"/>
      <c r="I64" s="99"/>
      <c r="J64" s="99"/>
      <c r="K64" s="99"/>
      <c r="L64" s="99"/>
      <c r="M64" s="99"/>
      <c r="N64" s="99"/>
      <c r="O64" s="99"/>
      <c r="P64" s="100"/>
      <c r="Q64" s="32"/>
      <c r="R64" s="32"/>
    </row>
    <row r="65" spans="1:18" ht="14.25" customHeight="1">
      <c r="A65" s="101" t="s">
        <v>78</v>
      </c>
      <c r="B65" s="102"/>
      <c r="C65" s="102"/>
      <c r="D65" s="102"/>
      <c r="E65" s="102"/>
      <c r="F65" s="102"/>
      <c r="G65" s="102"/>
      <c r="H65" s="102"/>
      <c r="I65" s="102"/>
      <c r="J65" s="102"/>
      <c r="K65" s="102"/>
      <c r="L65" s="102"/>
      <c r="M65" s="102"/>
      <c r="N65" s="102"/>
      <c r="O65" s="102"/>
      <c r="P65" s="100"/>
      <c r="Q65" s="32"/>
      <c r="R65" s="32"/>
    </row>
    <row r="66" spans="1:18" ht="14.25" customHeight="1">
      <c r="A66" s="101" t="s">
        <v>79</v>
      </c>
      <c r="B66" s="103"/>
      <c r="C66" s="103"/>
      <c r="D66" s="103"/>
      <c r="E66" s="103"/>
      <c r="F66" s="103"/>
      <c r="G66" s="103"/>
      <c r="H66" s="103"/>
      <c r="I66" s="103"/>
      <c r="J66" s="103"/>
      <c r="K66" s="103"/>
      <c r="L66" s="103"/>
      <c r="M66" s="103"/>
      <c r="N66" s="103"/>
      <c r="O66" s="103"/>
      <c r="P66" s="104"/>
      <c r="Q66" s="32"/>
      <c r="R66" s="32"/>
    </row>
    <row r="67" spans="1:18" ht="50.25" customHeight="1">
      <c r="A67" s="101" t="s">
        <v>82</v>
      </c>
      <c r="B67" s="102"/>
      <c r="C67" s="102"/>
      <c r="D67" s="102"/>
      <c r="E67" s="102"/>
      <c r="F67" s="102"/>
      <c r="G67" s="102"/>
      <c r="H67" s="102"/>
      <c r="I67" s="102"/>
      <c r="J67" s="102"/>
      <c r="K67" s="102"/>
      <c r="L67" s="102"/>
      <c r="M67" s="102"/>
      <c r="N67" s="102"/>
      <c r="O67" s="102"/>
      <c r="P67" s="100"/>
      <c r="Q67" s="32"/>
      <c r="R67" s="32"/>
    </row>
    <row r="68" spans="1:18">
      <c r="A68" s="105"/>
      <c r="B68" s="117"/>
      <c r="C68" s="117"/>
      <c r="D68" s="117"/>
      <c r="E68" s="117"/>
      <c r="F68" s="117"/>
      <c r="G68" s="117"/>
      <c r="H68" s="117"/>
      <c r="I68" s="117"/>
      <c r="J68" s="117"/>
      <c r="K68" s="117"/>
      <c r="L68" s="117"/>
      <c r="M68" s="117"/>
      <c r="N68" s="117"/>
      <c r="O68" s="117"/>
      <c r="P68" s="107"/>
    </row>
    <row r="69" spans="1:18">
      <c r="P69" s="79"/>
    </row>
    <row r="70" spans="1:18">
      <c r="P70" s="79"/>
    </row>
    <row r="71" spans="1:18">
      <c r="P71" s="79"/>
    </row>
    <row r="72" spans="1:18">
      <c r="P72" s="79"/>
    </row>
    <row r="73" spans="1:18">
      <c r="P73" s="79"/>
    </row>
    <row r="74" spans="1:18">
      <c r="P74" s="79"/>
    </row>
    <row r="75" spans="1:18">
      <c r="P75" s="79"/>
    </row>
    <row r="76" spans="1:18">
      <c r="P76" s="79"/>
    </row>
    <row r="77" spans="1:18">
      <c r="P77" s="79"/>
    </row>
    <row r="78" spans="1:18">
      <c r="P78" s="79"/>
    </row>
    <row r="79" spans="1:18">
      <c r="P79" s="79"/>
    </row>
    <row r="80" spans="1:18">
      <c r="P80" s="79"/>
    </row>
    <row r="81" spans="16:16">
      <c r="P81" s="79"/>
    </row>
    <row r="82" spans="16:16">
      <c r="P82" s="79"/>
    </row>
    <row r="83" spans="16:16">
      <c r="P83" s="79"/>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T83"/>
  <sheetViews>
    <sheetView topLeftCell="G1" zoomScale="85" zoomScaleNormal="85" workbookViewId="0">
      <selection activeCell="P2" sqref="P2:P4"/>
    </sheetView>
  </sheetViews>
  <sheetFormatPr defaultColWidth="10" defaultRowHeight="13.8"/>
  <cols>
    <col min="1" max="1" width="10" style="1"/>
    <col min="2" max="2" width="0" style="1" hidden="1" customWidth="1"/>
    <col min="3" max="3" width="14" style="1" customWidth="1"/>
    <col min="4" max="4" width="34.88671875" style="1" bestFit="1" customWidth="1"/>
    <col min="5" max="5" width="13.5546875" style="1" customWidth="1"/>
    <col min="6" max="6" width="7.88671875" style="1" customWidth="1"/>
    <col min="7" max="7" width="11.21875" style="1" customWidth="1"/>
    <col min="8" max="8" width="11.88671875" style="1" customWidth="1"/>
    <col min="9" max="9" width="13.88671875" style="1" customWidth="1"/>
    <col min="10" max="10" width="13.33203125" style="1" customWidth="1"/>
    <col min="11" max="11" width="2.6640625" style="1" customWidth="1"/>
    <col min="12" max="12" width="15.6640625" style="1" customWidth="1"/>
    <col min="13" max="13" width="14.88671875" style="1" customWidth="1"/>
    <col min="14" max="14" width="14" style="1" customWidth="1"/>
    <col min="15" max="15" width="15" style="1" customWidth="1"/>
    <col min="16" max="16" width="16.5546875" style="1" customWidth="1"/>
    <col min="17" max="16384" width="10" style="1"/>
  </cols>
  <sheetData>
    <row r="1" spans="1:20">
      <c r="O1" s="2" t="s">
        <v>0</v>
      </c>
      <c r="P1" s="3" t="s">
        <v>87</v>
      </c>
    </row>
    <row r="2" spans="1:20">
      <c r="O2" s="2" t="s">
        <v>1</v>
      </c>
      <c r="P2" s="4" t="str">
        <f>'2015 Full Conty Mifrs Appen '!P2</f>
        <v>A</v>
      </c>
    </row>
    <row r="3" spans="1:20">
      <c r="O3" s="2" t="s">
        <v>2</v>
      </c>
      <c r="P3" s="4">
        <f>'2015 Full Conty Mifrs Appen '!P3</f>
        <v>2</v>
      </c>
    </row>
    <row r="4" spans="1:20">
      <c r="O4" s="2" t="s">
        <v>3</v>
      </c>
      <c r="P4" s="4">
        <f>'2015 Full Conty Mifrs Appen '!P4</f>
        <v>4</v>
      </c>
    </row>
    <row r="5" spans="1:20">
      <c r="J5" s="79"/>
      <c r="O5" s="2" t="s">
        <v>4</v>
      </c>
      <c r="P5" s="5"/>
    </row>
    <row r="6" spans="1:20">
      <c r="O6" s="2"/>
      <c r="P6" s="3"/>
    </row>
    <row r="7" spans="1:20">
      <c r="N7" s="92" t="s">
        <v>89</v>
      </c>
      <c r="O7" s="2" t="s">
        <v>5</v>
      </c>
      <c r="P7" s="5" t="s">
        <v>88</v>
      </c>
    </row>
    <row r="8" spans="1:20" ht="17.399999999999999">
      <c r="A8" s="108" t="s">
        <v>6</v>
      </c>
      <c r="B8" s="108"/>
      <c r="C8" s="108"/>
      <c r="D8" s="108"/>
      <c r="E8" s="108"/>
      <c r="F8" s="108"/>
      <c r="G8" s="108"/>
      <c r="H8" s="108"/>
      <c r="I8" s="108"/>
      <c r="J8" s="108"/>
      <c r="K8" s="108"/>
      <c r="L8" s="108"/>
      <c r="M8" s="108"/>
      <c r="N8" s="108"/>
      <c r="O8" s="108"/>
      <c r="P8" s="108"/>
    </row>
    <row r="9" spans="1:20" ht="17.399999999999999">
      <c r="A9" s="108" t="s">
        <v>7</v>
      </c>
      <c r="B9" s="108"/>
      <c r="C9" s="108"/>
      <c r="D9" s="108"/>
      <c r="E9" s="108"/>
      <c r="F9" s="108"/>
      <c r="G9" s="108"/>
      <c r="H9" s="108"/>
      <c r="I9" s="108"/>
      <c r="J9" s="108"/>
      <c r="K9" s="108"/>
      <c r="L9" s="108"/>
      <c r="M9" s="108"/>
      <c r="N9" s="108"/>
      <c r="O9" s="108"/>
      <c r="P9" s="108"/>
      <c r="Q9" s="6"/>
    </row>
    <row r="10" spans="1:20">
      <c r="H10" s="7" t="s">
        <v>8</v>
      </c>
      <c r="I10" s="8">
        <v>2017</v>
      </c>
      <c r="L10" s="9"/>
      <c r="M10" s="9"/>
      <c r="N10" s="9"/>
      <c r="O10" s="10"/>
      <c r="P10" s="11"/>
      <c r="Q10" s="6"/>
    </row>
    <row r="11" spans="1:20">
      <c r="A11" s="12"/>
      <c r="B11" s="12"/>
      <c r="C11" s="12"/>
      <c r="D11" s="12"/>
      <c r="E11" s="12"/>
      <c r="F11" s="6"/>
      <c r="G11" s="6"/>
      <c r="H11" s="6"/>
      <c r="I11" s="6"/>
      <c r="J11" s="6"/>
      <c r="K11" s="6"/>
      <c r="L11" s="12"/>
      <c r="M11" s="12"/>
      <c r="N11" s="12"/>
      <c r="O11" s="12"/>
      <c r="P11" s="6"/>
      <c r="Q11" s="6"/>
    </row>
    <row r="12" spans="1:20">
      <c r="A12" s="6"/>
      <c r="B12" s="6"/>
      <c r="C12" s="6"/>
      <c r="D12" s="6"/>
      <c r="E12" s="6"/>
      <c r="F12" s="6"/>
      <c r="G12" s="109" t="s">
        <v>9</v>
      </c>
      <c r="H12" s="110"/>
      <c r="I12" s="110"/>
      <c r="J12" s="111"/>
      <c r="K12" s="6"/>
      <c r="L12" s="112" t="s">
        <v>10</v>
      </c>
      <c r="M12" s="113"/>
      <c r="N12" s="113"/>
      <c r="O12" s="114"/>
      <c r="P12" s="6"/>
      <c r="Q12" s="6"/>
    </row>
    <row r="13" spans="1:20" ht="27.6">
      <c r="A13" s="13" t="s">
        <v>11</v>
      </c>
      <c r="B13" s="13" t="s">
        <v>12</v>
      </c>
      <c r="C13" s="13" t="s">
        <v>13</v>
      </c>
      <c r="D13" s="13" t="s">
        <v>14</v>
      </c>
      <c r="E13" s="13" t="s">
        <v>15</v>
      </c>
      <c r="F13" s="13" t="s">
        <v>16</v>
      </c>
      <c r="G13" s="13" t="s">
        <v>17</v>
      </c>
      <c r="H13" s="13" t="s">
        <v>18</v>
      </c>
      <c r="I13" s="13" t="s">
        <v>19</v>
      </c>
      <c r="J13" s="13" t="s">
        <v>20</v>
      </c>
      <c r="K13" s="14"/>
      <c r="L13" s="15" t="s">
        <v>17</v>
      </c>
      <c r="M13" s="15" t="s">
        <v>18</v>
      </c>
      <c r="N13" s="15" t="s">
        <v>19</v>
      </c>
      <c r="O13" s="15" t="s">
        <v>20</v>
      </c>
      <c r="P13" s="13" t="s">
        <v>21</v>
      </c>
      <c r="Q13" s="14"/>
      <c r="R13" s="16"/>
      <c r="S13" s="16"/>
      <c r="T13" s="16"/>
    </row>
    <row r="14" spans="1:20" ht="21" customHeight="1">
      <c r="A14" s="115" t="s">
        <v>22</v>
      </c>
      <c r="B14" s="116"/>
      <c r="C14" s="116"/>
      <c r="D14" s="17"/>
      <c r="E14" s="17"/>
      <c r="F14" s="17"/>
      <c r="G14" s="17"/>
      <c r="H14" s="17"/>
      <c r="I14" s="17"/>
      <c r="J14" s="17"/>
      <c r="K14" s="14"/>
      <c r="L14" s="18"/>
      <c r="M14" s="18"/>
      <c r="N14" s="18"/>
      <c r="O14" s="18"/>
      <c r="P14" s="17"/>
      <c r="Q14" s="14"/>
      <c r="R14" s="16"/>
      <c r="S14" s="16"/>
      <c r="T14" s="16"/>
    </row>
    <row r="15" spans="1:20">
      <c r="A15" s="19">
        <v>47</v>
      </c>
      <c r="B15" s="19">
        <v>1610</v>
      </c>
      <c r="C15" s="20">
        <v>1610</v>
      </c>
      <c r="D15" s="21" t="s">
        <v>23</v>
      </c>
      <c r="E15" s="22">
        <v>2.5000000000000001E-2</v>
      </c>
      <c r="F15" s="23"/>
      <c r="G15" s="24">
        <v>4953</v>
      </c>
      <c r="H15" s="24">
        <v>0</v>
      </c>
      <c r="I15" s="24">
        <v>0</v>
      </c>
      <c r="J15" s="24">
        <f t="shared" ref="J15:J30" si="0">SUM(G15:I15)</f>
        <v>4953</v>
      </c>
      <c r="K15" s="19"/>
      <c r="L15" s="25">
        <v>1469</v>
      </c>
      <c r="M15" s="24">
        <v>288</v>
      </c>
      <c r="N15" s="24">
        <v>0</v>
      </c>
      <c r="O15" s="26">
        <f t="shared" ref="O15:O30" si="1">+L15+M15+N15</f>
        <v>1757</v>
      </c>
      <c r="P15" s="27">
        <f t="shared" ref="P15:P30" si="2">+J15-O15</f>
        <v>3196</v>
      </c>
      <c r="Q15" s="28"/>
      <c r="R15" s="29"/>
      <c r="S15" s="29"/>
      <c r="T15" s="16"/>
    </row>
    <row r="16" spans="1:20">
      <c r="A16" s="30" t="s">
        <v>24</v>
      </c>
      <c r="B16" s="30" t="s">
        <v>25</v>
      </c>
      <c r="C16" s="30">
        <v>1805</v>
      </c>
      <c r="D16" s="30" t="s">
        <v>26</v>
      </c>
      <c r="E16" s="30">
        <v>0</v>
      </c>
      <c r="F16" s="31"/>
      <c r="G16" s="24">
        <v>26436</v>
      </c>
      <c r="H16" s="24">
        <v>0</v>
      </c>
      <c r="I16" s="24">
        <v>0</v>
      </c>
      <c r="J16" s="24">
        <f t="shared" si="0"/>
        <v>26436</v>
      </c>
      <c r="K16" s="24"/>
      <c r="L16" s="26">
        <v>0</v>
      </c>
      <c r="M16" s="24">
        <v>0</v>
      </c>
      <c r="N16" s="24">
        <v>0</v>
      </c>
      <c r="O16" s="26">
        <f t="shared" si="1"/>
        <v>0</v>
      </c>
      <c r="P16" s="27">
        <f t="shared" si="2"/>
        <v>26436</v>
      </c>
      <c r="Q16" s="32"/>
      <c r="R16" s="32"/>
    </row>
    <row r="17" spans="1:18">
      <c r="A17" s="30" t="s">
        <v>27</v>
      </c>
      <c r="B17" s="30" t="s">
        <v>28</v>
      </c>
      <c r="C17" s="30">
        <v>1612</v>
      </c>
      <c r="D17" s="30" t="s">
        <v>29</v>
      </c>
      <c r="E17" s="30">
        <v>0</v>
      </c>
      <c r="F17" s="31"/>
      <c r="G17" s="24">
        <v>940</v>
      </c>
      <c r="H17" s="24">
        <v>34</v>
      </c>
      <c r="I17" s="24">
        <v>0</v>
      </c>
      <c r="J17" s="24">
        <f t="shared" si="0"/>
        <v>974</v>
      </c>
      <c r="K17" s="24"/>
      <c r="L17" s="26">
        <v>0</v>
      </c>
      <c r="M17" s="24">
        <v>0</v>
      </c>
      <c r="N17" s="24">
        <v>0</v>
      </c>
      <c r="O17" s="26">
        <f t="shared" si="1"/>
        <v>0</v>
      </c>
      <c r="P17" s="27">
        <f t="shared" si="2"/>
        <v>974</v>
      </c>
      <c r="Q17" s="32"/>
      <c r="R17" s="32"/>
    </row>
    <row r="18" spans="1:18">
      <c r="A18" s="30">
        <v>1</v>
      </c>
      <c r="B18" s="30">
        <v>1808</v>
      </c>
      <c r="C18" s="30">
        <v>1808</v>
      </c>
      <c r="D18" s="30" t="s">
        <v>30</v>
      </c>
      <c r="E18" s="22">
        <v>2.5000000000000001E-2</v>
      </c>
      <c r="F18" s="31"/>
      <c r="G18" s="24">
        <v>7005</v>
      </c>
      <c r="H18" s="24">
        <v>77</v>
      </c>
      <c r="I18" s="24">
        <v>0</v>
      </c>
      <c r="J18" s="24">
        <f t="shared" si="0"/>
        <v>7082</v>
      </c>
      <c r="K18" s="24"/>
      <c r="L18" s="26">
        <v>1235</v>
      </c>
      <c r="M18" s="24">
        <v>220</v>
      </c>
      <c r="N18" s="24">
        <v>0</v>
      </c>
      <c r="O18" s="26">
        <f t="shared" si="1"/>
        <v>1455</v>
      </c>
      <c r="P18" s="27">
        <f t="shared" si="2"/>
        <v>5627</v>
      </c>
      <c r="Q18" s="32"/>
      <c r="R18" s="32"/>
    </row>
    <row r="19" spans="1:18">
      <c r="A19" s="30">
        <v>47</v>
      </c>
      <c r="B19" s="30">
        <v>1810</v>
      </c>
      <c r="C19" s="30">
        <v>1810</v>
      </c>
      <c r="D19" s="30" t="s">
        <v>31</v>
      </c>
      <c r="E19" s="30">
        <v>0</v>
      </c>
      <c r="F19" s="31"/>
      <c r="G19" s="24">
        <v>9878</v>
      </c>
      <c r="H19" s="24">
        <v>0</v>
      </c>
      <c r="I19" s="24">
        <v>0</v>
      </c>
      <c r="J19" s="24">
        <f t="shared" si="0"/>
        <v>9878</v>
      </c>
      <c r="K19" s="24"/>
      <c r="L19" s="26">
        <v>0</v>
      </c>
      <c r="M19" s="24">
        <v>0</v>
      </c>
      <c r="N19" s="24">
        <v>0</v>
      </c>
      <c r="O19" s="26">
        <f t="shared" si="1"/>
        <v>0</v>
      </c>
      <c r="P19" s="27">
        <f t="shared" si="2"/>
        <v>9878</v>
      </c>
      <c r="Q19" s="32"/>
      <c r="R19" s="32"/>
    </row>
    <row r="20" spans="1:18">
      <c r="A20" s="30">
        <v>47</v>
      </c>
      <c r="B20" s="30">
        <v>1815</v>
      </c>
      <c r="C20" s="30">
        <v>1815</v>
      </c>
      <c r="D20" s="30" t="s">
        <v>32</v>
      </c>
      <c r="E20" s="22">
        <v>2.5000000000000001E-2</v>
      </c>
      <c r="F20" s="33">
        <v>1</v>
      </c>
      <c r="G20" s="24">
        <v>109144</v>
      </c>
      <c r="H20" s="24">
        <v>24962</v>
      </c>
      <c r="I20" s="24">
        <v>0</v>
      </c>
      <c r="J20" s="24">
        <f t="shared" si="0"/>
        <v>134106</v>
      </c>
      <c r="K20" s="24"/>
      <c r="L20" s="26">
        <v>25626</v>
      </c>
      <c r="M20" s="24">
        <v>4377</v>
      </c>
      <c r="N20" s="24">
        <v>0</v>
      </c>
      <c r="O20" s="26">
        <f t="shared" si="1"/>
        <v>30003</v>
      </c>
      <c r="P20" s="27">
        <f t="shared" si="2"/>
        <v>104103</v>
      </c>
      <c r="Q20" s="32"/>
      <c r="R20" s="32"/>
    </row>
    <row r="21" spans="1:18">
      <c r="A21" s="30">
        <v>47</v>
      </c>
      <c r="B21" s="30">
        <v>1820</v>
      </c>
      <c r="C21" s="30">
        <v>1820</v>
      </c>
      <c r="D21" s="30" t="s">
        <v>33</v>
      </c>
      <c r="E21" s="22">
        <v>3.3333333333333333E-2</v>
      </c>
      <c r="F21" s="31">
        <v>1</v>
      </c>
      <c r="G21" s="24">
        <v>28878</v>
      </c>
      <c r="H21" s="24">
        <v>2886</v>
      </c>
      <c r="I21" s="24">
        <v>0</v>
      </c>
      <c r="J21" s="24">
        <f t="shared" si="0"/>
        <v>31764</v>
      </c>
      <c r="K21" s="24"/>
      <c r="L21" s="26">
        <v>8686</v>
      </c>
      <c r="M21" s="24">
        <v>1461</v>
      </c>
      <c r="N21" s="24">
        <v>0</v>
      </c>
      <c r="O21" s="26">
        <f t="shared" si="1"/>
        <v>10147</v>
      </c>
      <c r="P21" s="27">
        <f t="shared" si="2"/>
        <v>21617</v>
      </c>
      <c r="Q21" s="32"/>
      <c r="R21" s="32"/>
    </row>
    <row r="22" spans="1:18">
      <c r="A22" s="30">
        <v>47</v>
      </c>
      <c r="B22" s="30">
        <v>1830</v>
      </c>
      <c r="C22" s="30">
        <v>1830</v>
      </c>
      <c r="D22" s="30" t="s">
        <v>34</v>
      </c>
      <c r="E22" s="22">
        <v>2.2222222222222223E-2</v>
      </c>
      <c r="F22" s="31"/>
      <c r="G22" s="24">
        <v>184239</v>
      </c>
      <c r="H22" s="24">
        <v>24299</v>
      </c>
      <c r="I22" s="24">
        <v>-87</v>
      </c>
      <c r="J22" s="24">
        <f t="shared" si="0"/>
        <v>208451</v>
      </c>
      <c r="K22" s="24"/>
      <c r="L22" s="26">
        <v>18682</v>
      </c>
      <c r="M22" s="24">
        <v>4583</v>
      </c>
      <c r="N22" s="24">
        <v>-4</v>
      </c>
      <c r="O22" s="26">
        <f t="shared" si="1"/>
        <v>23261</v>
      </c>
      <c r="P22" s="27">
        <f t="shared" si="2"/>
        <v>185190</v>
      </c>
      <c r="Q22" s="32"/>
      <c r="R22" s="32"/>
    </row>
    <row r="23" spans="1:18">
      <c r="A23" s="30">
        <v>47</v>
      </c>
      <c r="B23" s="30">
        <v>1835</v>
      </c>
      <c r="C23" s="30">
        <v>1835</v>
      </c>
      <c r="D23" s="30" t="s">
        <v>35</v>
      </c>
      <c r="E23" s="22">
        <v>2.5000000000000001E-2</v>
      </c>
      <c r="F23" s="31"/>
      <c r="G23" s="24">
        <v>161244</v>
      </c>
      <c r="H23" s="24">
        <v>23360</v>
      </c>
      <c r="I23" s="24">
        <v>-130</v>
      </c>
      <c r="J23" s="24">
        <f t="shared" si="0"/>
        <v>184474</v>
      </c>
      <c r="K23" s="24"/>
      <c r="L23" s="26">
        <v>20236</v>
      </c>
      <c r="M23" s="24">
        <v>4778</v>
      </c>
      <c r="N23" s="24">
        <v>-8</v>
      </c>
      <c r="O23" s="26">
        <f t="shared" si="1"/>
        <v>25006</v>
      </c>
      <c r="P23" s="27">
        <f t="shared" si="2"/>
        <v>159468</v>
      </c>
      <c r="Q23" s="32"/>
      <c r="R23" s="32"/>
    </row>
    <row r="24" spans="1:18">
      <c r="A24" s="30">
        <v>47</v>
      </c>
      <c r="B24" s="30">
        <v>1840</v>
      </c>
      <c r="C24" s="30">
        <v>1840</v>
      </c>
      <c r="D24" s="30" t="s">
        <v>36</v>
      </c>
      <c r="E24" s="22">
        <v>1.6666666666666666E-2</v>
      </c>
      <c r="F24" s="31"/>
      <c r="G24" s="24">
        <v>111352</v>
      </c>
      <c r="H24" s="24">
        <v>7083</v>
      </c>
      <c r="I24" s="24">
        <v>0</v>
      </c>
      <c r="J24" s="24">
        <f t="shared" si="0"/>
        <v>118435</v>
      </c>
      <c r="K24" s="24"/>
      <c r="L24" s="26">
        <v>8994</v>
      </c>
      <c r="M24" s="24">
        <v>2001</v>
      </c>
      <c r="N24" s="24">
        <v>0</v>
      </c>
      <c r="O24" s="26">
        <f t="shared" si="1"/>
        <v>10995</v>
      </c>
      <c r="P24" s="27">
        <f t="shared" si="2"/>
        <v>107440</v>
      </c>
      <c r="Q24" s="32"/>
      <c r="R24" s="32"/>
    </row>
    <row r="25" spans="1:18">
      <c r="A25" s="30">
        <v>47</v>
      </c>
      <c r="B25" s="30">
        <v>1845</v>
      </c>
      <c r="C25" s="30">
        <v>1845</v>
      </c>
      <c r="D25" s="30" t="s">
        <v>37</v>
      </c>
      <c r="E25" s="22">
        <v>2.2222222222222223E-2</v>
      </c>
      <c r="F25" s="31"/>
      <c r="G25" s="24">
        <v>354812</v>
      </c>
      <c r="H25" s="24">
        <v>43436</v>
      </c>
      <c r="I25" s="24">
        <v>-433</v>
      </c>
      <c r="J25" s="24">
        <f t="shared" si="0"/>
        <v>397815</v>
      </c>
      <c r="K25" s="24"/>
      <c r="L25" s="26">
        <v>40867</v>
      </c>
      <c r="M25" s="24">
        <v>10062</v>
      </c>
      <c r="N25" s="24">
        <v>-23</v>
      </c>
      <c r="O25" s="26">
        <f t="shared" si="1"/>
        <v>50906</v>
      </c>
      <c r="P25" s="27">
        <f t="shared" si="2"/>
        <v>346909</v>
      </c>
      <c r="Q25" s="32"/>
      <c r="R25" s="32"/>
    </row>
    <row r="26" spans="1:18">
      <c r="A26" s="30">
        <v>47</v>
      </c>
      <c r="B26" s="30">
        <v>1849</v>
      </c>
      <c r="C26" s="30">
        <v>1850</v>
      </c>
      <c r="D26" s="30" t="s">
        <v>38</v>
      </c>
      <c r="E26" s="22">
        <v>2.9166666666666667E-2</v>
      </c>
      <c r="F26" s="31">
        <v>2</v>
      </c>
      <c r="G26" s="24">
        <v>180140</v>
      </c>
      <c r="H26" s="24">
        <v>13586</v>
      </c>
      <c r="I26" s="24">
        <v>-1901</v>
      </c>
      <c r="J26" s="24">
        <f t="shared" si="0"/>
        <v>191825</v>
      </c>
      <c r="K26" s="24"/>
      <c r="L26" s="26">
        <v>38498</v>
      </c>
      <c r="M26" s="24">
        <v>7682</v>
      </c>
      <c r="N26" s="24">
        <v>-166</v>
      </c>
      <c r="O26" s="26">
        <f t="shared" si="1"/>
        <v>46014</v>
      </c>
      <c r="P26" s="27">
        <f t="shared" si="2"/>
        <v>145811</v>
      </c>
      <c r="Q26" s="32"/>
      <c r="R26" s="32"/>
    </row>
    <row r="27" spans="1:18">
      <c r="A27" s="30">
        <v>47</v>
      </c>
      <c r="B27" s="30">
        <v>1855</v>
      </c>
      <c r="C27" s="30">
        <v>1855</v>
      </c>
      <c r="D27" s="30" t="s">
        <v>39</v>
      </c>
      <c r="E27" s="22">
        <v>3.2500000000000001E-2</v>
      </c>
      <c r="F27" s="31">
        <v>2</v>
      </c>
      <c r="G27" s="24">
        <v>75922</v>
      </c>
      <c r="H27" s="24">
        <v>4203</v>
      </c>
      <c r="I27" s="24">
        <v>0</v>
      </c>
      <c r="J27" s="24">
        <f t="shared" si="0"/>
        <v>80125</v>
      </c>
      <c r="K27" s="24"/>
      <c r="L27" s="26">
        <v>21389</v>
      </c>
      <c r="M27" s="24">
        <v>3580</v>
      </c>
      <c r="N27" s="24">
        <v>0</v>
      </c>
      <c r="O27" s="26">
        <f t="shared" si="1"/>
        <v>24969</v>
      </c>
      <c r="P27" s="27">
        <f t="shared" si="2"/>
        <v>55156</v>
      </c>
      <c r="Q27" s="32"/>
      <c r="R27" s="32"/>
    </row>
    <row r="28" spans="1:18">
      <c r="A28" s="30">
        <v>47</v>
      </c>
      <c r="B28" s="30">
        <v>1860</v>
      </c>
      <c r="C28" s="30">
        <v>1860</v>
      </c>
      <c r="D28" s="30" t="s">
        <v>40</v>
      </c>
      <c r="E28" s="22">
        <v>5.333333333333333E-2</v>
      </c>
      <c r="F28" s="31">
        <v>2</v>
      </c>
      <c r="G28" s="24">
        <v>34986</v>
      </c>
      <c r="H28" s="24">
        <v>3207</v>
      </c>
      <c r="I28" s="24">
        <v>-1176</v>
      </c>
      <c r="J28" s="24">
        <f t="shared" si="0"/>
        <v>37017</v>
      </c>
      <c r="K28" s="24"/>
      <c r="L28" s="26">
        <v>8629</v>
      </c>
      <c r="M28" s="24">
        <v>2342</v>
      </c>
      <c r="N28" s="24">
        <v>-588</v>
      </c>
      <c r="O28" s="26">
        <f t="shared" si="1"/>
        <v>10383</v>
      </c>
      <c r="P28" s="27">
        <f t="shared" si="2"/>
        <v>26634</v>
      </c>
      <c r="Q28" s="32"/>
      <c r="R28" s="32"/>
    </row>
    <row r="29" spans="1:18">
      <c r="A29" s="30">
        <v>47</v>
      </c>
      <c r="B29" s="30">
        <v>1862</v>
      </c>
      <c r="C29" s="30">
        <v>1860</v>
      </c>
      <c r="D29" s="30" t="s">
        <v>41</v>
      </c>
      <c r="E29" s="22">
        <v>6.6666666666666666E-2</v>
      </c>
      <c r="F29" s="31"/>
      <c r="G29" s="24">
        <v>53403</v>
      </c>
      <c r="H29" s="24">
        <v>1536</v>
      </c>
      <c r="I29" s="24">
        <v>0</v>
      </c>
      <c r="J29" s="24">
        <f t="shared" si="0"/>
        <v>54939</v>
      </c>
      <c r="K29" s="24"/>
      <c r="L29" s="26">
        <v>21561</v>
      </c>
      <c r="M29" s="24">
        <v>3888</v>
      </c>
      <c r="N29" s="24">
        <v>0</v>
      </c>
      <c r="O29" s="26">
        <f t="shared" si="1"/>
        <v>25449</v>
      </c>
      <c r="P29" s="27">
        <f t="shared" si="2"/>
        <v>29490</v>
      </c>
      <c r="Q29" s="32"/>
      <c r="R29" s="32"/>
    </row>
    <row r="30" spans="1:18">
      <c r="A30" s="30">
        <v>47</v>
      </c>
      <c r="B30" s="30"/>
      <c r="C30" s="30">
        <v>1875</v>
      </c>
      <c r="D30" s="34" t="s">
        <v>42</v>
      </c>
      <c r="E30" s="22">
        <v>0.04</v>
      </c>
      <c r="F30" s="31"/>
      <c r="G30" s="24">
        <v>2128</v>
      </c>
      <c r="H30" s="24">
        <v>2</v>
      </c>
      <c r="I30" s="24">
        <v>0</v>
      </c>
      <c r="J30" s="24">
        <f t="shared" si="0"/>
        <v>2130</v>
      </c>
      <c r="K30" s="24"/>
      <c r="L30" s="26">
        <v>487</v>
      </c>
      <c r="M30" s="24">
        <v>91</v>
      </c>
      <c r="N30" s="24">
        <v>0</v>
      </c>
      <c r="O30" s="26">
        <f t="shared" si="1"/>
        <v>578</v>
      </c>
      <c r="P30" s="27">
        <f t="shared" si="2"/>
        <v>1552</v>
      </c>
      <c r="Q30" s="32"/>
      <c r="R30" s="32"/>
    </row>
    <row r="31" spans="1:18">
      <c r="A31" s="35"/>
      <c r="D31" s="36" t="s">
        <v>43</v>
      </c>
      <c r="E31" s="30" t="s">
        <v>24</v>
      </c>
      <c r="F31" s="31"/>
      <c r="G31" s="24">
        <f>SUM(G15:G30)</f>
        <v>1345460</v>
      </c>
      <c r="H31" s="24">
        <f>SUM(H15:H30)</f>
        <v>148671</v>
      </c>
      <c r="I31" s="24">
        <f>SUM(I15:I30)</f>
        <v>-3727</v>
      </c>
      <c r="J31" s="24">
        <f>SUM(J15:J30)</f>
        <v>1490404</v>
      </c>
      <c r="K31" s="24"/>
      <c r="L31" s="24">
        <f>SUM(L15:L30)</f>
        <v>216359</v>
      </c>
      <c r="M31" s="24">
        <f>SUM(M15:M30)</f>
        <v>45353</v>
      </c>
      <c r="N31" s="24">
        <f>SUM(N15:N30)</f>
        <v>-789</v>
      </c>
      <c r="O31" s="24">
        <f>SUM(O15:O30)</f>
        <v>260923</v>
      </c>
      <c r="P31" s="24">
        <f>SUM(P15:P30)</f>
        <v>1229481</v>
      </c>
      <c r="Q31" s="32"/>
      <c r="R31" s="32"/>
    </row>
    <row r="32" spans="1:18">
      <c r="A32" s="37" t="s">
        <v>44</v>
      </c>
      <c r="B32" s="38"/>
      <c r="C32" s="38"/>
      <c r="D32" s="39"/>
      <c r="F32" s="40"/>
      <c r="G32" s="32"/>
      <c r="H32" s="32"/>
      <c r="I32" s="32"/>
      <c r="J32" s="32"/>
      <c r="K32" s="32"/>
      <c r="L32" s="41"/>
      <c r="M32" s="41"/>
      <c r="N32" s="41"/>
      <c r="O32" s="41"/>
      <c r="P32" s="42"/>
      <c r="Q32" s="32"/>
      <c r="R32" s="32"/>
    </row>
    <row r="33" spans="1:18">
      <c r="A33" s="30">
        <v>1</v>
      </c>
      <c r="B33" s="30">
        <v>1908</v>
      </c>
      <c r="C33" s="30">
        <v>1908</v>
      </c>
      <c r="D33" s="30" t="s">
        <v>45</v>
      </c>
      <c r="E33" s="22">
        <v>0.02</v>
      </c>
      <c r="F33" s="31">
        <v>1</v>
      </c>
      <c r="G33" s="24">
        <v>47711</v>
      </c>
      <c r="H33" s="24">
        <v>403</v>
      </c>
      <c r="I33" s="24">
        <v>0</v>
      </c>
      <c r="J33" s="24">
        <f t="shared" ref="J33:J44" si="3">SUM(G33:I33)</f>
        <v>48114</v>
      </c>
      <c r="K33" s="24"/>
      <c r="L33" s="26">
        <v>5836</v>
      </c>
      <c r="M33" s="24">
        <v>1073</v>
      </c>
      <c r="N33" s="24">
        <v>0</v>
      </c>
      <c r="O33" s="26">
        <f t="shared" ref="O33:O44" si="4">+L33+M33+N33</f>
        <v>6909</v>
      </c>
      <c r="P33" s="27">
        <f t="shared" ref="P33:P45" si="5">+J33-O33</f>
        <v>41205</v>
      </c>
      <c r="Q33" s="32"/>
      <c r="R33" s="32"/>
    </row>
    <row r="34" spans="1:18">
      <c r="A34" s="30">
        <v>13</v>
      </c>
      <c r="B34" s="30">
        <v>1910</v>
      </c>
      <c r="C34" s="30">
        <v>1910</v>
      </c>
      <c r="D34" s="30" t="s">
        <v>46</v>
      </c>
      <c r="E34" s="22">
        <v>0.3</v>
      </c>
      <c r="F34" s="31"/>
      <c r="G34" s="24">
        <v>191</v>
      </c>
      <c r="H34" s="24">
        <v>0</v>
      </c>
      <c r="I34" s="24">
        <v>0</v>
      </c>
      <c r="J34" s="24">
        <f t="shared" si="3"/>
        <v>191</v>
      </c>
      <c r="K34" s="24"/>
      <c r="L34" s="26">
        <v>27</v>
      </c>
      <c r="M34" s="24">
        <v>-1</v>
      </c>
      <c r="N34" s="24">
        <v>0</v>
      </c>
      <c r="O34" s="26">
        <f t="shared" si="4"/>
        <v>26</v>
      </c>
      <c r="P34" s="27">
        <f t="shared" si="5"/>
        <v>165</v>
      </c>
      <c r="Q34" s="32"/>
      <c r="R34" s="32"/>
    </row>
    <row r="35" spans="1:18">
      <c r="A35" s="30">
        <v>8</v>
      </c>
      <c r="B35" s="30">
        <v>1915</v>
      </c>
      <c r="C35" s="30">
        <v>1915</v>
      </c>
      <c r="D35" s="30" t="s">
        <v>47</v>
      </c>
      <c r="E35" s="22">
        <v>0.1</v>
      </c>
      <c r="F35" s="31"/>
      <c r="G35" s="24">
        <v>5048</v>
      </c>
      <c r="H35" s="24">
        <v>24</v>
      </c>
      <c r="I35" s="24">
        <v>0</v>
      </c>
      <c r="J35" s="24">
        <f t="shared" si="3"/>
        <v>5072</v>
      </c>
      <c r="K35" s="24"/>
      <c r="L35" s="26">
        <v>3398</v>
      </c>
      <c r="M35" s="24">
        <v>598</v>
      </c>
      <c r="N35" s="24">
        <v>0</v>
      </c>
      <c r="O35" s="26">
        <f t="shared" si="4"/>
        <v>3996</v>
      </c>
      <c r="P35" s="27">
        <f t="shared" si="5"/>
        <v>1076</v>
      </c>
      <c r="Q35" s="32"/>
      <c r="R35" s="32"/>
    </row>
    <row r="36" spans="1:18">
      <c r="A36" s="30">
        <v>50</v>
      </c>
      <c r="B36" s="30">
        <v>1920</v>
      </c>
      <c r="C36" s="30">
        <v>1920</v>
      </c>
      <c r="D36" s="30" t="s">
        <v>48</v>
      </c>
      <c r="E36" s="22">
        <v>0.20416666666666666</v>
      </c>
      <c r="F36" s="31">
        <v>2</v>
      </c>
      <c r="G36" s="24">
        <v>15557</v>
      </c>
      <c r="H36" s="24">
        <v>2954</v>
      </c>
      <c r="I36" s="24">
        <v>0</v>
      </c>
      <c r="J36" s="24">
        <f t="shared" si="3"/>
        <v>18511</v>
      </c>
      <c r="K36" s="24"/>
      <c r="L36" s="26">
        <v>10030</v>
      </c>
      <c r="M36" s="24">
        <v>2502</v>
      </c>
      <c r="N36" s="24">
        <v>0</v>
      </c>
      <c r="O36" s="26">
        <f t="shared" si="4"/>
        <v>12532</v>
      </c>
      <c r="P36" s="27">
        <f t="shared" si="5"/>
        <v>5979</v>
      </c>
      <c r="Q36" s="32"/>
      <c r="R36" s="32"/>
    </row>
    <row r="37" spans="1:18">
      <c r="A37" s="30">
        <v>12</v>
      </c>
      <c r="B37" s="30">
        <v>1925</v>
      </c>
      <c r="C37" s="30">
        <v>1611</v>
      </c>
      <c r="D37" s="30" t="s">
        <v>49</v>
      </c>
      <c r="E37" s="22">
        <v>0.22777777777777777</v>
      </c>
      <c r="F37" s="31">
        <v>2</v>
      </c>
      <c r="G37" s="24">
        <v>80056</v>
      </c>
      <c r="H37" s="24">
        <v>10466</v>
      </c>
      <c r="I37" s="24">
        <v>0</v>
      </c>
      <c r="J37" s="24">
        <f t="shared" si="3"/>
        <v>90522</v>
      </c>
      <c r="K37" s="24"/>
      <c r="L37" s="26">
        <v>24787</v>
      </c>
      <c r="M37" s="26">
        <v>10103</v>
      </c>
      <c r="N37" s="24">
        <v>0</v>
      </c>
      <c r="O37" s="26">
        <f t="shared" si="4"/>
        <v>34890</v>
      </c>
      <c r="P37" s="27">
        <f t="shared" si="5"/>
        <v>55632</v>
      </c>
      <c r="Q37" s="32"/>
      <c r="R37" s="32"/>
    </row>
    <row r="38" spans="1:18">
      <c r="A38" s="30">
        <v>10</v>
      </c>
      <c r="B38" s="30">
        <v>1930</v>
      </c>
      <c r="C38" s="30">
        <v>1930</v>
      </c>
      <c r="D38" s="30" t="s">
        <v>50</v>
      </c>
      <c r="E38" s="22">
        <v>9.0548340548340558E-2</v>
      </c>
      <c r="F38" s="31">
        <v>2</v>
      </c>
      <c r="G38" s="24">
        <v>19690</v>
      </c>
      <c r="H38" s="24">
        <v>2686</v>
      </c>
      <c r="I38" s="24">
        <v>0</v>
      </c>
      <c r="J38" s="24">
        <f t="shared" si="3"/>
        <v>22376</v>
      </c>
      <c r="K38" s="24"/>
      <c r="L38" s="26">
        <v>9572</v>
      </c>
      <c r="M38" s="24">
        <v>2046</v>
      </c>
      <c r="N38" s="24">
        <v>0</v>
      </c>
      <c r="O38" s="26">
        <f t="shared" si="4"/>
        <v>11618</v>
      </c>
      <c r="P38" s="27">
        <f t="shared" si="5"/>
        <v>10758</v>
      </c>
      <c r="Q38" s="32"/>
      <c r="R38" s="32"/>
    </row>
    <row r="39" spans="1:18">
      <c r="A39" s="30">
        <v>8</v>
      </c>
      <c r="B39" s="30">
        <v>1935</v>
      </c>
      <c r="C39" s="30">
        <v>1935</v>
      </c>
      <c r="D39" s="30" t="s">
        <v>51</v>
      </c>
      <c r="E39" s="22">
        <v>0.1</v>
      </c>
      <c r="F39" s="31"/>
      <c r="G39" s="24">
        <v>680</v>
      </c>
      <c r="H39" s="24">
        <v>0</v>
      </c>
      <c r="I39" s="24">
        <v>0</v>
      </c>
      <c r="J39" s="24">
        <f t="shared" si="3"/>
        <v>680</v>
      </c>
      <c r="K39" s="24"/>
      <c r="L39" s="26">
        <v>109</v>
      </c>
      <c r="M39" s="24">
        <v>66</v>
      </c>
      <c r="N39" s="24">
        <v>0</v>
      </c>
      <c r="O39" s="26">
        <f t="shared" si="4"/>
        <v>175</v>
      </c>
      <c r="P39" s="27">
        <f t="shared" si="5"/>
        <v>505</v>
      </c>
      <c r="Q39" s="32"/>
      <c r="R39" s="32"/>
    </row>
    <row r="40" spans="1:18">
      <c r="A40" s="30">
        <v>8</v>
      </c>
      <c r="B40" s="30" t="s">
        <v>52</v>
      </c>
      <c r="C40" s="30">
        <v>1940</v>
      </c>
      <c r="D40" s="30" t="s">
        <v>53</v>
      </c>
      <c r="E40" s="22">
        <v>0.1</v>
      </c>
      <c r="F40" s="31"/>
      <c r="G40" s="24">
        <v>5353</v>
      </c>
      <c r="H40" s="24">
        <v>473</v>
      </c>
      <c r="I40" s="24">
        <v>0</v>
      </c>
      <c r="J40" s="24">
        <f t="shared" si="3"/>
        <v>5826</v>
      </c>
      <c r="K40" s="24"/>
      <c r="L40" s="26">
        <v>2649</v>
      </c>
      <c r="M40" s="24">
        <v>507</v>
      </c>
      <c r="N40" s="24">
        <v>0</v>
      </c>
      <c r="O40" s="26">
        <f t="shared" si="4"/>
        <v>3156</v>
      </c>
      <c r="P40" s="27">
        <f t="shared" si="5"/>
        <v>2670</v>
      </c>
      <c r="Q40" s="32"/>
      <c r="R40" s="32"/>
    </row>
    <row r="41" spans="1:18">
      <c r="A41" s="30">
        <v>8</v>
      </c>
      <c r="B41" s="30">
        <v>1955</v>
      </c>
      <c r="C41" s="30">
        <v>1955</v>
      </c>
      <c r="D41" s="30" t="s">
        <v>54</v>
      </c>
      <c r="E41" s="22">
        <v>0.21666666666666667</v>
      </c>
      <c r="F41" s="31">
        <v>2</v>
      </c>
      <c r="G41" s="24">
        <v>2867</v>
      </c>
      <c r="H41" s="24">
        <v>513</v>
      </c>
      <c r="I41" s="24">
        <v>0</v>
      </c>
      <c r="J41" s="24">
        <f t="shared" si="3"/>
        <v>3380</v>
      </c>
      <c r="K41" s="24"/>
      <c r="L41" s="26">
        <v>2006</v>
      </c>
      <c r="M41" s="24">
        <v>212</v>
      </c>
      <c r="N41" s="24">
        <v>0</v>
      </c>
      <c r="O41" s="26">
        <f t="shared" si="4"/>
        <v>2218</v>
      </c>
      <c r="P41" s="27">
        <f t="shared" si="5"/>
        <v>1162</v>
      </c>
      <c r="Q41" s="32"/>
      <c r="R41" s="32"/>
    </row>
    <row r="42" spans="1:18">
      <c r="A42" s="30">
        <v>8</v>
      </c>
      <c r="B42" s="30">
        <v>1960</v>
      </c>
      <c r="C42" s="30">
        <v>1960</v>
      </c>
      <c r="D42" s="30" t="s">
        <v>55</v>
      </c>
      <c r="E42" s="22">
        <v>0.1</v>
      </c>
      <c r="F42" s="31"/>
      <c r="G42" s="24">
        <v>0</v>
      </c>
      <c r="H42" s="24">
        <v>0</v>
      </c>
      <c r="I42" s="24">
        <v>0</v>
      </c>
      <c r="J42" s="24">
        <f t="shared" si="3"/>
        <v>0</v>
      </c>
      <c r="K42" s="24"/>
      <c r="L42" s="26">
        <v>0</v>
      </c>
      <c r="M42" s="24">
        <v>0</v>
      </c>
      <c r="N42" s="24">
        <v>0</v>
      </c>
      <c r="O42" s="26">
        <f t="shared" si="4"/>
        <v>0</v>
      </c>
      <c r="P42" s="27">
        <f t="shared" si="5"/>
        <v>0</v>
      </c>
      <c r="Q42" s="32"/>
      <c r="R42" s="32"/>
    </row>
    <row r="43" spans="1:18">
      <c r="A43" s="30">
        <v>47</v>
      </c>
      <c r="B43" s="30">
        <v>1980</v>
      </c>
      <c r="C43" s="30">
        <v>1980</v>
      </c>
      <c r="D43" s="30" t="s">
        <v>56</v>
      </c>
      <c r="E43" s="22">
        <v>7.7777777777777779E-2</v>
      </c>
      <c r="F43" s="31">
        <v>2</v>
      </c>
      <c r="G43" s="24">
        <v>14201</v>
      </c>
      <c r="H43" s="24">
        <v>1093</v>
      </c>
      <c r="I43" s="24">
        <v>0</v>
      </c>
      <c r="J43" s="24">
        <f t="shared" si="3"/>
        <v>15294</v>
      </c>
      <c r="K43" s="24"/>
      <c r="L43" s="26">
        <v>6555</v>
      </c>
      <c r="M43" s="24">
        <v>1064</v>
      </c>
      <c r="N43" s="24">
        <v>0</v>
      </c>
      <c r="O43" s="26">
        <f t="shared" si="4"/>
        <v>7619</v>
      </c>
      <c r="P43" s="27">
        <f t="shared" si="5"/>
        <v>7675</v>
      </c>
      <c r="Q43" s="32"/>
      <c r="R43" s="32"/>
    </row>
    <row r="44" spans="1:18">
      <c r="A44" s="30">
        <v>47</v>
      </c>
      <c r="B44" s="30">
        <v>1990</v>
      </c>
      <c r="C44" s="30">
        <v>1990</v>
      </c>
      <c r="D44" s="30" t="s">
        <v>57</v>
      </c>
      <c r="E44" s="22" t="s">
        <v>24</v>
      </c>
      <c r="F44" s="31"/>
      <c r="G44" s="24">
        <v>0</v>
      </c>
      <c r="H44" s="24">
        <v>0</v>
      </c>
      <c r="I44" s="24">
        <v>0</v>
      </c>
      <c r="J44" s="24">
        <f t="shared" si="3"/>
        <v>0</v>
      </c>
      <c r="K44" s="24"/>
      <c r="L44" s="26">
        <v>0</v>
      </c>
      <c r="M44" s="24">
        <v>0</v>
      </c>
      <c r="N44" s="24">
        <v>0</v>
      </c>
      <c r="O44" s="26">
        <f t="shared" si="4"/>
        <v>0</v>
      </c>
      <c r="P44" s="27">
        <f t="shared" si="5"/>
        <v>0</v>
      </c>
      <c r="Q44" s="32"/>
      <c r="R44" s="32"/>
    </row>
    <row r="45" spans="1:18">
      <c r="A45" s="43"/>
      <c r="B45" s="44"/>
      <c r="C45" s="44"/>
      <c r="D45" s="36" t="s">
        <v>58</v>
      </c>
      <c r="E45" s="30" t="s">
        <v>24</v>
      </c>
      <c r="F45" s="31"/>
      <c r="G45" s="24">
        <f>SUM(G33:G44)</f>
        <v>191354</v>
      </c>
      <c r="H45" s="24">
        <f>SUM(H33:H44)</f>
        <v>18612</v>
      </c>
      <c r="I45" s="24">
        <f>SUM(I33:I44)</f>
        <v>0</v>
      </c>
      <c r="J45" s="24">
        <f>SUM(J33:J44)</f>
        <v>209966</v>
      </c>
      <c r="K45" s="24"/>
      <c r="L45" s="26">
        <f>SUM(L33:L44)</f>
        <v>64969</v>
      </c>
      <c r="M45" s="26">
        <f t="shared" ref="M45:N45" si="6">SUM(M33:M44)</f>
        <v>18170</v>
      </c>
      <c r="N45" s="26">
        <f t="shared" si="6"/>
        <v>0</v>
      </c>
      <c r="O45" s="26">
        <f>SUM(O33:O44)</f>
        <v>83139</v>
      </c>
      <c r="P45" s="27">
        <f t="shared" si="5"/>
        <v>126827</v>
      </c>
      <c r="Q45" s="32"/>
      <c r="R45" s="32"/>
    </row>
    <row r="46" spans="1:18">
      <c r="A46" s="45" t="s">
        <v>59</v>
      </c>
      <c r="B46" s="46"/>
      <c r="C46" s="47"/>
      <c r="D46" s="48"/>
      <c r="E46" s="47"/>
      <c r="F46" s="49"/>
      <c r="G46" s="50"/>
      <c r="H46" s="50"/>
      <c r="I46" s="50"/>
      <c r="J46" s="50"/>
      <c r="K46" s="50"/>
      <c r="L46" s="51"/>
      <c r="M46" s="51"/>
      <c r="N46" s="51"/>
      <c r="O46" s="51"/>
      <c r="P46" s="42"/>
      <c r="Q46" s="32"/>
      <c r="R46" s="32"/>
    </row>
    <row r="47" spans="1:18">
      <c r="A47" s="30">
        <v>47</v>
      </c>
      <c r="B47" s="30">
        <v>2005</v>
      </c>
      <c r="C47" s="30">
        <v>2005</v>
      </c>
      <c r="D47" s="30" t="s">
        <v>60</v>
      </c>
      <c r="E47" s="22">
        <v>0.04</v>
      </c>
      <c r="F47" s="31"/>
      <c r="G47" s="24">
        <v>17549</v>
      </c>
      <c r="H47" s="24">
        <v>0</v>
      </c>
      <c r="I47" s="24">
        <v>0</v>
      </c>
      <c r="J47" s="24">
        <f>SUM(G47:I47)</f>
        <v>17549</v>
      </c>
      <c r="K47" s="24"/>
      <c r="L47" s="26">
        <v>4390</v>
      </c>
      <c r="M47" s="24">
        <v>731</v>
      </c>
      <c r="N47" s="24">
        <v>0</v>
      </c>
      <c r="O47" s="26">
        <f>+L47+M47+N47</f>
        <v>5121</v>
      </c>
      <c r="P47" s="27">
        <f t="shared" ref="P47:P53" si="7">+J47-O47</f>
        <v>12428</v>
      </c>
      <c r="Q47" s="32"/>
      <c r="R47" s="32"/>
    </row>
    <row r="48" spans="1:18">
      <c r="A48" s="30"/>
      <c r="B48" s="30"/>
      <c r="C48" s="30"/>
      <c r="D48" s="36" t="s">
        <v>61</v>
      </c>
      <c r="E48" s="30" t="s">
        <v>24</v>
      </c>
      <c r="F48" s="31"/>
      <c r="G48" s="24">
        <f>SUM(G47:G47)</f>
        <v>17549</v>
      </c>
      <c r="H48" s="24">
        <f>SUM(H47:H47)</f>
        <v>0</v>
      </c>
      <c r="I48" s="24">
        <f>SUM(I47:I47)</f>
        <v>0</v>
      </c>
      <c r="J48" s="24">
        <f>SUM(J47:J47)</f>
        <v>17549</v>
      </c>
      <c r="K48" s="24"/>
      <c r="L48" s="26">
        <f>SUM(L47:L47)</f>
        <v>4390</v>
      </c>
      <c r="M48" s="26">
        <f>SUM(M47:M47)</f>
        <v>731</v>
      </c>
      <c r="N48" s="26">
        <f>SUM(N47:N47)</f>
        <v>0</v>
      </c>
      <c r="O48" s="26">
        <f>SUM(O47:O47)</f>
        <v>5121</v>
      </c>
      <c r="P48" s="27">
        <f t="shared" si="7"/>
        <v>12428</v>
      </c>
      <c r="Q48" s="32"/>
      <c r="R48" s="32"/>
    </row>
    <row r="49" spans="1:18" ht="27.6">
      <c r="A49" s="35"/>
      <c r="B49" s="52" t="s">
        <v>62</v>
      </c>
      <c r="C49" s="53"/>
      <c r="D49" s="54" t="s">
        <v>63</v>
      </c>
      <c r="E49" s="30" t="s">
        <v>24</v>
      </c>
      <c r="F49" s="55"/>
      <c r="G49" s="56">
        <f>+G31+G45+G48</f>
        <v>1554363</v>
      </c>
      <c r="H49" s="56">
        <f>+H31+H45+H48</f>
        <v>167283</v>
      </c>
      <c r="I49" s="56">
        <f>+I31+I45+I48</f>
        <v>-3727</v>
      </c>
      <c r="J49" s="56">
        <f>+J31+J45+J48</f>
        <v>1717919</v>
      </c>
      <c r="K49" s="56"/>
      <c r="L49" s="57">
        <f>+L31+L45+L48</f>
        <v>285718</v>
      </c>
      <c r="M49" s="57">
        <f>+M31+M45+M48</f>
        <v>64254</v>
      </c>
      <c r="N49" s="57">
        <f>+N31+N45+N48</f>
        <v>-789</v>
      </c>
      <c r="O49" s="57">
        <f>+O31+O45+O48</f>
        <v>349183</v>
      </c>
      <c r="P49" s="58">
        <f t="shared" si="7"/>
        <v>1368736</v>
      </c>
      <c r="Q49" s="32"/>
      <c r="R49" s="32"/>
    </row>
    <row r="50" spans="1:18">
      <c r="A50" s="30">
        <v>47</v>
      </c>
      <c r="B50" s="30">
        <v>1995</v>
      </c>
      <c r="C50" s="30" t="s">
        <v>64</v>
      </c>
      <c r="D50" s="30" t="s">
        <v>65</v>
      </c>
      <c r="E50" s="30" t="s">
        <v>66</v>
      </c>
      <c r="F50" s="31"/>
      <c r="G50" s="24">
        <v>-365196.77001019364</v>
      </c>
      <c r="H50" s="24">
        <v>-22922.728760000005</v>
      </c>
      <c r="I50" s="24">
        <v>993</v>
      </c>
      <c r="J50" s="24">
        <f>SUM(G50:I50)</f>
        <v>-387126.49877019366</v>
      </c>
      <c r="K50" s="24"/>
      <c r="L50" s="26">
        <v>-55500.538</v>
      </c>
      <c r="M50" s="24">
        <v>-11322</v>
      </c>
      <c r="N50" s="24">
        <v>70.626999999999995</v>
      </c>
      <c r="O50" s="26">
        <f>SUM(L50:N50)</f>
        <v>-66751.911000000007</v>
      </c>
      <c r="P50" s="27">
        <f t="shared" si="7"/>
        <v>-320374.58777019364</v>
      </c>
      <c r="Q50" s="32"/>
      <c r="R50" s="32"/>
    </row>
    <row r="51" spans="1:18">
      <c r="A51" s="35"/>
      <c r="B51" s="47"/>
      <c r="C51" s="47"/>
      <c r="D51" s="52" t="s">
        <v>67</v>
      </c>
      <c r="E51" s="53" t="s">
        <v>24</v>
      </c>
      <c r="F51" s="55"/>
      <c r="G51" s="56">
        <f>+G49+G50</f>
        <v>1189166.2299898064</v>
      </c>
      <c r="H51" s="56">
        <f>+H49+H50</f>
        <v>144360.27124</v>
      </c>
      <c r="I51" s="56">
        <f>+I49+I50</f>
        <v>-2734</v>
      </c>
      <c r="J51" s="56">
        <f>+J49+J50</f>
        <v>1330792.5012298063</v>
      </c>
      <c r="K51" s="56"/>
      <c r="L51" s="57">
        <f>+L49+L50</f>
        <v>230217.462</v>
      </c>
      <c r="M51" s="57">
        <f>+M49+M50</f>
        <v>52932</v>
      </c>
      <c r="N51" s="57">
        <f>+N49+N50</f>
        <v>-718.37300000000005</v>
      </c>
      <c r="O51" s="57">
        <f>+O49+O50</f>
        <v>282431.08899999998</v>
      </c>
      <c r="P51" s="58">
        <f t="shared" si="7"/>
        <v>1048361.4122298064</v>
      </c>
      <c r="Q51" s="32"/>
      <c r="R51" s="32"/>
    </row>
    <row r="52" spans="1:18" ht="38.4">
      <c r="A52" s="30"/>
      <c r="B52" s="30"/>
      <c r="C52" s="30"/>
      <c r="D52" s="59" t="s">
        <v>68</v>
      </c>
      <c r="E52" s="53"/>
      <c r="F52" s="55"/>
      <c r="G52" s="56">
        <v>-3034</v>
      </c>
      <c r="H52" s="56">
        <v>0</v>
      </c>
      <c r="I52" s="56">
        <v>0</v>
      </c>
      <c r="J52" s="24">
        <f>SUM(G52:I52)</f>
        <v>-3034</v>
      </c>
      <c r="K52" s="56"/>
      <c r="L52" s="57">
        <v>-479</v>
      </c>
      <c r="M52" s="57">
        <f>479-587</f>
        <v>-108</v>
      </c>
      <c r="N52" s="57">
        <v>0</v>
      </c>
      <c r="O52" s="26">
        <f>+L52+M52+N52</f>
        <v>-587</v>
      </c>
      <c r="P52" s="27">
        <f t="shared" si="7"/>
        <v>-2447</v>
      </c>
      <c r="Q52" s="32"/>
      <c r="R52" s="32"/>
    </row>
    <row r="53" spans="1:18" ht="26.4">
      <c r="A53" s="30"/>
      <c r="B53" s="30"/>
      <c r="C53" s="30"/>
      <c r="D53" s="60" t="s">
        <v>69</v>
      </c>
      <c r="E53" s="53"/>
      <c r="F53" s="55"/>
      <c r="G53" s="61">
        <v>167.96769999999998</v>
      </c>
      <c r="H53" s="61">
        <v>-2.1757803895522771</v>
      </c>
      <c r="I53" s="61">
        <v>0</v>
      </c>
      <c r="J53" s="24">
        <f>SUM(G53:I53)</f>
        <v>165.79191961044771</v>
      </c>
      <c r="K53" s="56"/>
      <c r="L53" s="26">
        <v>-160.9718612624481</v>
      </c>
      <c r="M53" s="61">
        <v>-43.99408877614232</v>
      </c>
      <c r="N53" s="24">
        <v>0</v>
      </c>
      <c r="O53" s="26">
        <f>SUM(L53:N53)</f>
        <v>-204.96595003859042</v>
      </c>
      <c r="P53" s="27">
        <f t="shared" si="7"/>
        <v>370.75786964903813</v>
      </c>
      <c r="Q53" s="32"/>
      <c r="R53" s="32"/>
    </row>
    <row r="54" spans="1:18">
      <c r="A54" s="30"/>
      <c r="B54" s="30"/>
      <c r="C54" s="30"/>
      <c r="D54" s="62" t="s">
        <v>70</v>
      </c>
      <c r="E54" s="30"/>
      <c r="F54" s="31"/>
      <c r="G54" s="24">
        <f>SUM(G51:G53)</f>
        <v>1186300.1976898063</v>
      </c>
      <c r="H54" s="24">
        <f>SUM(H51:H53)</f>
        <v>144358.09545961046</v>
      </c>
      <c r="I54" s="24">
        <f>SUM(I51:I53)</f>
        <v>-2734</v>
      </c>
      <c r="J54" s="24">
        <f>SUM(J51:J53)</f>
        <v>1327924.2931494168</v>
      </c>
      <c r="K54" s="24"/>
      <c r="L54" s="24">
        <f>SUM(L51:L53)</f>
        <v>229577.49013873754</v>
      </c>
      <c r="M54" s="24">
        <f>SUM(M51:M53)</f>
        <v>52780.00591122386</v>
      </c>
      <c r="N54" s="24">
        <f>SUM(N51:N53)</f>
        <v>-718.37300000000005</v>
      </c>
      <c r="O54" s="24">
        <f>SUM(O51:O53)</f>
        <v>281639.1230499614</v>
      </c>
      <c r="P54" s="24">
        <f>SUM(P51:P53)-2</f>
        <v>1046283.1700994554</v>
      </c>
      <c r="Q54" s="32"/>
      <c r="R54" s="32"/>
    </row>
    <row r="55" spans="1:18">
      <c r="A55" s="35"/>
      <c r="B55" s="47"/>
      <c r="C55" s="47"/>
      <c r="D55" s="63"/>
      <c r="E55" s="44"/>
      <c r="F55" s="64"/>
      <c r="G55" s="65"/>
      <c r="H55" s="65"/>
      <c r="I55" s="65"/>
      <c r="J55" s="65"/>
      <c r="K55" s="65"/>
      <c r="L55" s="65"/>
      <c r="M55" s="65"/>
      <c r="N55" s="65"/>
      <c r="O55" s="65"/>
      <c r="P55" s="66"/>
      <c r="Q55" s="32"/>
      <c r="R55" s="32"/>
    </row>
    <row r="56" spans="1:18">
      <c r="A56" s="35"/>
      <c r="B56" s="47"/>
      <c r="C56" s="47"/>
      <c r="D56" s="48"/>
      <c r="E56" s="47"/>
      <c r="F56" s="49"/>
      <c r="G56" s="50"/>
      <c r="H56" s="50"/>
      <c r="I56" s="50"/>
      <c r="J56" s="67" t="s">
        <v>71</v>
      </c>
      <c r="K56" s="50"/>
      <c r="M56" s="68"/>
      <c r="O56" s="50"/>
      <c r="P56" s="69"/>
      <c r="Q56" s="32"/>
      <c r="R56" s="32"/>
    </row>
    <row r="57" spans="1:18" ht="14.4">
      <c r="A57" s="30">
        <f>+A38</f>
        <v>10</v>
      </c>
      <c r="B57" s="30"/>
      <c r="C57" s="30"/>
      <c r="D57" s="30" t="str">
        <f>+D38</f>
        <v xml:space="preserve">Transportation </v>
      </c>
      <c r="E57" s="47"/>
      <c r="F57" s="49"/>
      <c r="G57" s="50"/>
      <c r="H57" s="50"/>
      <c r="I57" s="50"/>
      <c r="J57" s="68" t="s">
        <v>72</v>
      </c>
      <c r="K57" s="50"/>
      <c r="M57" s="70">
        <f>+M38</f>
        <v>2046</v>
      </c>
      <c r="O57" s="50"/>
      <c r="P57" s="69"/>
      <c r="Q57" s="32"/>
      <c r="R57" s="32"/>
    </row>
    <row r="58" spans="1:18" ht="14.4">
      <c r="A58" s="30">
        <f>+A39</f>
        <v>8</v>
      </c>
      <c r="B58" s="30"/>
      <c r="C58" s="30"/>
      <c r="D58" s="30" t="str">
        <f>+D39</f>
        <v>Stores Equipment</v>
      </c>
      <c r="E58" s="47"/>
      <c r="F58" s="49"/>
      <c r="G58" s="50"/>
      <c r="H58" s="50"/>
      <c r="I58" s="50"/>
      <c r="J58" s="68" t="s">
        <v>51</v>
      </c>
      <c r="K58" s="50"/>
      <c r="M58" s="71">
        <f>+M39</f>
        <v>66</v>
      </c>
      <c r="O58" s="50"/>
      <c r="P58" s="69"/>
      <c r="Q58" s="32"/>
      <c r="R58" s="32"/>
    </row>
    <row r="59" spans="1:18" ht="14.4">
      <c r="A59" s="30">
        <f>+A40</f>
        <v>8</v>
      </c>
      <c r="B59" s="30"/>
      <c r="C59" s="30"/>
      <c r="D59" s="30" t="str">
        <f>+D40</f>
        <v>Tools, Shop &amp; Garage</v>
      </c>
      <c r="E59" s="47"/>
      <c r="F59" s="49"/>
      <c r="G59" s="50"/>
      <c r="H59" s="50"/>
      <c r="I59" s="50"/>
      <c r="J59" s="68" t="str">
        <f>+D40</f>
        <v>Tools, Shop &amp; Garage</v>
      </c>
      <c r="K59" s="50"/>
      <c r="M59" s="72">
        <f>+M40</f>
        <v>507</v>
      </c>
      <c r="O59" s="50"/>
      <c r="P59" s="69"/>
      <c r="Q59" s="32"/>
      <c r="R59" s="32"/>
    </row>
    <row r="60" spans="1:18" ht="14.4">
      <c r="A60" s="35"/>
      <c r="B60" s="47"/>
      <c r="C60" s="47"/>
      <c r="D60" s="47"/>
      <c r="E60" s="47"/>
      <c r="F60" s="49"/>
      <c r="G60" s="50"/>
      <c r="H60" s="50"/>
      <c r="I60" s="50"/>
      <c r="J60" s="73" t="s">
        <v>73</v>
      </c>
      <c r="K60" s="50"/>
      <c r="M60" s="74">
        <f>+M53</f>
        <v>-43.99408877614232</v>
      </c>
      <c r="O60" s="50"/>
      <c r="P60" s="69"/>
      <c r="Q60" s="32"/>
      <c r="R60" s="32"/>
    </row>
    <row r="61" spans="1:18" ht="14.4">
      <c r="A61" s="35"/>
      <c r="B61" s="47"/>
      <c r="C61" s="47"/>
      <c r="D61" s="48"/>
      <c r="E61" s="47"/>
      <c r="F61" s="49"/>
      <c r="G61" s="50"/>
      <c r="H61" s="50"/>
      <c r="I61" s="50"/>
      <c r="J61" s="75" t="s">
        <v>74</v>
      </c>
      <c r="K61" s="50"/>
      <c r="M61" s="76">
        <f>M51-M57-M58-M59+M60</f>
        <v>50269.00591122386</v>
      </c>
      <c r="O61" s="50"/>
      <c r="P61" s="69"/>
      <c r="Q61" s="32"/>
      <c r="R61" s="32"/>
    </row>
    <row r="62" spans="1:18">
      <c r="A62" s="77" t="s">
        <v>75</v>
      </c>
      <c r="B62" s="47"/>
      <c r="C62" s="47"/>
      <c r="D62" s="47"/>
      <c r="E62" s="47"/>
      <c r="F62" s="47"/>
      <c r="G62" s="50"/>
      <c r="H62" s="50"/>
      <c r="I62" s="50"/>
      <c r="J62" s="50"/>
      <c r="K62" s="50"/>
      <c r="L62" s="50"/>
      <c r="M62" s="50"/>
      <c r="N62" s="50"/>
      <c r="O62" s="50"/>
      <c r="P62" s="78"/>
      <c r="Q62" s="32"/>
      <c r="R62" s="32"/>
    </row>
    <row r="63" spans="1:18" ht="14.25" customHeight="1">
      <c r="A63" s="98" t="s">
        <v>76</v>
      </c>
      <c r="B63" s="99"/>
      <c r="C63" s="99"/>
      <c r="D63" s="99"/>
      <c r="E63" s="99"/>
      <c r="F63" s="99"/>
      <c r="G63" s="99"/>
      <c r="H63" s="99"/>
      <c r="I63" s="99"/>
      <c r="J63" s="99"/>
      <c r="K63" s="99"/>
      <c r="L63" s="99"/>
      <c r="M63" s="99"/>
      <c r="N63" s="99"/>
      <c r="O63" s="99"/>
      <c r="P63" s="100"/>
      <c r="Q63" s="32"/>
      <c r="R63" s="32"/>
    </row>
    <row r="64" spans="1:18" ht="14.25" customHeight="1">
      <c r="A64" s="98" t="s">
        <v>81</v>
      </c>
      <c r="B64" s="99"/>
      <c r="C64" s="99"/>
      <c r="D64" s="99"/>
      <c r="E64" s="99"/>
      <c r="F64" s="99"/>
      <c r="G64" s="99"/>
      <c r="H64" s="99"/>
      <c r="I64" s="99"/>
      <c r="J64" s="99"/>
      <c r="K64" s="99"/>
      <c r="L64" s="99"/>
      <c r="M64" s="99"/>
      <c r="N64" s="99"/>
      <c r="O64" s="99"/>
      <c r="P64" s="100"/>
      <c r="Q64" s="32"/>
      <c r="R64" s="32"/>
    </row>
    <row r="65" spans="1:18" ht="14.25" customHeight="1">
      <c r="A65" s="101" t="s">
        <v>78</v>
      </c>
      <c r="B65" s="102"/>
      <c r="C65" s="102"/>
      <c r="D65" s="102"/>
      <c r="E65" s="102"/>
      <c r="F65" s="102"/>
      <c r="G65" s="102"/>
      <c r="H65" s="102"/>
      <c r="I65" s="102"/>
      <c r="J65" s="102"/>
      <c r="K65" s="102"/>
      <c r="L65" s="102"/>
      <c r="M65" s="102"/>
      <c r="N65" s="102"/>
      <c r="O65" s="102"/>
      <c r="P65" s="100"/>
      <c r="Q65" s="32"/>
      <c r="R65" s="32"/>
    </row>
    <row r="66" spans="1:18" ht="14.25" customHeight="1">
      <c r="A66" s="101" t="s">
        <v>79</v>
      </c>
      <c r="B66" s="103"/>
      <c r="C66" s="103"/>
      <c r="D66" s="103"/>
      <c r="E66" s="103"/>
      <c r="F66" s="103"/>
      <c r="G66" s="103"/>
      <c r="H66" s="103"/>
      <c r="I66" s="103"/>
      <c r="J66" s="103"/>
      <c r="K66" s="103"/>
      <c r="L66" s="103"/>
      <c r="M66" s="103"/>
      <c r="N66" s="103"/>
      <c r="O66" s="103"/>
      <c r="P66" s="104"/>
      <c r="Q66" s="32"/>
      <c r="R66" s="32"/>
    </row>
    <row r="67" spans="1:18" ht="57" customHeight="1">
      <c r="A67" s="101" t="s">
        <v>83</v>
      </c>
      <c r="B67" s="102"/>
      <c r="C67" s="102"/>
      <c r="D67" s="102"/>
      <c r="E67" s="102"/>
      <c r="F67" s="102"/>
      <c r="G67" s="102"/>
      <c r="H67" s="102"/>
      <c r="I67" s="102"/>
      <c r="J67" s="102"/>
      <c r="K67" s="102"/>
      <c r="L67" s="102"/>
      <c r="M67" s="102"/>
      <c r="N67" s="102"/>
      <c r="O67" s="102"/>
      <c r="P67" s="100"/>
      <c r="Q67" s="32"/>
      <c r="R67" s="32"/>
    </row>
    <row r="68" spans="1:18">
      <c r="A68" s="105"/>
      <c r="B68" s="117"/>
      <c r="C68" s="117"/>
      <c r="D68" s="117"/>
      <c r="E68" s="117"/>
      <c r="F68" s="117"/>
      <c r="G68" s="117"/>
      <c r="H68" s="117"/>
      <c r="I68" s="117"/>
      <c r="J68" s="117"/>
      <c r="K68" s="117"/>
      <c r="L68" s="117"/>
      <c r="M68" s="117"/>
      <c r="N68" s="117"/>
      <c r="O68" s="117"/>
      <c r="P68" s="107"/>
    </row>
    <row r="69" spans="1:18">
      <c r="P69" s="79"/>
    </row>
    <row r="70" spans="1:18">
      <c r="P70" s="79"/>
    </row>
    <row r="71" spans="1:18">
      <c r="P71" s="79"/>
    </row>
    <row r="72" spans="1:18">
      <c r="P72" s="79"/>
    </row>
    <row r="73" spans="1:18">
      <c r="P73" s="79"/>
    </row>
    <row r="74" spans="1:18">
      <c r="P74" s="79"/>
    </row>
    <row r="75" spans="1:18">
      <c r="P75" s="79"/>
    </row>
    <row r="76" spans="1:18">
      <c r="P76" s="79"/>
    </row>
    <row r="77" spans="1:18">
      <c r="P77" s="79"/>
    </row>
    <row r="78" spans="1:18">
      <c r="P78" s="79"/>
    </row>
    <row r="79" spans="1:18">
      <c r="P79" s="79"/>
    </row>
    <row r="80" spans="1:18">
      <c r="P80" s="79"/>
    </row>
    <row r="81" spans="16:16">
      <c r="P81" s="79"/>
    </row>
    <row r="82" spans="16:16">
      <c r="P82" s="79"/>
    </row>
    <row r="83" spans="16:16">
      <c r="P83" s="79"/>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83"/>
  <sheetViews>
    <sheetView topLeftCell="J1" zoomScale="115" zoomScaleNormal="115" workbookViewId="0">
      <selection activeCell="P2" sqref="P2:P4"/>
    </sheetView>
  </sheetViews>
  <sheetFormatPr defaultColWidth="10" defaultRowHeight="13.8"/>
  <cols>
    <col min="1" max="1" width="10" style="1"/>
    <col min="2" max="2" width="0" style="1" hidden="1" customWidth="1"/>
    <col min="3" max="3" width="14" style="1" customWidth="1"/>
    <col min="4" max="4" width="34.88671875" style="1" bestFit="1" customWidth="1"/>
    <col min="5" max="5" width="13.5546875" style="1" customWidth="1"/>
    <col min="6" max="6" width="7.88671875" style="1" customWidth="1"/>
    <col min="7" max="7" width="11.21875" style="1" customWidth="1"/>
    <col min="8" max="8" width="11.88671875" style="1" customWidth="1"/>
    <col min="9" max="9" width="13.88671875" style="1" customWidth="1"/>
    <col min="10" max="10" width="13.33203125" style="1" customWidth="1"/>
    <col min="11" max="11" width="2.6640625" style="1" customWidth="1"/>
    <col min="12" max="12" width="15.6640625" style="1" customWidth="1"/>
    <col min="13" max="13" width="14.88671875" style="1" customWidth="1"/>
    <col min="14" max="14" width="14" style="1" customWidth="1"/>
    <col min="15" max="15" width="15" style="1" customWidth="1"/>
    <col min="16" max="16" width="16.5546875" style="1" customWidth="1"/>
    <col min="17" max="16384" width="10" style="1"/>
  </cols>
  <sheetData>
    <row r="1" spans="1:20">
      <c r="O1" s="2" t="s">
        <v>0</v>
      </c>
      <c r="P1" s="3" t="s">
        <v>87</v>
      </c>
    </row>
    <row r="2" spans="1:20">
      <c r="O2" s="2" t="s">
        <v>1</v>
      </c>
      <c r="P2" s="4" t="s">
        <v>91</v>
      </c>
    </row>
    <row r="3" spans="1:20">
      <c r="O3" s="2" t="s">
        <v>2</v>
      </c>
      <c r="P3" s="4">
        <v>2</v>
      </c>
    </row>
    <row r="4" spans="1:20">
      <c r="O4" s="2" t="s">
        <v>3</v>
      </c>
      <c r="P4" s="4">
        <v>4</v>
      </c>
    </row>
    <row r="5" spans="1:20">
      <c r="J5" s="79"/>
      <c r="O5" s="2" t="s">
        <v>4</v>
      </c>
      <c r="P5" s="5"/>
    </row>
    <row r="6" spans="1:20">
      <c r="O6" s="2"/>
      <c r="P6" s="3"/>
    </row>
    <row r="7" spans="1:20">
      <c r="N7" s="92" t="s">
        <v>90</v>
      </c>
      <c r="O7" s="2" t="s">
        <v>5</v>
      </c>
      <c r="P7" s="5" t="s">
        <v>88</v>
      </c>
    </row>
    <row r="8" spans="1:20" ht="17.399999999999999">
      <c r="A8" s="108" t="s">
        <v>6</v>
      </c>
      <c r="B8" s="108"/>
      <c r="C8" s="108"/>
      <c r="D8" s="108"/>
      <c r="E8" s="108"/>
      <c r="F8" s="108"/>
      <c r="G8" s="108"/>
      <c r="H8" s="108"/>
      <c r="I8" s="108"/>
      <c r="J8" s="108"/>
      <c r="K8" s="108"/>
      <c r="L8" s="108"/>
      <c r="M8" s="108"/>
      <c r="N8" s="108"/>
      <c r="O8" s="108"/>
      <c r="P8" s="108"/>
    </row>
    <row r="9" spans="1:20" ht="17.399999999999999">
      <c r="A9" s="108" t="s">
        <v>7</v>
      </c>
      <c r="B9" s="108"/>
      <c r="C9" s="108"/>
      <c r="D9" s="108"/>
      <c r="E9" s="108"/>
      <c r="F9" s="108"/>
      <c r="G9" s="108"/>
      <c r="H9" s="108"/>
      <c r="I9" s="108"/>
      <c r="J9" s="108"/>
      <c r="K9" s="108"/>
      <c r="L9" s="108"/>
      <c r="M9" s="108"/>
      <c r="N9" s="108"/>
      <c r="O9" s="108"/>
      <c r="P9" s="108"/>
      <c r="Q9" s="6"/>
    </row>
    <row r="10" spans="1:20">
      <c r="H10" s="7" t="s">
        <v>8</v>
      </c>
      <c r="I10" s="8">
        <v>2018</v>
      </c>
      <c r="L10" s="9"/>
      <c r="M10" s="9"/>
      <c r="N10" s="9"/>
      <c r="O10" s="10"/>
      <c r="P10" s="11"/>
      <c r="Q10" s="6"/>
    </row>
    <row r="11" spans="1:20">
      <c r="A11" s="12"/>
      <c r="B11" s="12"/>
      <c r="C11" s="12"/>
      <c r="D11" s="12"/>
      <c r="E11" s="12"/>
      <c r="F11" s="6"/>
      <c r="G11" s="6"/>
      <c r="H11" s="6"/>
      <c r="I11" s="6"/>
      <c r="J11" s="6"/>
      <c r="K11" s="6"/>
      <c r="L11" s="12"/>
      <c r="M11" s="12"/>
      <c r="N11" s="12"/>
      <c r="O11" s="12"/>
      <c r="P11" s="6"/>
      <c r="Q11" s="6"/>
    </row>
    <row r="12" spans="1:20">
      <c r="A12" s="6"/>
      <c r="B12" s="6"/>
      <c r="C12" s="6"/>
      <c r="D12" s="6"/>
      <c r="E12" s="6"/>
      <c r="F12" s="6"/>
      <c r="G12" s="109" t="s">
        <v>9</v>
      </c>
      <c r="H12" s="110"/>
      <c r="I12" s="110"/>
      <c r="J12" s="111"/>
      <c r="K12" s="6"/>
      <c r="L12" s="112" t="s">
        <v>10</v>
      </c>
      <c r="M12" s="113"/>
      <c r="N12" s="113"/>
      <c r="O12" s="114"/>
      <c r="P12" s="6"/>
      <c r="Q12" s="6"/>
    </row>
    <row r="13" spans="1:20" ht="27.6">
      <c r="A13" s="13" t="s">
        <v>11</v>
      </c>
      <c r="B13" s="13" t="s">
        <v>12</v>
      </c>
      <c r="C13" s="13" t="s">
        <v>13</v>
      </c>
      <c r="D13" s="13" t="s">
        <v>14</v>
      </c>
      <c r="E13" s="13" t="s">
        <v>15</v>
      </c>
      <c r="F13" s="13" t="s">
        <v>16</v>
      </c>
      <c r="G13" s="13" t="s">
        <v>17</v>
      </c>
      <c r="H13" s="13" t="s">
        <v>18</v>
      </c>
      <c r="I13" s="13" t="s">
        <v>19</v>
      </c>
      <c r="J13" s="13" t="s">
        <v>20</v>
      </c>
      <c r="K13" s="14"/>
      <c r="L13" s="15" t="s">
        <v>17</v>
      </c>
      <c r="M13" s="15" t="s">
        <v>18</v>
      </c>
      <c r="N13" s="15" t="s">
        <v>19</v>
      </c>
      <c r="O13" s="15" t="s">
        <v>20</v>
      </c>
      <c r="P13" s="13" t="s">
        <v>21</v>
      </c>
      <c r="Q13" s="14"/>
      <c r="R13" s="16"/>
      <c r="S13" s="16"/>
      <c r="T13" s="16"/>
    </row>
    <row r="14" spans="1:20" ht="21" customHeight="1">
      <c r="A14" s="115" t="s">
        <v>22</v>
      </c>
      <c r="B14" s="116"/>
      <c r="C14" s="116"/>
      <c r="D14" s="17"/>
      <c r="E14" s="17"/>
      <c r="F14" s="17"/>
      <c r="G14" s="17"/>
      <c r="H14" s="17"/>
      <c r="I14" s="17"/>
      <c r="J14" s="17"/>
      <c r="K14" s="14"/>
      <c r="L14" s="18"/>
      <c r="M14" s="18"/>
      <c r="N14" s="18"/>
      <c r="O14" s="18"/>
      <c r="P14" s="17"/>
      <c r="Q14" s="14"/>
      <c r="R14" s="16"/>
      <c r="S14" s="16"/>
      <c r="T14" s="16"/>
    </row>
    <row r="15" spans="1:20">
      <c r="A15" s="19">
        <v>47</v>
      </c>
      <c r="B15" s="19">
        <v>1610</v>
      </c>
      <c r="C15" s="20">
        <v>1610</v>
      </c>
      <c r="D15" s="21" t="s">
        <v>23</v>
      </c>
      <c r="E15" s="22">
        <v>2.5000000000000001E-2</v>
      </c>
      <c r="F15" s="23"/>
      <c r="G15" s="24">
        <v>4953</v>
      </c>
      <c r="H15" s="24">
        <v>0</v>
      </c>
      <c r="I15" s="24">
        <v>0</v>
      </c>
      <c r="J15" s="24">
        <f t="shared" ref="J15:J30" si="0">SUM(G15:I15)</f>
        <v>4953</v>
      </c>
      <c r="K15" s="19"/>
      <c r="L15" s="25">
        <v>1757</v>
      </c>
      <c r="M15" s="24">
        <v>288</v>
      </c>
      <c r="N15" s="24">
        <v>0</v>
      </c>
      <c r="O15" s="26">
        <f t="shared" ref="O15:O30" si="1">+L15+M15+N15</f>
        <v>2045</v>
      </c>
      <c r="P15" s="27">
        <f t="shared" ref="P15:P30" si="2">+J15-O15</f>
        <v>2908</v>
      </c>
      <c r="Q15" s="28"/>
      <c r="R15" s="29"/>
      <c r="S15" s="29"/>
      <c r="T15" s="16"/>
    </row>
    <row r="16" spans="1:20">
      <c r="A16" s="30" t="s">
        <v>24</v>
      </c>
      <c r="B16" s="30" t="s">
        <v>25</v>
      </c>
      <c r="C16" s="30">
        <v>1805</v>
      </c>
      <c r="D16" s="30" t="s">
        <v>26</v>
      </c>
      <c r="E16" s="30">
        <v>0</v>
      </c>
      <c r="F16" s="31"/>
      <c r="G16" s="24">
        <v>26436</v>
      </c>
      <c r="H16" s="24">
        <v>9</v>
      </c>
      <c r="I16" s="24">
        <v>0</v>
      </c>
      <c r="J16" s="24">
        <f t="shared" si="0"/>
        <v>26445</v>
      </c>
      <c r="K16" s="24"/>
      <c r="L16" s="26">
        <v>0</v>
      </c>
      <c r="M16" s="24">
        <v>0</v>
      </c>
      <c r="N16" s="24">
        <v>0</v>
      </c>
      <c r="O16" s="26">
        <f t="shared" si="1"/>
        <v>0</v>
      </c>
      <c r="P16" s="27">
        <f t="shared" si="2"/>
        <v>26445</v>
      </c>
      <c r="Q16" s="32"/>
      <c r="R16" s="32"/>
    </row>
    <row r="17" spans="1:18">
      <c r="A17" s="30" t="s">
        <v>27</v>
      </c>
      <c r="B17" s="30" t="s">
        <v>28</v>
      </c>
      <c r="C17" s="30">
        <v>1612</v>
      </c>
      <c r="D17" s="30" t="s">
        <v>29</v>
      </c>
      <c r="E17" s="30">
        <v>0</v>
      </c>
      <c r="F17" s="31"/>
      <c r="G17" s="24">
        <v>974</v>
      </c>
      <c r="H17" s="24">
        <v>35</v>
      </c>
      <c r="I17" s="24">
        <v>0</v>
      </c>
      <c r="J17" s="24">
        <f t="shared" si="0"/>
        <v>1009</v>
      </c>
      <c r="K17" s="24"/>
      <c r="L17" s="26">
        <v>0</v>
      </c>
      <c r="M17" s="24">
        <v>0</v>
      </c>
      <c r="N17" s="24">
        <v>0</v>
      </c>
      <c r="O17" s="26">
        <f t="shared" si="1"/>
        <v>0</v>
      </c>
      <c r="P17" s="27">
        <f t="shared" si="2"/>
        <v>1009</v>
      </c>
      <c r="Q17" s="32"/>
      <c r="R17" s="32"/>
    </row>
    <row r="18" spans="1:18">
      <c r="A18" s="30">
        <v>1</v>
      </c>
      <c r="B18" s="30">
        <v>1808</v>
      </c>
      <c r="C18" s="30">
        <v>1808</v>
      </c>
      <c r="D18" s="30" t="s">
        <v>30</v>
      </c>
      <c r="E18" s="22">
        <v>2.5000000000000001E-2</v>
      </c>
      <c r="F18" s="31"/>
      <c r="G18" s="24">
        <v>7082</v>
      </c>
      <c r="H18" s="24">
        <v>156</v>
      </c>
      <c r="I18" s="24">
        <v>0</v>
      </c>
      <c r="J18" s="24">
        <f t="shared" si="0"/>
        <v>7238</v>
      </c>
      <c r="K18" s="24"/>
      <c r="L18" s="26">
        <v>1455</v>
      </c>
      <c r="M18" s="24">
        <v>223</v>
      </c>
      <c r="N18" s="24">
        <v>0</v>
      </c>
      <c r="O18" s="26">
        <f t="shared" si="1"/>
        <v>1678</v>
      </c>
      <c r="P18" s="27">
        <f t="shared" si="2"/>
        <v>5560</v>
      </c>
      <c r="Q18" s="32"/>
      <c r="R18" s="32"/>
    </row>
    <row r="19" spans="1:18">
      <c r="A19" s="30">
        <v>47</v>
      </c>
      <c r="B19" s="30">
        <v>1810</v>
      </c>
      <c r="C19" s="30">
        <v>1810</v>
      </c>
      <c r="D19" s="30" t="s">
        <v>31</v>
      </c>
      <c r="E19" s="30">
        <v>0</v>
      </c>
      <c r="F19" s="31"/>
      <c r="G19" s="24">
        <v>9878</v>
      </c>
      <c r="H19" s="24">
        <v>0</v>
      </c>
      <c r="I19" s="24">
        <v>0</v>
      </c>
      <c r="J19" s="24">
        <f t="shared" si="0"/>
        <v>9878</v>
      </c>
      <c r="K19" s="24"/>
      <c r="L19" s="26">
        <v>0</v>
      </c>
      <c r="M19" s="24">
        <v>0</v>
      </c>
      <c r="N19" s="24">
        <v>0</v>
      </c>
      <c r="O19" s="26">
        <f t="shared" si="1"/>
        <v>0</v>
      </c>
      <c r="P19" s="27">
        <f t="shared" si="2"/>
        <v>9878</v>
      </c>
      <c r="Q19" s="32"/>
      <c r="R19" s="32"/>
    </row>
    <row r="20" spans="1:18">
      <c r="A20" s="30">
        <v>47</v>
      </c>
      <c r="B20" s="30">
        <v>1815</v>
      </c>
      <c r="C20" s="30">
        <v>1815</v>
      </c>
      <c r="D20" s="30" t="s">
        <v>32</v>
      </c>
      <c r="E20" s="22">
        <v>2.5000000000000001E-2</v>
      </c>
      <c r="F20" s="33">
        <v>1</v>
      </c>
      <c r="G20" s="24">
        <v>134106</v>
      </c>
      <c r="H20" s="24">
        <v>4765</v>
      </c>
      <c r="I20" s="24">
        <v>0</v>
      </c>
      <c r="J20" s="24">
        <f t="shared" si="0"/>
        <v>138871</v>
      </c>
      <c r="K20" s="24"/>
      <c r="L20" s="26">
        <v>30003</v>
      </c>
      <c r="M20" s="24">
        <v>4685</v>
      </c>
      <c r="N20" s="24">
        <v>0</v>
      </c>
      <c r="O20" s="26">
        <f t="shared" si="1"/>
        <v>34688</v>
      </c>
      <c r="P20" s="27">
        <f t="shared" si="2"/>
        <v>104183</v>
      </c>
      <c r="Q20" s="32"/>
      <c r="R20" s="32"/>
    </row>
    <row r="21" spans="1:18">
      <c r="A21" s="30">
        <v>47</v>
      </c>
      <c r="B21" s="30">
        <v>1820</v>
      </c>
      <c r="C21" s="30">
        <v>1820</v>
      </c>
      <c r="D21" s="30" t="s">
        <v>33</v>
      </c>
      <c r="E21" s="22">
        <v>3.3333333333333333E-2</v>
      </c>
      <c r="F21" s="31">
        <v>1</v>
      </c>
      <c r="G21" s="24">
        <v>31764</v>
      </c>
      <c r="H21" s="24">
        <v>9507</v>
      </c>
      <c r="I21" s="24">
        <v>0</v>
      </c>
      <c r="J21" s="24">
        <f t="shared" si="0"/>
        <v>41271</v>
      </c>
      <c r="K21" s="24"/>
      <c r="L21" s="26">
        <v>10147</v>
      </c>
      <c r="M21" s="24">
        <v>1567</v>
      </c>
      <c r="N21" s="24">
        <v>0</v>
      </c>
      <c r="O21" s="26">
        <f t="shared" si="1"/>
        <v>11714</v>
      </c>
      <c r="P21" s="27">
        <f t="shared" si="2"/>
        <v>29557</v>
      </c>
      <c r="Q21" s="32"/>
      <c r="R21" s="32"/>
    </row>
    <row r="22" spans="1:18">
      <c r="A22" s="30">
        <v>47</v>
      </c>
      <c r="B22" s="30">
        <v>1830</v>
      </c>
      <c r="C22" s="30">
        <v>1830</v>
      </c>
      <c r="D22" s="30" t="s">
        <v>34</v>
      </c>
      <c r="E22" s="22">
        <v>2.2222222222222223E-2</v>
      </c>
      <c r="F22" s="31"/>
      <c r="G22" s="24">
        <v>208451</v>
      </c>
      <c r="H22" s="24">
        <v>22367</v>
      </c>
      <c r="I22" s="24">
        <v>-87</v>
      </c>
      <c r="J22" s="24">
        <f t="shared" si="0"/>
        <v>230731</v>
      </c>
      <c r="K22" s="24"/>
      <c r="L22" s="26">
        <v>23261</v>
      </c>
      <c r="M22" s="24">
        <v>5102</v>
      </c>
      <c r="N22" s="24">
        <v>-4</v>
      </c>
      <c r="O22" s="26">
        <f t="shared" si="1"/>
        <v>28359</v>
      </c>
      <c r="P22" s="27">
        <f t="shared" si="2"/>
        <v>202372</v>
      </c>
      <c r="Q22" s="32"/>
      <c r="R22" s="32"/>
    </row>
    <row r="23" spans="1:18">
      <c r="A23" s="30">
        <v>47</v>
      </c>
      <c r="B23" s="30">
        <v>1835</v>
      </c>
      <c r="C23" s="30">
        <v>1835</v>
      </c>
      <c r="D23" s="30" t="s">
        <v>35</v>
      </c>
      <c r="E23" s="22">
        <v>2.5000000000000001E-2</v>
      </c>
      <c r="F23" s="31"/>
      <c r="G23" s="24">
        <v>184474</v>
      </c>
      <c r="H23" s="24">
        <v>22313</v>
      </c>
      <c r="I23" s="24">
        <v>-130</v>
      </c>
      <c r="J23" s="24">
        <f t="shared" si="0"/>
        <v>206657</v>
      </c>
      <c r="K23" s="24"/>
      <c r="L23" s="26">
        <v>25006</v>
      </c>
      <c r="M23" s="24">
        <v>5310</v>
      </c>
      <c r="N23" s="24">
        <v>-8</v>
      </c>
      <c r="O23" s="26">
        <f t="shared" si="1"/>
        <v>30308</v>
      </c>
      <c r="P23" s="27">
        <f t="shared" si="2"/>
        <v>176349</v>
      </c>
      <c r="Q23" s="32"/>
      <c r="R23" s="32"/>
    </row>
    <row r="24" spans="1:18">
      <c r="A24" s="30">
        <v>47</v>
      </c>
      <c r="B24" s="30">
        <v>1840</v>
      </c>
      <c r="C24" s="30">
        <v>1840</v>
      </c>
      <c r="D24" s="30" t="s">
        <v>36</v>
      </c>
      <c r="E24" s="22">
        <v>1.6666666666666666E-2</v>
      </c>
      <c r="F24" s="31"/>
      <c r="G24" s="24">
        <v>118435</v>
      </c>
      <c r="H24" s="24">
        <v>7478</v>
      </c>
      <c r="I24" s="24">
        <v>0</v>
      </c>
      <c r="J24" s="24">
        <f t="shared" si="0"/>
        <v>125913</v>
      </c>
      <c r="K24" s="24"/>
      <c r="L24" s="26">
        <v>10995</v>
      </c>
      <c r="M24" s="24">
        <v>2123</v>
      </c>
      <c r="N24" s="24">
        <v>0</v>
      </c>
      <c r="O24" s="26">
        <f t="shared" si="1"/>
        <v>13118</v>
      </c>
      <c r="P24" s="27">
        <f t="shared" si="2"/>
        <v>112795</v>
      </c>
      <c r="Q24" s="32"/>
      <c r="R24" s="32"/>
    </row>
    <row r="25" spans="1:18">
      <c r="A25" s="30">
        <v>47</v>
      </c>
      <c r="B25" s="30">
        <v>1845</v>
      </c>
      <c r="C25" s="30">
        <v>1845</v>
      </c>
      <c r="D25" s="30" t="s">
        <v>37</v>
      </c>
      <c r="E25" s="22">
        <v>2.2222222222222223E-2</v>
      </c>
      <c r="F25" s="31"/>
      <c r="G25" s="24">
        <v>397815</v>
      </c>
      <c r="H25" s="24">
        <v>43414</v>
      </c>
      <c r="I25" s="24">
        <v>-433</v>
      </c>
      <c r="J25" s="24">
        <f t="shared" si="0"/>
        <v>440796</v>
      </c>
      <c r="K25" s="24"/>
      <c r="L25" s="26">
        <v>50906</v>
      </c>
      <c r="M25" s="24">
        <v>11128</v>
      </c>
      <c r="N25" s="24">
        <v>-23</v>
      </c>
      <c r="O25" s="26">
        <f t="shared" si="1"/>
        <v>62011</v>
      </c>
      <c r="P25" s="27">
        <f t="shared" si="2"/>
        <v>378785</v>
      </c>
      <c r="Q25" s="32"/>
      <c r="R25" s="32"/>
    </row>
    <row r="26" spans="1:18">
      <c r="A26" s="30">
        <v>47</v>
      </c>
      <c r="B26" s="30">
        <v>1849</v>
      </c>
      <c r="C26" s="30">
        <v>1850</v>
      </c>
      <c r="D26" s="30" t="s">
        <v>38</v>
      </c>
      <c r="E26" s="22">
        <v>2.9166666666666667E-2</v>
      </c>
      <c r="F26" s="31">
        <v>2</v>
      </c>
      <c r="G26" s="24">
        <v>191825</v>
      </c>
      <c r="H26" s="24">
        <v>14439</v>
      </c>
      <c r="I26" s="24">
        <v>-1901</v>
      </c>
      <c r="J26" s="24">
        <f t="shared" si="0"/>
        <v>204363</v>
      </c>
      <c r="K26" s="24"/>
      <c r="L26" s="26">
        <v>46014</v>
      </c>
      <c r="M26" s="24">
        <v>8092</v>
      </c>
      <c r="N26" s="24">
        <v>-166</v>
      </c>
      <c r="O26" s="26">
        <f t="shared" si="1"/>
        <v>53940</v>
      </c>
      <c r="P26" s="27">
        <f t="shared" si="2"/>
        <v>150423</v>
      </c>
      <c r="Q26" s="32"/>
      <c r="R26" s="32"/>
    </row>
    <row r="27" spans="1:18">
      <c r="A27" s="30">
        <v>47</v>
      </c>
      <c r="B27" s="30">
        <v>1855</v>
      </c>
      <c r="C27" s="30">
        <v>1855</v>
      </c>
      <c r="D27" s="30" t="s">
        <v>39</v>
      </c>
      <c r="E27" s="22">
        <v>3.2500000000000001E-2</v>
      </c>
      <c r="F27" s="31">
        <v>2</v>
      </c>
      <c r="G27" s="24">
        <v>80125</v>
      </c>
      <c r="H27" s="24">
        <v>4408</v>
      </c>
      <c r="I27" s="24">
        <v>0</v>
      </c>
      <c r="J27" s="24">
        <f t="shared" si="0"/>
        <v>84533</v>
      </c>
      <c r="K27" s="24"/>
      <c r="L27" s="26">
        <v>24969</v>
      </c>
      <c r="M27" s="24">
        <v>3643</v>
      </c>
      <c r="N27" s="24">
        <v>0</v>
      </c>
      <c r="O27" s="26">
        <f t="shared" si="1"/>
        <v>28612</v>
      </c>
      <c r="P27" s="27">
        <f t="shared" si="2"/>
        <v>55921</v>
      </c>
      <c r="Q27" s="32"/>
      <c r="R27" s="32"/>
    </row>
    <row r="28" spans="1:18">
      <c r="A28" s="30">
        <v>47</v>
      </c>
      <c r="B28" s="30">
        <v>1860</v>
      </c>
      <c r="C28" s="30">
        <v>1860</v>
      </c>
      <c r="D28" s="30" t="s">
        <v>40</v>
      </c>
      <c r="E28" s="22">
        <v>5.333333333333333E-2</v>
      </c>
      <c r="F28" s="31">
        <v>2</v>
      </c>
      <c r="G28" s="24">
        <v>37017</v>
      </c>
      <c r="H28" s="24">
        <v>4366</v>
      </c>
      <c r="I28" s="24">
        <v>-1176</v>
      </c>
      <c r="J28" s="24">
        <f t="shared" si="0"/>
        <v>40207</v>
      </c>
      <c r="K28" s="24"/>
      <c r="L28" s="26">
        <v>10383</v>
      </c>
      <c r="M28" s="24">
        <v>2544</v>
      </c>
      <c r="N28" s="24">
        <v>-588</v>
      </c>
      <c r="O28" s="26">
        <f t="shared" si="1"/>
        <v>12339</v>
      </c>
      <c r="P28" s="27">
        <f t="shared" si="2"/>
        <v>27868</v>
      </c>
      <c r="Q28" s="32"/>
      <c r="R28" s="32"/>
    </row>
    <row r="29" spans="1:18">
      <c r="A29" s="30">
        <v>47</v>
      </c>
      <c r="B29" s="30">
        <v>1862</v>
      </c>
      <c r="C29" s="30">
        <v>1860</v>
      </c>
      <c r="D29" s="30" t="s">
        <v>41</v>
      </c>
      <c r="E29" s="22">
        <v>6.6666666666666666E-2</v>
      </c>
      <c r="F29" s="31"/>
      <c r="G29" s="24">
        <v>54939</v>
      </c>
      <c r="H29" s="24">
        <v>1259</v>
      </c>
      <c r="I29" s="24">
        <v>0</v>
      </c>
      <c r="J29" s="24">
        <f t="shared" si="0"/>
        <v>56198</v>
      </c>
      <c r="K29" s="24"/>
      <c r="L29" s="26">
        <v>25449</v>
      </c>
      <c r="M29" s="24">
        <v>4003</v>
      </c>
      <c r="N29" s="24">
        <v>0</v>
      </c>
      <c r="O29" s="26">
        <f t="shared" si="1"/>
        <v>29452</v>
      </c>
      <c r="P29" s="27">
        <f t="shared" si="2"/>
        <v>26746</v>
      </c>
      <c r="Q29" s="32"/>
      <c r="R29" s="32"/>
    </row>
    <row r="30" spans="1:18">
      <c r="A30" s="30">
        <v>47</v>
      </c>
      <c r="B30" s="30"/>
      <c r="C30" s="30">
        <v>1875</v>
      </c>
      <c r="D30" s="34" t="s">
        <v>42</v>
      </c>
      <c r="E30" s="22">
        <v>0.04</v>
      </c>
      <c r="F30" s="31"/>
      <c r="G30" s="24">
        <v>2130</v>
      </c>
      <c r="H30" s="24">
        <v>2</v>
      </c>
      <c r="I30" s="24">
        <v>0</v>
      </c>
      <c r="J30" s="24">
        <f t="shared" si="0"/>
        <v>2132</v>
      </c>
      <c r="K30" s="24"/>
      <c r="L30" s="26">
        <v>578</v>
      </c>
      <c r="M30" s="24">
        <v>91</v>
      </c>
      <c r="N30" s="24">
        <v>0</v>
      </c>
      <c r="O30" s="26">
        <f t="shared" si="1"/>
        <v>669</v>
      </c>
      <c r="P30" s="27">
        <f t="shared" si="2"/>
        <v>1463</v>
      </c>
      <c r="Q30" s="32"/>
      <c r="R30" s="32"/>
    </row>
    <row r="31" spans="1:18">
      <c r="A31" s="35"/>
      <c r="D31" s="36" t="s">
        <v>43</v>
      </c>
      <c r="E31" s="30" t="s">
        <v>24</v>
      </c>
      <c r="F31" s="31"/>
      <c r="G31" s="24">
        <f>SUM(G15:G30)</f>
        <v>1490404</v>
      </c>
      <c r="H31" s="24">
        <f>SUM(H15:H30)</f>
        <v>134518</v>
      </c>
      <c r="I31" s="24">
        <f>SUM(I15:I30)</f>
        <v>-3727</v>
      </c>
      <c r="J31" s="24">
        <f>SUM(J15:J30)</f>
        <v>1621195</v>
      </c>
      <c r="K31" s="24"/>
      <c r="L31" s="24">
        <f>SUM(L15:L30)</f>
        <v>260923</v>
      </c>
      <c r="M31" s="24">
        <f>SUM(M15:M30)</f>
        <v>48799</v>
      </c>
      <c r="N31" s="24">
        <f>SUM(N15:N30)</f>
        <v>-789</v>
      </c>
      <c r="O31" s="24">
        <f>SUM(O15:O30)</f>
        <v>308933</v>
      </c>
      <c r="P31" s="24">
        <f>SUM(P15:P30)</f>
        <v>1312262</v>
      </c>
      <c r="Q31" s="32"/>
      <c r="R31" s="32"/>
    </row>
    <row r="32" spans="1:18">
      <c r="A32" s="37" t="s">
        <v>44</v>
      </c>
      <c r="B32" s="38"/>
      <c r="C32" s="38"/>
      <c r="D32" s="39"/>
      <c r="F32" s="40"/>
      <c r="G32" s="32"/>
      <c r="H32" s="32"/>
      <c r="I32" s="32"/>
      <c r="J32" s="32"/>
      <c r="K32" s="32"/>
      <c r="L32" s="41"/>
      <c r="M32" s="41"/>
      <c r="N32" s="41"/>
      <c r="O32" s="41"/>
      <c r="P32" s="42"/>
      <c r="Q32" s="32"/>
      <c r="R32" s="32"/>
    </row>
    <row r="33" spans="1:18">
      <c r="A33" s="30">
        <v>1</v>
      </c>
      <c r="B33" s="30">
        <v>1908</v>
      </c>
      <c r="C33" s="30">
        <v>1908</v>
      </c>
      <c r="D33" s="30" t="s">
        <v>45</v>
      </c>
      <c r="E33" s="22">
        <v>0.02</v>
      </c>
      <c r="F33" s="31">
        <v>1</v>
      </c>
      <c r="G33" s="24">
        <v>48114</v>
      </c>
      <c r="H33" s="24">
        <v>407</v>
      </c>
      <c r="I33" s="24">
        <v>0</v>
      </c>
      <c r="J33" s="24">
        <f t="shared" ref="J33:J44" si="3">SUM(G33:I33)</f>
        <v>48521</v>
      </c>
      <c r="K33" s="24"/>
      <c r="L33" s="26">
        <v>6909</v>
      </c>
      <c r="M33" s="24">
        <v>1082</v>
      </c>
      <c r="N33" s="24">
        <v>0</v>
      </c>
      <c r="O33" s="26">
        <f t="shared" ref="O33:O44" si="4">+L33+M33+N33</f>
        <v>7991</v>
      </c>
      <c r="P33" s="27">
        <f t="shared" ref="P33:P45" si="5">+J33-O33</f>
        <v>40530</v>
      </c>
      <c r="Q33" s="32"/>
      <c r="R33" s="32"/>
    </row>
    <row r="34" spans="1:18">
      <c r="A34" s="30">
        <v>13</v>
      </c>
      <c r="B34" s="30">
        <v>1910</v>
      </c>
      <c r="C34" s="30">
        <v>1910</v>
      </c>
      <c r="D34" s="30" t="s">
        <v>46</v>
      </c>
      <c r="E34" s="22">
        <v>0.3</v>
      </c>
      <c r="F34" s="31"/>
      <c r="G34" s="24">
        <v>191</v>
      </c>
      <c r="H34" s="24">
        <v>0</v>
      </c>
      <c r="I34" s="24">
        <v>0</v>
      </c>
      <c r="J34" s="24">
        <f t="shared" si="3"/>
        <v>191</v>
      </c>
      <c r="K34" s="24"/>
      <c r="L34" s="26">
        <v>26</v>
      </c>
      <c r="M34" s="24">
        <v>-1</v>
      </c>
      <c r="N34" s="24">
        <v>0</v>
      </c>
      <c r="O34" s="26">
        <f t="shared" si="4"/>
        <v>25</v>
      </c>
      <c r="P34" s="27">
        <f t="shared" si="5"/>
        <v>166</v>
      </c>
      <c r="Q34" s="32"/>
      <c r="R34" s="32"/>
    </row>
    <row r="35" spans="1:18">
      <c r="A35" s="30">
        <v>8</v>
      </c>
      <c r="B35" s="30">
        <v>1915</v>
      </c>
      <c r="C35" s="30">
        <v>1915</v>
      </c>
      <c r="D35" s="30" t="s">
        <v>47</v>
      </c>
      <c r="E35" s="22">
        <v>0.1</v>
      </c>
      <c r="F35" s="31"/>
      <c r="G35" s="24">
        <v>5072</v>
      </c>
      <c r="H35" s="24">
        <v>35</v>
      </c>
      <c r="I35" s="24">
        <v>0</v>
      </c>
      <c r="J35" s="24">
        <f t="shared" si="3"/>
        <v>5107</v>
      </c>
      <c r="K35" s="24"/>
      <c r="L35" s="26">
        <v>3996</v>
      </c>
      <c r="M35" s="24">
        <v>427</v>
      </c>
      <c r="N35" s="24">
        <v>0</v>
      </c>
      <c r="O35" s="26">
        <f t="shared" si="4"/>
        <v>4423</v>
      </c>
      <c r="P35" s="27">
        <f t="shared" si="5"/>
        <v>684</v>
      </c>
      <c r="Q35" s="32"/>
      <c r="R35" s="32"/>
    </row>
    <row r="36" spans="1:18">
      <c r="A36" s="30">
        <v>50</v>
      </c>
      <c r="B36" s="30">
        <v>1920</v>
      </c>
      <c r="C36" s="30">
        <v>1920</v>
      </c>
      <c r="D36" s="30" t="s">
        <v>48</v>
      </c>
      <c r="E36" s="22">
        <v>0.20416666666666666</v>
      </c>
      <c r="F36" s="31">
        <v>2</v>
      </c>
      <c r="G36" s="24">
        <v>18511</v>
      </c>
      <c r="H36" s="24">
        <v>1355</v>
      </c>
      <c r="I36" s="24">
        <v>0</v>
      </c>
      <c r="J36" s="24">
        <f t="shared" si="3"/>
        <v>19866</v>
      </c>
      <c r="K36" s="24"/>
      <c r="L36" s="26">
        <v>12532</v>
      </c>
      <c r="M36" s="24">
        <v>2741</v>
      </c>
      <c r="N36" s="24">
        <v>0</v>
      </c>
      <c r="O36" s="26">
        <f t="shared" si="4"/>
        <v>15273</v>
      </c>
      <c r="P36" s="27">
        <f t="shared" si="5"/>
        <v>4593</v>
      </c>
      <c r="Q36" s="32"/>
      <c r="R36" s="32"/>
    </row>
    <row r="37" spans="1:18">
      <c r="A37" s="30">
        <v>12</v>
      </c>
      <c r="B37" s="30">
        <v>1925</v>
      </c>
      <c r="C37" s="30">
        <v>1611</v>
      </c>
      <c r="D37" s="30" t="s">
        <v>49</v>
      </c>
      <c r="E37" s="22">
        <v>0.22777777777777777</v>
      </c>
      <c r="F37" s="31">
        <v>2</v>
      </c>
      <c r="G37" s="24">
        <v>90522</v>
      </c>
      <c r="H37" s="24">
        <v>6320</v>
      </c>
      <c r="I37" s="24">
        <v>0</v>
      </c>
      <c r="J37" s="24">
        <f t="shared" si="3"/>
        <v>96842</v>
      </c>
      <c r="K37" s="24"/>
      <c r="L37" s="26">
        <v>34890</v>
      </c>
      <c r="M37" s="24">
        <v>10007</v>
      </c>
      <c r="N37" s="24">
        <v>0</v>
      </c>
      <c r="O37" s="26">
        <f t="shared" si="4"/>
        <v>44897</v>
      </c>
      <c r="P37" s="27">
        <f t="shared" si="5"/>
        <v>51945</v>
      </c>
      <c r="Q37" s="32"/>
      <c r="R37" s="32"/>
    </row>
    <row r="38" spans="1:18">
      <c r="A38" s="30">
        <v>10</v>
      </c>
      <c r="B38" s="30">
        <v>1930</v>
      </c>
      <c r="C38" s="30">
        <v>1930</v>
      </c>
      <c r="D38" s="30" t="s">
        <v>50</v>
      </c>
      <c r="E38" s="22">
        <v>9.0548340548340558E-2</v>
      </c>
      <c r="F38" s="31">
        <v>2</v>
      </c>
      <c r="G38" s="24">
        <v>22376</v>
      </c>
      <c r="H38" s="24">
        <v>2910</v>
      </c>
      <c r="I38" s="24">
        <v>0</v>
      </c>
      <c r="J38" s="24">
        <f t="shared" si="3"/>
        <v>25286</v>
      </c>
      <c r="K38" s="24"/>
      <c r="L38" s="26">
        <v>11618</v>
      </c>
      <c r="M38" s="24">
        <v>2156</v>
      </c>
      <c r="N38" s="24">
        <v>0</v>
      </c>
      <c r="O38" s="26">
        <f t="shared" si="4"/>
        <v>13774</v>
      </c>
      <c r="P38" s="27">
        <f t="shared" si="5"/>
        <v>11512</v>
      </c>
      <c r="Q38" s="32"/>
      <c r="R38" s="32"/>
    </row>
    <row r="39" spans="1:18">
      <c r="A39" s="30">
        <v>8</v>
      </c>
      <c r="B39" s="30">
        <v>1935</v>
      </c>
      <c r="C39" s="30">
        <v>1935</v>
      </c>
      <c r="D39" s="30" t="s">
        <v>51</v>
      </c>
      <c r="E39" s="22">
        <v>0.1</v>
      </c>
      <c r="F39" s="31"/>
      <c r="G39" s="24">
        <v>680</v>
      </c>
      <c r="H39" s="24">
        <v>0</v>
      </c>
      <c r="I39" s="24">
        <v>0</v>
      </c>
      <c r="J39" s="24">
        <f t="shared" si="3"/>
        <v>680</v>
      </c>
      <c r="K39" s="24"/>
      <c r="L39" s="26">
        <v>175</v>
      </c>
      <c r="M39" s="24">
        <v>66</v>
      </c>
      <c r="N39" s="24">
        <v>0</v>
      </c>
      <c r="O39" s="26">
        <f t="shared" si="4"/>
        <v>241</v>
      </c>
      <c r="P39" s="27">
        <f t="shared" si="5"/>
        <v>439</v>
      </c>
      <c r="Q39" s="32"/>
      <c r="R39" s="32"/>
    </row>
    <row r="40" spans="1:18">
      <c r="A40" s="30">
        <v>8</v>
      </c>
      <c r="B40" s="30" t="s">
        <v>52</v>
      </c>
      <c r="C40" s="30">
        <v>1940</v>
      </c>
      <c r="D40" s="30" t="s">
        <v>53</v>
      </c>
      <c r="E40" s="22">
        <v>0.1</v>
      </c>
      <c r="F40" s="31"/>
      <c r="G40" s="24">
        <v>5826</v>
      </c>
      <c r="H40" s="24">
        <v>573</v>
      </c>
      <c r="I40" s="24">
        <v>0</v>
      </c>
      <c r="J40" s="24">
        <f t="shared" si="3"/>
        <v>6399</v>
      </c>
      <c r="K40" s="24"/>
      <c r="L40" s="26">
        <v>3156</v>
      </c>
      <c r="M40" s="24">
        <v>522</v>
      </c>
      <c r="N40" s="24">
        <v>0</v>
      </c>
      <c r="O40" s="26">
        <f t="shared" si="4"/>
        <v>3678</v>
      </c>
      <c r="P40" s="27">
        <f t="shared" si="5"/>
        <v>2721</v>
      </c>
      <c r="Q40" s="32"/>
      <c r="R40" s="32"/>
    </row>
    <row r="41" spans="1:18">
      <c r="A41" s="30">
        <v>8</v>
      </c>
      <c r="B41" s="30">
        <v>1955</v>
      </c>
      <c r="C41" s="30">
        <v>1955</v>
      </c>
      <c r="D41" s="30" t="s">
        <v>54</v>
      </c>
      <c r="E41" s="22">
        <v>0.21666666666666667</v>
      </c>
      <c r="F41" s="31">
        <v>2</v>
      </c>
      <c r="G41" s="24">
        <v>3380</v>
      </c>
      <c r="H41" s="24">
        <v>317</v>
      </c>
      <c r="I41" s="24">
        <v>0</v>
      </c>
      <c r="J41" s="24">
        <f t="shared" si="3"/>
        <v>3697</v>
      </c>
      <c r="K41" s="24"/>
      <c r="L41" s="26">
        <v>2218</v>
      </c>
      <c r="M41" s="24">
        <v>215</v>
      </c>
      <c r="N41" s="24">
        <v>0</v>
      </c>
      <c r="O41" s="26">
        <f t="shared" si="4"/>
        <v>2433</v>
      </c>
      <c r="P41" s="27">
        <f t="shared" si="5"/>
        <v>1264</v>
      </c>
      <c r="Q41" s="32"/>
      <c r="R41" s="32"/>
    </row>
    <row r="42" spans="1:18">
      <c r="A42" s="30">
        <v>8</v>
      </c>
      <c r="B42" s="30">
        <v>1960</v>
      </c>
      <c r="C42" s="30">
        <v>1960</v>
      </c>
      <c r="D42" s="30" t="s">
        <v>55</v>
      </c>
      <c r="E42" s="22">
        <v>0.1</v>
      </c>
      <c r="F42" s="31"/>
      <c r="G42" s="24">
        <v>0</v>
      </c>
      <c r="H42" s="24">
        <v>0</v>
      </c>
      <c r="I42" s="24">
        <v>0</v>
      </c>
      <c r="J42" s="24">
        <f t="shared" si="3"/>
        <v>0</v>
      </c>
      <c r="K42" s="24"/>
      <c r="L42" s="26">
        <v>0</v>
      </c>
      <c r="M42" s="24">
        <v>0</v>
      </c>
      <c r="N42" s="24">
        <v>0</v>
      </c>
      <c r="O42" s="26">
        <f t="shared" si="4"/>
        <v>0</v>
      </c>
      <c r="P42" s="27">
        <f t="shared" si="5"/>
        <v>0</v>
      </c>
      <c r="Q42" s="32"/>
      <c r="R42" s="32"/>
    </row>
    <row r="43" spans="1:18">
      <c r="A43" s="30">
        <v>47</v>
      </c>
      <c r="B43" s="30">
        <v>1980</v>
      </c>
      <c r="C43" s="30">
        <v>1980</v>
      </c>
      <c r="D43" s="30" t="s">
        <v>56</v>
      </c>
      <c r="E43" s="22">
        <v>7.7777777777777779E-2</v>
      </c>
      <c r="F43" s="31">
        <v>2</v>
      </c>
      <c r="G43" s="24">
        <v>15294</v>
      </c>
      <c r="H43" s="24">
        <v>816</v>
      </c>
      <c r="I43" s="24">
        <v>0</v>
      </c>
      <c r="J43" s="24">
        <f t="shared" si="3"/>
        <v>16110</v>
      </c>
      <c r="K43" s="24"/>
      <c r="L43" s="26">
        <v>7619</v>
      </c>
      <c r="M43" s="24">
        <v>1071</v>
      </c>
      <c r="N43" s="24">
        <v>0</v>
      </c>
      <c r="O43" s="26">
        <f t="shared" si="4"/>
        <v>8690</v>
      </c>
      <c r="P43" s="27">
        <f t="shared" si="5"/>
        <v>7420</v>
      </c>
      <c r="Q43" s="32"/>
      <c r="R43" s="32"/>
    </row>
    <row r="44" spans="1:18">
      <c r="A44" s="30">
        <v>47</v>
      </c>
      <c r="B44" s="30">
        <v>1990</v>
      </c>
      <c r="C44" s="30">
        <v>1990</v>
      </c>
      <c r="D44" s="30" t="s">
        <v>57</v>
      </c>
      <c r="E44" s="22" t="s">
        <v>24</v>
      </c>
      <c r="F44" s="31"/>
      <c r="G44" s="24">
        <v>0</v>
      </c>
      <c r="H44" s="24">
        <v>0</v>
      </c>
      <c r="I44" s="24">
        <v>0</v>
      </c>
      <c r="J44" s="24">
        <f t="shared" si="3"/>
        <v>0</v>
      </c>
      <c r="K44" s="24"/>
      <c r="L44" s="26">
        <v>0</v>
      </c>
      <c r="M44" s="24">
        <v>0</v>
      </c>
      <c r="N44" s="24">
        <v>0</v>
      </c>
      <c r="O44" s="26">
        <f t="shared" si="4"/>
        <v>0</v>
      </c>
      <c r="P44" s="27">
        <f t="shared" si="5"/>
        <v>0</v>
      </c>
      <c r="Q44" s="32"/>
      <c r="R44" s="32"/>
    </row>
    <row r="45" spans="1:18">
      <c r="A45" s="43"/>
      <c r="B45" s="44"/>
      <c r="C45" s="44"/>
      <c r="D45" s="36" t="s">
        <v>58</v>
      </c>
      <c r="E45" s="30" t="s">
        <v>24</v>
      </c>
      <c r="F45" s="31"/>
      <c r="G45" s="24">
        <f>SUM(G33:G44)</f>
        <v>209966</v>
      </c>
      <c r="H45" s="24">
        <f>SUM(H33:H44)</f>
        <v>12733</v>
      </c>
      <c r="I45" s="24">
        <f>SUM(I33:I44)</f>
        <v>0</v>
      </c>
      <c r="J45" s="24">
        <f>SUM(J33:J44)</f>
        <v>222699</v>
      </c>
      <c r="K45" s="24"/>
      <c r="L45" s="26">
        <f>SUM(L33:L44)</f>
        <v>83139</v>
      </c>
      <c r="M45" s="26">
        <f>SUM(M33:M44)</f>
        <v>18286</v>
      </c>
      <c r="N45" s="26">
        <f>SUM(N33:N44)</f>
        <v>0</v>
      </c>
      <c r="O45" s="26">
        <f>SUM(O33:O44)</f>
        <v>101425</v>
      </c>
      <c r="P45" s="27">
        <f t="shared" si="5"/>
        <v>121274</v>
      </c>
      <c r="Q45" s="32"/>
      <c r="R45" s="32"/>
    </row>
    <row r="46" spans="1:18">
      <c r="A46" s="45" t="s">
        <v>59</v>
      </c>
      <c r="B46" s="46"/>
      <c r="C46" s="47"/>
      <c r="D46" s="48"/>
      <c r="E46" s="47"/>
      <c r="F46" s="49"/>
      <c r="G46" s="50"/>
      <c r="H46" s="50"/>
      <c r="I46" s="50"/>
      <c r="J46" s="50"/>
      <c r="K46" s="50"/>
      <c r="L46" s="51"/>
      <c r="M46" s="51"/>
      <c r="N46" s="51"/>
      <c r="O46" s="51"/>
      <c r="P46" s="42"/>
      <c r="Q46" s="32"/>
      <c r="R46" s="32"/>
    </row>
    <row r="47" spans="1:18">
      <c r="A47" s="30">
        <v>47</v>
      </c>
      <c r="B47" s="30">
        <v>2005</v>
      </c>
      <c r="C47" s="30">
        <v>2005</v>
      </c>
      <c r="D47" s="30" t="s">
        <v>60</v>
      </c>
      <c r="E47" s="22">
        <v>0.04</v>
      </c>
      <c r="F47" s="31"/>
      <c r="G47" s="24">
        <v>17549</v>
      </c>
      <c r="H47" s="24">
        <v>0</v>
      </c>
      <c r="I47" s="24">
        <v>0</v>
      </c>
      <c r="J47" s="24">
        <f>SUM(G47:I47)</f>
        <v>17549</v>
      </c>
      <c r="K47" s="24"/>
      <c r="L47" s="26">
        <v>5121</v>
      </c>
      <c r="M47" s="24">
        <v>731</v>
      </c>
      <c r="N47" s="24">
        <v>0</v>
      </c>
      <c r="O47" s="26">
        <f>+L47+M47+N47</f>
        <v>5852</v>
      </c>
      <c r="P47" s="27">
        <f t="shared" ref="P47:P53" si="6">+J47-O47</f>
        <v>11697</v>
      </c>
      <c r="Q47" s="32"/>
      <c r="R47" s="32"/>
    </row>
    <row r="48" spans="1:18">
      <c r="A48" s="30"/>
      <c r="B48" s="30"/>
      <c r="C48" s="30"/>
      <c r="D48" s="36" t="s">
        <v>61</v>
      </c>
      <c r="E48" s="30" t="s">
        <v>24</v>
      </c>
      <c r="F48" s="31"/>
      <c r="G48" s="24">
        <f>SUM(G47:G47)</f>
        <v>17549</v>
      </c>
      <c r="H48" s="24">
        <f>SUM(H47:H47)</f>
        <v>0</v>
      </c>
      <c r="I48" s="24">
        <f>SUM(I47:I47)</f>
        <v>0</v>
      </c>
      <c r="J48" s="24">
        <f>SUM(J47:J47)</f>
        <v>17549</v>
      </c>
      <c r="K48" s="24"/>
      <c r="L48" s="26">
        <f>SUM(L47:L47)</f>
        <v>5121</v>
      </c>
      <c r="M48" s="26">
        <f>SUM(M47:M47)</f>
        <v>731</v>
      </c>
      <c r="N48" s="26">
        <f>SUM(N47:N47)</f>
        <v>0</v>
      </c>
      <c r="O48" s="26">
        <f>SUM(O47:O47)</f>
        <v>5852</v>
      </c>
      <c r="P48" s="27">
        <f t="shared" si="6"/>
        <v>11697</v>
      </c>
      <c r="Q48" s="32"/>
      <c r="R48" s="32"/>
    </row>
    <row r="49" spans="1:18" ht="27.6">
      <c r="A49" s="35"/>
      <c r="B49" s="52" t="s">
        <v>62</v>
      </c>
      <c r="C49" s="53"/>
      <c r="D49" s="54" t="s">
        <v>63</v>
      </c>
      <c r="E49" s="30" t="s">
        <v>24</v>
      </c>
      <c r="F49" s="55"/>
      <c r="G49" s="56">
        <f>+G31+G45+G48</f>
        <v>1717919</v>
      </c>
      <c r="H49" s="56">
        <f>+H31+H45+H48</f>
        <v>147251</v>
      </c>
      <c r="I49" s="56">
        <f>+I31+I45+I48</f>
        <v>-3727</v>
      </c>
      <c r="J49" s="56">
        <f>+J31+J45+J48</f>
        <v>1861443</v>
      </c>
      <c r="K49" s="56"/>
      <c r="L49" s="57">
        <f>+L31+L45+L48</f>
        <v>349183</v>
      </c>
      <c r="M49" s="57">
        <f>+M31+M45+M48</f>
        <v>67816</v>
      </c>
      <c r="N49" s="57">
        <f>+N31+N45+N48</f>
        <v>-789</v>
      </c>
      <c r="O49" s="57">
        <f>+O31+O45+O48</f>
        <v>416210</v>
      </c>
      <c r="P49" s="58">
        <f t="shared" si="6"/>
        <v>1445233</v>
      </c>
      <c r="Q49" s="32"/>
      <c r="R49" s="32"/>
    </row>
    <row r="50" spans="1:18">
      <c r="A50" s="30">
        <v>47</v>
      </c>
      <c r="B50" s="30">
        <v>1995</v>
      </c>
      <c r="C50" s="30" t="s">
        <v>64</v>
      </c>
      <c r="D50" s="30" t="s">
        <v>65</v>
      </c>
      <c r="E50" s="30" t="s">
        <v>66</v>
      </c>
      <c r="F50" s="31"/>
      <c r="G50" s="24">
        <v>-387126.49877019366</v>
      </c>
      <c r="H50" s="24">
        <v>-23832.65064</v>
      </c>
      <c r="I50" s="24">
        <v>993</v>
      </c>
      <c r="J50" s="24">
        <f>SUM(G50:I50)</f>
        <v>-409966.14941019367</v>
      </c>
      <c r="K50" s="24"/>
      <c r="L50" s="26">
        <v>-66751.911000000007</v>
      </c>
      <c r="M50" s="24">
        <v>-12073.291666724688</v>
      </c>
      <c r="N50" s="24">
        <v>70.626999999999995</v>
      </c>
      <c r="O50" s="26">
        <f>SUM(L50:N50)</f>
        <v>-78754.575666724704</v>
      </c>
      <c r="P50" s="27">
        <f t="shared" si="6"/>
        <v>-331211.57374346897</v>
      </c>
      <c r="Q50" s="32"/>
      <c r="R50" s="32"/>
    </row>
    <row r="51" spans="1:18">
      <c r="A51" s="35"/>
      <c r="B51" s="47"/>
      <c r="C51" s="47"/>
      <c r="D51" s="52" t="s">
        <v>67</v>
      </c>
      <c r="E51" s="53" t="s">
        <v>24</v>
      </c>
      <c r="F51" s="55"/>
      <c r="G51" s="56">
        <f>+G49+G50</f>
        <v>1330792.5012298063</v>
      </c>
      <c r="H51" s="56">
        <f>+H49+H50</f>
        <v>123418.34935999999</v>
      </c>
      <c r="I51" s="56">
        <f>+I49+I50</f>
        <v>-2734</v>
      </c>
      <c r="J51" s="56">
        <f>+J49+J50</f>
        <v>1451476.8505898062</v>
      </c>
      <c r="K51" s="56"/>
      <c r="L51" s="57">
        <f>+L49+L50</f>
        <v>282431.08899999998</v>
      </c>
      <c r="M51" s="57">
        <f>+M49+M50</f>
        <v>55742.70833327531</v>
      </c>
      <c r="N51" s="57">
        <f>+N49+N50</f>
        <v>-718.37300000000005</v>
      </c>
      <c r="O51" s="57">
        <f>+O49+O50</f>
        <v>337455.4243332753</v>
      </c>
      <c r="P51" s="58">
        <f t="shared" si="6"/>
        <v>1114021.4262565309</v>
      </c>
      <c r="Q51" s="32"/>
      <c r="R51" s="32"/>
    </row>
    <row r="52" spans="1:18" ht="38.4">
      <c r="A52" s="30"/>
      <c r="B52" s="30"/>
      <c r="C52" s="30"/>
      <c r="D52" s="59" t="s">
        <v>68</v>
      </c>
      <c r="E52" s="53"/>
      <c r="F52" s="55"/>
      <c r="G52" s="56">
        <v>-3034</v>
      </c>
      <c r="H52" s="56">
        <v>0</v>
      </c>
      <c r="I52" s="56">
        <v>0</v>
      </c>
      <c r="J52" s="24">
        <f>SUM(G52:I52)</f>
        <v>-3034</v>
      </c>
      <c r="K52" s="56"/>
      <c r="L52" s="57">
        <v>-587</v>
      </c>
      <c r="M52" s="57">
        <f>587-693</f>
        <v>-106</v>
      </c>
      <c r="N52" s="57">
        <v>0</v>
      </c>
      <c r="O52" s="26">
        <f>+L52+M52+N52</f>
        <v>-693</v>
      </c>
      <c r="P52" s="27">
        <f t="shared" si="6"/>
        <v>-2341</v>
      </c>
      <c r="Q52" s="32"/>
      <c r="R52" s="32"/>
    </row>
    <row r="53" spans="1:18" ht="26.4">
      <c r="A53" s="30"/>
      <c r="B53" s="30"/>
      <c r="C53" s="30"/>
      <c r="D53" s="60" t="s">
        <v>69</v>
      </c>
      <c r="E53" s="53"/>
      <c r="F53" s="55"/>
      <c r="G53" s="61">
        <v>165.79191961044771</v>
      </c>
      <c r="H53" s="61">
        <v>-2.2110467194328671</v>
      </c>
      <c r="I53" s="61">
        <v>0</v>
      </c>
      <c r="J53" s="24">
        <f>SUM(G53:I53)</f>
        <v>163.58087289101485</v>
      </c>
      <c r="K53" s="56"/>
      <c r="L53" s="61">
        <v>-204.96595003859042</v>
      </c>
      <c r="M53" s="61">
        <v>-43.929701929643791</v>
      </c>
      <c r="N53" s="61">
        <v>0</v>
      </c>
      <c r="O53" s="26">
        <f>SUM(L53:N53)</f>
        <v>-248.8956519682342</v>
      </c>
      <c r="P53" s="27">
        <f t="shared" si="6"/>
        <v>412.47652485924903</v>
      </c>
      <c r="Q53" s="32"/>
      <c r="R53" s="32"/>
    </row>
    <row r="54" spans="1:18">
      <c r="A54" s="30"/>
      <c r="B54" s="30"/>
      <c r="C54" s="30"/>
      <c r="D54" s="62" t="s">
        <v>70</v>
      </c>
      <c r="E54" s="30"/>
      <c r="F54" s="31"/>
      <c r="G54" s="24">
        <f>SUM(G51:G53)</f>
        <v>1327924.2931494168</v>
      </c>
      <c r="H54" s="24">
        <f>SUM(H51:H53)</f>
        <v>123416.13831328056</v>
      </c>
      <c r="I54" s="24">
        <f>SUM(I51:I53)</f>
        <v>-2734</v>
      </c>
      <c r="J54" s="24">
        <f>SUM(J51:J53)</f>
        <v>1448606.4314626972</v>
      </c>
      <c r="K54" s="24"/>
      <c r="L54" s="24">
        <f>SUM(L51:L53)</f>
        <v>281639.1230499614</v>
      </c>
      <c r="M54" s="24">
        <f>SUM(M51:M53)</f>
        <v>55592.778631345667</v>
      </c>
      <c r="N54" s="24">
        <f>SUM(N51:N53)</f>
        <v>-718.37300000000005</v>
      </c>
      <c r="O54" s="24">
        <f>SUM(O51:O53)</f>
        <v>336513.52868130704</v>
      </c>
      <c r="P54" s="24">
        <f>SUM(P51:P53)</f>
        <v>1112092.9027813901</v>
      </c>
      <c r="Q54" s="32"/>
      <c r="R54" s="32"/>
    </row>
    <row r="55" spans="1:18">
      <c r="A55" s="35"/>
      <c r="B55" s="47"/>
      <c r="C55" s="47"/>
      <c r="D55" s="63"/>
      <c r="E55" s="44"/>
      <c r="F55" s="64"/>
      <c r="G55" s="65"/>
      <c r="H55" s="65"/>
      <c r="I55" s="65"/>
      <c r="J55" s="65"/>
      <c r="K55" s="65"/>
      <c r="L55" s="65"/>
      <c r="M55" s="65"/>
      <c r="N55" s="65"/>
      <c r="O55" s="65"/>
      <c r="P55" s="66"/>
      <c r="Q55" s="32"/>
      <c r="R55" s="32"/>
    </row>
    <row r="56" spans="1:18">
      <c r="A56" s="35"/>
      <c r="B56" s="47"/>
      <c r="C56" s="47"/>
      <c r="D56" s="48"/>
      <c r="E56" s="47"/>
      <c r="F56" s="49"/>
      <c r="G56" s="50"/>
      <c r="H56" s="50"/>
      <c r="I56" s="50"/>
      <c r="J56" s="67" t="s">
        <v>71</v>
      </c>
      <c r="K56" s="50"/>
      <c r="M56" s="68"/>
      <c r="O56" s="50"/>
      <c r="P56" s="69"/>
      <c r="Q56" s="32"/>
      <c r="R56" s="32"/>
    </row>
    <row r="57" spans="1:18" ht="14.4">
      <c r="A57" s="30">
        <f>+A38</f>
        <v>10</v>
      </c>
      <c r="B57" s="30"/>
      <c r="C57" s="30"/>
      <c r="D57" s="30" t="str">
        <f>+D38</f>
        <v xml:space="preserve">Transportation </v>
      </c>
      <c r="E57" s="47"/>
      <c r="F57" s="49"/>
      <c r="G57" s="50"/>
      <c r="H57" s="50"/>
      <c r="I57" s="50"/>
      <c r="J57" s="68" t="s">
        <v>72</v>
      </c>
      <c r="K57" s="50"/>
      <c r="M57" s="70">
        <f>+M38</f>
        <v>2156</v>
      </c>
      <c r="O57" s="50"/>
      <c r="P57" s="69"/>
      <c r="Q57" s="32"/>
      <c r="R57" s="32"/>
    </row>
    <row r="58" spans="1:18" ht="14.4">
      <c r="A58" s="30">
        <f>+A39</f>
        <v>8</v>
      </c>
      <c r="B58" s="30"/>
      <c r="C58" s="30"/>
      <c r="D58" s="30" t="str">
        <f>+D39</f>
        <v>Stores Equipment</v>
      </c>
      <c r="E58" s="47"/>
      <c r="F58" s="49"/>
      <c r="G58" s="50"/>
      <c r="H58" s="50"/>
      <c r="I58" s="50"/>
      <c r="J58" s="68" t="s">
        <v>51</v>
      </c>
      <c r="K58" s="50"/>
      <c r="M58" s="71">
        <f>+M39</f>
        <v>66</v>
      </c>
      <c r="O58" s="50"/>
      <c r="P58" s="69"/>
      <c r="Q58" s="32"/>
      <c r="R58" s="32"/>
    </row>
    <row r="59" spans="1:18" ht="14.4">
      <c r="A59" s="30">
        <f>+A40</f>
        <v>8</v>
      </c>
      <c r="B59" s="30"/>
      <c r="C59" s="30"/>
      <c r="D59" s="30" t="str">
        <f>+D40</f>
        <v>Tools, Shop &amp; Garage</v>
      </c>
      <c r="E59" s="47"/>
      <c r="F59" s="49"/>
      <c r="G59" s="50"/>
      <c r="H59" s="50"/>
      <c r="I59" s="50"/>
      <c r="J59" s="68" t="str">
        <f>+D40</f>
        <v>Tools, Shop &amp; Garage</v>
      </c>
      <c r="K59" s="50"/>
      <c r="M59" s="72">
        <f>+M40</f>
        <v>522</v>
      </c>
      <c r="O59" s="50"/>
      <c r="P59" s="69"/>
      <c r="Q59" s="32"/>
      <c r="R59" s="32"/>
    </row>
    <row r="60" spans="1:18" ht="14.4">
      <c r="A60" s="35"/>
      <c r="B60" s="47"/>
      <c r="C60" s="47"/>
      <c r="D60" s="47"/>
      <c r="E60" s="47"/>
      <c r="F60" s="49"/>
      <c r="G60" s="50"/>
      <c r="H60" s="50"/>
      <c r="I60" s="50"/>
      <c r="J60" s="73" t="s">
        <v>73</v>
      </c>
      <c r="K60" s="50"/>
      <c r="M60" s="74">
        <f>+M53</f>
        <v>-43.929701929643791</v>
      </c>
      <c r="O60" s="50"/>
      <c r="P60" s="69"/>
      <c r="Q60" s="32"/>
      <c r="R60" s="32"/>
    </row>
    <row r="61" spans="1:18" ht="14.4">
      <c r="A61" s="35"/>
      <c r="B61" s="47"/>
      <c r="C61" s="47"/>
      <c r="D61" s="48"/>
      <c r="E61" s="47"/>
      <c r="F61" s="49"/>
      <c r="G61" s="50"/>
      <c r="H61" s="50"/>
      <c r="I61" s="50"/>
      <c r="J61" s="75" t="s">
        <v>74</v>
      </c>
      <c r="K61" s="50"/>
      <c r="M61" s="76">
        <f>M51-M57-M58-M59+M60</f>
        <v>52954.778631345667</v>
      </c>
      <c r="O61" s="50"/>
      <c r="P61" s="69"/>
      <c r="Q61" s="32"/>
      <c r="R61" s="32"/>
    </row>
    <row r="62" spans="1:18">
      <c r="A62" s="77" t="s">
        <v>75</v>
      </c>
      <c r="B62" s="47"/>
      <c r="C62" s="47"/>
      <c r="D62" s="47"/>
      <c r="E62" s="47"/>
      <c r="F62" s="47"/>
      <c r="G62" s="50"/>
      <c r="H62" s="50"/>
      <c r="I62" s="50"/>
      <c r="J62" s="50"/>
      <c r="K62" s="50"/>
      <c r="L62" s="50"/>
      <c r="M62" s="50"/>
      <c r="N62" s="50"/>
      <c r="O62" s="50"/>
      <c r="P62" s="78"/>
      <c r="Q62" s="32"/>
      <c r="R62" s="32"/>
    </row>
    <row r="63" spans="1:18" ht="14.25" customHeight="1">
      <c r="A63" s="98" t="s">
        <v>76</v>
      </c>
      <c r="B63" s="99"/>
      <c r="C63" s="99"/>
      <c r="D63" s="99"/>
      <c r="E63" s="99"/>
      <c r="F63" s="99"/>
      <c r="G63" s="99"/>
      <c r="H63" s="99"/>
      <c r="I63" s="99"/>
      <c r="J63" s="99"/>
      <c r="K63" s="99"/>
      <c r="L63" s="99"/>
      <c r="M63" s="99"/>
      <c r="N63" s="99"/>
      <c r="O63" s="99"/>
      <c r="P63" s="100"/>
      <c r="Q63" s="32"/>
      <c r="R63" s="32"/>
    </row>
    <row r="64" spans="1:18" ht="14.25" customHeight="1">
      <c r="A64" s="98" t="s">
        <v>81</v>
      </c>
      <c r="B64" s="99"/>
      <c r="C64" s="99"/>
      <c r="D64" s="99"/>
      <c r="E64" s="99"/>
      <c r="F64" s="99"/>
      <c r="G64" s="99"/>
      <c r="H64" s="99"/>
      <c r="I64" s="99"/>
      <c r="J64" s="99"/>
      <c r="K64" s="99"/>
      <c r="L64" s="99"/>
      <c r="M64" s="99"/>
      <c r="N64" s="99"/>
      <c r="O64" s="99"/>
      <c r="P64" s="100"/>
      <c r="Q64" s="32"/>
      <c r="R64" s="32"/>
    </row>
    <row r="65" spans="1:18" ht="14.25" customHeight="1">
      <c r="A65" s="101" t="s">
        <v>78</v>
      </c>
      <c r="B65" s="102"/>
      <c r="C65" s="102"/>
      <c r="D65" s="102"/>
      <c r="E65" s="102"/>
      <c r="F65" s="102"/>
      <c r="G65" s="102"/>
      <c r="H65" s="102"/>
      <c r="I65" s="102"/>
      <c r="J65" s="102"/>
      <c r="K65" s="102"/>
      <c r="L65" s="102"/>
      <c r="M65" s="102"/>
      <c r="N65" s="102"/>
      <c r="O65" s="102"/>
      <c r="P65" s="100"/>
      <c r="Q65" s="32"/>
      <c r="R65" s="32"/>
    </row>
    <row r="66" spans="1:18" ht="14.25" customHeight="1">
      <c r="A66" s="101" t="s">
        <v>79</v>
      </c>
      <c r="B66" s="103"/>
      <c r="C66" s="103"/>
      <c r="D66" s="103"/>
      <c r="E66" s="103"/>
      <c r="F66" s="103"/>
      <c r="G66" s="103"/>
      <c r="H66" s="103"/>
      <c r="I66" s="103"/>
      <c r="J66" s="103"/>
      <c r="K66" s="103"/>
      <c r="L66" s="103"/>
      <c r="M66" s="103"/>
      <c r="N66" s="103"/>
      <c r="O66" s="103"/>
      <c r="P66" s="104"/>
      <c r="Q66" s="32"/>
      <c r="R66" s="32"/>
    </row>
    <row r="67" spans="1:18" ht="50.25" customHeight="1">
      <c r="A67" s="101" t="s">
        <v>84</v>
      </c>
      <c r="B67" s="102"/>
      <c r="C67" s="102"/>
      <c r="D67" s="102"/>
      <c r="E67" s="102"/>
      <c r="F67" s="102"/>
      <c r="G67" s="102"/>
      <c r="H67" s="102"/>
      <c r="I67" s="102"/>
      <c r="J67" s="102"/>
      <c r="K67" s="102"/>
      <c r="L67" s="102"/>
      <c r="M67" s="102"/>
      <c r="N67" s="102"/>
      <c r="O67" s="102"/>
      <c r="P67" s="100"/>
      <c r="Q67" s="32"/>
      <c r="R67" s="32"/>
    </row>
    <row r="68" spans="1:18">
      <c r="A68" s="105"/>
      <c r="B68" s="117"/>
      <c r="C68" s="117"/>
      <c r="D68" s="117"/>
      <c r="E68" s="117"/>
      <c r="F68" s="117"/>
      <c r="G68" s="117"/>
      <c r="H68" s="117"/>
      <c r="I68" s="117"/>
      <c r="J68" s="117"/>
      <c r="K68" s="117"/>
      <c r="L68" s="117"/>
      <c r="M68" s="117"/>
      <c r="N68" s="117"/>
      <c r="O68" s="117"/>
      <c r="P68" s="107"/>
    </row>
    <row r="69" spans="1:18">
      <c r="P69" s="79"/>
    </row>
    <row r="70" spans="1:18">
      <c r="P70" s="79"/>
    </row>
    <row r="71" spans="1:18">
      <c r="P71" s="79"/>
    </row>
    <row r="72" spans="1:18">
      <c r="P72" s="79"/>
    </row>
    <row r="73" spans="1:18">
      <c r="P73" s="79"/>
    </row>
    <row r="74" spans="1:18">
      <c r="P74" s="79"/>
    </row>
    <row r="75" spans="1:18">
      <c r="P75" s="79"/>
    </row>
    <row r="76" spans="1:18">
      <c r="P76" s="79"/>
    </row>
    <row r="77" spans="1:18">
      <c r="P77" s="79"/>
    </row>
    <row r="78" spans="1:18">
      <c r="P78" s="79"/>
    </row>
    <row r="79" spans="1:18">
      <c r="P79" s="79"/>
    </row>
    <row r="80" spans="1:18">
      <c r="P80" s="79"/>
    </row>
    <row r="81" spans="16:16">
      <c r="P81" s="79"/>
    </row>
    <row r="82" spans="16:16">
      <c r="P82" s="79"/>
    </row>
    <row r="83" spans="16:16">
      <c r="P83" s="79"/>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T83"/>
  <sheetViews>
    <sheetView topLeftCell="F1" zoomScale="85" zoomScaleNormal="85" workbookViewId="0">
      <selection activeCell="P2" sqref="P2:P4"/>
    </sheetView>
  </sheetViews>
  <sheetFormatPr defaultColWidth="10" defaultRowHeight="13.8"/>
  <cols>
    <col min="1" max="1" width="10" style="1"/>
    <col min="2" max="2" width="0" style="1" hidden="1" customWidth="1"/>
    <col min="3" max="3" width="14" style="1" customWidth="1"/>
    <col min="4" max="4" width="34.88671875" style="1" bestFit="1" customWidth="1"/>
    <col min="5" max="5" width="13.5546875" style="1" customWidth="1"/>
    <col min="6" max="6" width="7.88671875" style="1" customWidth="1"/>
    <col min="7" max="7" width="11.21875" style="1" customWidth="1"/>
    <col min="8" max="8" width="11.88671875" style="1" customWidth="1"/>
    <col min="9" max="9" width="13.88671875" style="1" customWidth="1"/>
    <col min="10" max="10" width="13.33203125" style="1" customWidth="1"/>
    <col min="11" max="11" width="2.6640625" style="1" customWidth="1"/>
    <col min="12" max="12" width="15.6640625" style="1" customWidth="1"/>
    <col min="13" max="13" width="14.88671875" style="1" customWidth="1"/>
    <col min="14" max="14" width="14" style="1" customWidth="1"/>
    <col min="15" max="15" width="15" style="1" customWidth="1"/>
    <col min="16" max="16" width="16.5546875" style="1" customWidth="1"/>
    <col min="17" max="16384" width="10" style="1"/>
  </cols>
  <sheetData>
    <row r="1" spans="1:20">
      <c r="O1" s="2" t="s">
        <v>0</v>
      </c>
      <c r="P1" s="3" t="s">
        <v>87</v>
      </c>
    </row>
    <row r="2" spans="1:20">
      <c r="O2" s="2" t="s">
        <v>1</v>
      </c>
      <c r="P2" s="4" t="s">
        <v>91</v>
      </c>
    </row>
    <row r="3" spans="1:20">
      <c r="O3" s="2" t="s">
        <v>2</v>
      </c>
      <c r="P3" s="4">
        <v>2</v>
      </c>
    </row>
    <row r="4" spans="1:20">
      <c r="O4" s="2" t="s">
        <v>3</v>
      </c>
      <c r="P4" s="4">
        <v>4</v>
      </c>
    </row>
    <row r="5" spans="1:20">
      <c r="J5" s="79"/>
      <c r="O5" s="2" t="s">
        <v>4</v>
      </c>
      <c r="P5" s="5"/>
    </row>
    <row r="6" spans="1:20">
      <c r="O6" s="2"/>
      <c r="P6" s="3"/>
    </row>
    <row r="7" spans="1:20">
      <c r="N7" s="92" t="s">
        <v>90</v>
      </c>
      <c r="O7" s="2" t="s">
        <v>5</v>
      </c>
      <c r="P7" s="5" t="s">
        <v>88</v>
      </c>
    </row>
    <row r="8" spans="1:20" ht="17.399999999999999">
      <c r="A8" s="108" t="s">
        <v>6</v>
      </c>
      <c r="B8" s="108"/>
      <c r="C8" s="108"/>
      <c r="D8" s="108"/>
      <c r="E8" s="108"/>
      <c r="F8" s="108"/>
      <c r="G8" s="108"/>
      <c r="H8" s="108"/>
      <c r="I8" s="108"/>
      <c r="J8" s="108"/>
      <c r="K8" s="108"/>
      <c r="L8" s="108"/>
      <c r="M8" s="108"/>
      <c r="N8" s="108"/>
      <c r="O8" s="108"/>
      <c r="P8" s="108"/>
    </row>
    <row r="9" spans="1:20" ht="17.399999999999999">
      <c r="A9" s="108" t="s">
        <v>7</v>
      </c>
      <c r="B9" s="108"/>
      <c r="C9" s="108"/>
      <c r="D9" s="108"/>
      <c r="E9" s="108"/>
      <c r="F9" s="108"/>
      <c r="G9" s="108"/>
      <c r="H9" s="108"/>
      <c r="I9" s="108"/>
      <c r="J9" s="108"/>
      <c r="K9" s="108"/>
      <c r="L9" s="108"/>
      <c r="M9" s="108"/>
      <c r="N9" s="108"/>
      <c r="O9" s="108"/>
      <c r="P9" s="108"/>
      <c r="Q9" s="6"/>
    </row>
    <row r="10" spans="1:20">
      <c r="H10" s="7" t="s">
        <v>8</v>
      </c>
      <c r="I10" s="82">
        <v>2019</v>
      </c>
      <c r="L10" s="9"/>
      <c r="M10" s="9"/>
      <c r="N10" s="9"/>
      <c r="O10" s="10"/>
      <c r="P10" s="11"/>
      <c r="Q10" s="6"/>
    </row>
    <row r="11" spans="1:20">
      <c r="A11" s="12"/>
      <c r="B11" s="12"/>
      <c r="C11" s="12"/>
      <c r="D11" s="12"/>
      <c r="E11" s="12"/>
      <c r="F11" s="6"/>
      <c r="G11" s="6"/>
      <c r="H11" s="6"/>
      <c r="I11" s="6"/>
      <c r="J11" s="6"/>
      <c r="K11" s="6"/>
      <c r="L11" s="12"/>
      <c r="M11" s="12"/>
      <c r="N11" s="12"/>
      <c r="O11" s="12"/>
      <c r="P11" s="6"/>
      <c r="Q11" s="6"/>
    </row>
    <row r="12" spans="1:20">
      <c r="A12" s="6"/>
      <c r="B12" s="6"/>
      <c r="C12" s="6"/>
      <c r="D12" s="6"/>
      <c r="E12" s="6"/>
      <c r="F12" s="6"/>
      <c r="G12" s="109" t="s">
        <v>9</v>
      </c>
      <c r="H12" s="110"/>
      <c r="I12" s="110"/>
      <c r="J12" s="111"/>
      <c r="K12" s="6"/>
      <c r="L12" s="112" t="s">
        <v>10</v>
      </c>
      <c r="M12" s="113"/>
      <c r="N12" s="113"/>
      <c r="O12" s="114"/>
      <c r="P12" s="6"/>
      <c r="Q12" s="6"/>
    </row>
    <row r="13" spans="1:20" ht="27.6">
      <c r="A13" s="13" t="s">
        <v>11</v>
      </c>
      <c r="B13" s="13" t="s">
        <v>12</v>
      </c>
      <c r="C13" s="13" t="s">
        <v>13</v>
      </c>
      <c r="D13" s="13" t="s">
        <v>14</v>
      </c>
      <c r="E13" s="13" t="s">
        <v>15</v>
      </c>
      <c r="F13" s="13" t="s">
        <v>16</v>
      </c>
      <c r="G13" s="13" t="s">
        <v>17</v>
      </c>
      <c r="H13" s="13" t="s">
        <v>18</v>
      </c>
      <c r="I13" s="13" t="s">
        <v>19</v>
      </c>
      <c r="J13" s="13" t="s">
        <v>20</v>
      </c>
      <c r="K13" s="14"/>
      <c r="L13" s="15" t="s">
        <v>17</v>
      </c>
      <c r="M13" s="15" t="s">
        <v>18</v>
      </c>
      <c r="N13" s="15" t="s">
        <v>19</v>
      </c>
      <c r="O13" s="15" t="s">
        <v>20</v>
      </c>
      <c r="P13" s="13" t="s">
        <v>21</v>
      </c>
      <c r="Q13" s="14"/>
      <c r="R13" s="16"/>
      <c r="S13" s="16"/>
      <c r="T13" s="16"/>
    </row>
    <row r="14" spans="1:20" ht="21" customHeight="1">
      <c r="A14" s="115" t="s">
        <v>22</v>
      </c>
      <c r="B14" s="116"/>
      <c r="C14" s="116"/>
      <c r="D14" s="17"/>
      <c r="E14" s="17"/>
      <c r="F14" s="17"/>
      <c r="G14" s="17"/>
      <c r="H14" s="17"/>
      <c r="I14" s="17"/>
      <c r="J14" s="17"/>
      <c r="K14" s="14"/>
      <c r="L14" s="18"/>
      <c r="M14" s="18"/>
      <c r="N14" s="18"/>
      <c r="O14" s="18"/>
      <c r="P14" s="17"/>
      <c r="Q14" s="14"/>
      <c r="R14" s="16"/>
      <c r="S14" s="16"/>
      <c r="T14" s="16"/>
    </row>
    <row r="15" spans="1:20">
      <c r="A15" s="19">
        <v>47</v>
      </c>
      <c r="B15" s="19">
        <v>1610</v>
      </c>
      <c r="C15" s="20">
        <v>1610</v>
      </c>
      <c r="D15" s="21" t="s">
        <v>23</v>
      </c>
      <c r="E15" s="22">
        <v>2.5000000000000001E-2</v>
      </c>
      <c r="F15" s="23"/>
      <c r="G15" s="24">
        <v>4953</v>
      </c>
      <c r="H15" s="24">
        <v>0</v>
      </c>
      <c r="I15" s="24">
        <v>0</v>
      </c>
      <c r="J15" s="24">
        <f t="shared" ref="J15:J30" si="0">SUM(G15:I15)</f>
        <v>4953</v>
      </c>
      <c r="K15" s="19"/>
      <c r="L15" s="25">
        <v>2045</v>
      </c>
      <c r="M15" s="24">
        <v>288</v>
      </c>
      <c r="N15" s="24">
        <v>0</v>
      </c>
      <c r="O15" s="26">
        <f t="shared" ref="O15:O30" si="1">+L15+M15+N15</f>
        <v>2333</v>
      </c>
      <c r="P15" s="27">
        <f t="shared" ref="P15:P30" si="2">+J15-O15</f>
        <v>2620</v>
      </c>
      <c r="Q15" s="28"/>
      <c r="R15" s="29"/>
      <c r="S15" s="29"/>
      <c r="T15" s="16"/>
    </row>
    <row r="16" spans="1:20">
      <c r="A16" s="30" t="s">
        <v>24</v>
      </c>
      <c r="B16" s="30" t="s">
        <v>25</v>
      </c>
      <c r="C16" s="30">
        <v>1805</v>
      </c>
      <c r="D16" s="30" t="s">
        <v>26</v>
      </c>
      <c r="E16" s="30">
        <v>0</v>
      </c>
      <c r="F16" s="31"/>
      <c r="G16" s="24">
        <v>26445</v>
      </c>
      <c r="H16" s="24">
        <v>758</v>
      </c>
      <c r="I16" s="24">
        <v>0</v>
      </c>
      <c r="J16" s="24">
        <f t="shared" si="0"/>
        <v>27203</v>
      </c>
      <c r="K16" s="24"/>
      <c r="L16" s="26">
        <v>0</v>
      </c>
      <c r="M16" s="24">
        <v>0</v>
      </c>
      <c r="N16" s="24">
        <v>0</v>
      </c>
      <c r="O16" s="26">
        <f t="shared" si="1"/>
        <v>0</v>
      </c>
      <c r="P16" s="27">
        <f t="shared" si="2"/>
        <v>27203</v>
      </c>
      <c r="Q16" s="32"/>
      <c r="R16" s="32"/>
    </row>
    <row r="17" spans="1:18">
      <c r="A17" s="30" t="s">
        <v>27</v>
      </c>
      <c r="B17" s="30" t="s">
        <v>28</v>
      </c>
      <c r="C17" s="30">
        <v>1612</v>
      </c>
      <c r="D17" s="30" t="s">
        <v>29</v>
      </c>
      <c r="E17" s="30">
        <v>0</v>
      </c>
      <c r="F17" s="31"/>
      <c r="G17" s="24">
        <v>1009</v>
      </c>
      <c r="H17" s="24">
        <v>35</v>
      </c>
      <c r="I17" s="24">
        <v>0</v>
      </c>
      <c r="J17" s="24">
        <f t="shared" si="0"/>
        <v>1044</v>
      </c>
      <c r="K17" s="24"/>
      <c r="L17" s="26">
        <v>0</v>
      </c>
      <c r="M17" s="24">
        <v>0</v>
      </c>
      <c r="N17" s="24">
        <v>0</v>
      </c>
      <c r="O17" s="26">
        <f t="shared" si="1"/>
        <v>0</v>
      </c>
      <c r="P17" s="27">
        <f t="shared" si="2"/>
        <v>1044</v>
      </c>
      <c r="Q17" s="32"/>
      <c r="R17" s="32"/>
    </row>
    <row r="18" spans="1:18">
      <c r="A18" s="30">
        <v>1</v>
      </c>
      <c r="B18" s="30">
        <v>1808</v>
      </c>
      <c r="C18" s="30">
        <v>1808</v>
      </c>
      <c r="D18" s="30" t="s">
        <v>30</v>
      </c>
      <c r="E18" s="22">
        <v>2.5000000000000001E-2</v>
      </c>
      <c r="F18" s="31"/>
      <c r="G18" s="24">
        <v>7238</v>
      </c>
      <c r="H18" s="24">
        <v>137</v>
      </c>
      <c r="I18" s="24">
        <v>0</v>
      </c>
      <c r="J18" s="24">
        <f t="shared" si="0"/>
        <v>7375</v>
      </c>
      <c r="K18" s="24"/>
      <c r="L18" s="26">
        <v>1678</v>
      </c>
      <c r="M18" s="24">
        <v>227</v>
      </c>
      <c r="N18" s="24">
        <v>0</v>
      </c>
      <c r="O18" s="26">
        <f t="shared" si="1"/>
        <v>1905</v>
      </c>
      <c r="P18" s="27">
        <f t="shared" si="2"/>
        <v>5470</v>
      </c>
      <c r="Q18" s="32"/>
      <c r="R18" s="32"/>
    </row>
    <row r="19" spans="1:18">
      <c r="A19" s="30">
        <v>47</v>
      </c>
      <c r="B19" s="30">
        <v>1810</v>
      </c>
      <c r="C19" s="30">
        <v>1810</v>
      </c>
      <c r="D19" s="30" t="s">
        <v>31</v>
      </c>
      <c r="E19" s="30">
        <v>0</v>
      </c>
      <c r="F19" s="31"/>
      <c r="G19" s="24">
        <v>9878</v>
      </c>
      <c r="H19" s="24">
        <v>0</v>
      </c>
      <c r="I19" s="24">
        <v>0</v>
      </c>
      <c r="J19" s="24">
        <f t="shared" si="0"/>
        <v>9878</v>
      </c>
      <c r="K19" s="24"/>
      <c r="L19" s="26">
        <v>0</v>
      </c>
      <c r="M19" s="24">
        <v>0</v>
      </c>
      <c r="N19" s="24">
        <v>0</v>
      </c>
      <c r="O19" s="26">
        <f t="shared" si="1"/>
        <v>0</v>
      </c>
      <c r="P19" s="27">
        <f t="shared" si="2"/>
        <v>9878</v>
      </c>
      <c r="Q19" s="32"/>
      <c r="R19" s="32"/>
    </row>
    <row r="20" spans="1:18">
      <c r="A20" s="30">
        <v>47</v>
      </c>
      <c r="B20" s="30">
        <v>1815</v>
      </c>
      <c r="C20" s="30">
        <v>1815</v>
      </c>
      <c r="D20" s="30" t="s">
        <v>32</v>
      </c>
      <c r="E20" s="22">
        <v>2.5000000000000001E-2</v>
      </c>
      <c r="F20" s="33">
        <v>1</v>
      </c>
      <c r="G20" s="24">
        <v>138871</v>
      </c>
      <c r="H20" s="24">
        <v>4262</v>
      </c>
      <c r="I20" s="24">
        <v>0</v>
      </c>
      <c r="J20" s="24">
        <f t="shared" si="0"/>
        <v>143133</v>
      </c>
      <c r="K20" s="24"/>
      <c r="L20" s="26">
        <v>34688</v>
      </c>
      <c r="M20" s="24">
        <v>4771</v>
      </c>
      <c r="N20" s="24">
        <v>0</v>
      </c>
      <c r="O20" s="26">
        <f t="shared" si="1"/>
        <v>39459</v>
      </c>
      <c r="P20" s="27">
        <f t="shared" si="2"/>
        <v>103674</v>
      </c>
      <c r="Q20" s="32"/>
      <c r="R20" s="32"/>
    </row>
    <row r="21" spans="1:18">
      <c r="A21" s="30">
        <v>47</v>
      </c>
      <c r="B21" s="30">
        <v>1820</v>
      </c>
      <c r="C21" s="30">
        <v>1820</v>
      </c>
      <c r="D21" s="30" t="s">
        <v>33</v>
      </c>
      <c r="E21" s="22">
        <v>3.3333333333333333E-2</v>
      </c>
      <c r="F21" s="31">
        <v>1</v>
      </c>
      <c r="G21" s="24">
        <v>41271</v>
      </c>
      <c r="H21" s="24">
        <v>13038</v>
      </c>
      <c r="I21" s="24">
        <v>0</v>
      </c>
      <c r="J21" s="24">
        <f t="shared" si="0"/>
        <v>54309</v>
      </c>
      <c r="K21" s="24"/>
      <c r="L21" s="26">
        <v>11714</v>
      </c>
      <c r="M21" s="24">
        <v>1873</v>
      </c>
      <c r="N21" s="24">
        <v>0</v>
      </c>
      <c r="O21" s="26">
        <f t="shared" si="1"/>
        <v>13587</v>
      </c>
      <c r="P21" s="27">
        <f t="shared" si="2"/>
        <v>40722</v>
      </c>
      <c r="Q21" s="32"/>
      <c r="R21" s="32"/>
    </row>
    <row r="22" spans="1:18">
      <c r="A22" s="30">
        <v>47</v>
      </c>
      <c r="B22" s="30">
        <v>1830</v>
      </c>
      <c r="C22" s="30">
        <v>1830</v>
      </c>
      <c r="D22" s="30" t="s">
        <v>34</v>
      </c>
      <c r="E22" s="22">
        <v>2.2222222222222223E-2</v>
      </c>
      <c r="F22" s="31"/>
      <c r="G22" s="24">
        <v>230731</v>
      </c>
      <c r="H22" s="24">
        <v>18249</v>
      </c>
      <c r="I22" s="24">
        <v>-87</v>
      </c>
      <c r="J22" s="24">
        <f t="shared" si="0"/>
        <v>248893</v>
      </c>
      <c r="K22" s="24"/>
      <c r="L22" s="26">
        <v>28359</v>
      </c>
      <c r="M22" s="24">
        <v>5553</v>
      </c>
      <c r="N22" s="24">
        <v>-4</v>
      </c>
      <c r="O22" s="26">
        <f t="shared" si="1"/>
        <v>33908</v>
      </c>
      <c r="P22" s="27">
        <f t="shared" si="2"/>
        <v>214985</v>
      </c>
      <c r="Q22" s="32"/>
      <c r="R22" s="32"/>
    </row>
    <row r="23" spans="1:18">
      <c r="A23" s="30">
        <v>47</v>
      </c>
      <c r="B23" s="30">
        <v>1835</v>
      </c>
      <c r="C23" s="30">
        <v>1835</v>
      </c>
      <c r="D23" s="30" t="s">
        <v>35</v>
      </c>
      <c r="E23" s="22">
        <v>2.5000000000000001E-2</v>
      </c>
      <c r="F23" s="31"/>
      <c r="G23" s="24">
        <v>206657</v>
      </c>
      <c r="H23" s="24">
        <v>29344</v>
      </c>
      <c r="I23" s="24">
        <v>-130</v>
      </c>
      <c r="J23" s="24">
        <f t="shared" si="0"/>
        <v>235871</v>
      </c>
      <c r="K23" s="24"/>
      <c r="L23" s="26">
        <v>30308</v>
      </c>
      <c r="M23" s="24">
        <v>5917</v>
      </c>
      <c r="N23" s="24">
        <v>-8</v>
      </c>
      <c r="O23" s="26">
        <f t="shared" si="1"/>
        <v>36217</v>
      </c>
      <c r="P23" s="27">
        <f t="shared" si="2"/>
        <v>199654</v>
      </c>
      <c r="Q23" s="32"/>
      <c r="R23" s="32"/>
    </row>
    <row r="24" spans="1:18">
      <c r="A24" s="30">
        <v>47</v>
      </c>
      <c r="B24" s="30">
        <v>1840</v>
      </c>
      <c r="C24" s="30">
        <v>1840</v>
      </c>
      <c r="D24" s="30" t="s">
        <v>36</v>
      </c>
      <c r="E24" s="22">
        <v>1.6666666666666666E-2</v>
      </c>
      <c r="F24" s="31"/>
      <c r="G24" s="24">
        <v>125913</v>
      </c>
      <c r="H24" s="24">
        <v>7232</v>
      </c>
      <c r="I24" s="24">
        <v>0</v>
      </c>
      <c r="J24" s="24">
        <f t="shared" si="0"/>
        <v>133145</v>
      </c>
      <c r="K24" s="24"/>
      <c r="L24" s="26">
        <v>13118</v>
      </c>
      <c r="M24" s="24">
        <v>2245</v>
      </c>
      <c r="N24" s="24">
        <v>0</v>
      </c>
      <c r="O24" s="26">
        <f t="shared" si="1"/>
        <v>15363</v>
      </c>
      <c r="P24" s="27">
        <f t="shared" si="2"/>
        <v>117782</v>
      </c>
      <c r="Q24" s="32"/>
      <c r="R24" s="32"/>
    </row>
    <row r="25" spans="1:18">
      <c r="A25" s="30">
        <v>47</v>
      </c>
      <c r="B25" s="30">
        <v>1845</v>
      </c>
      <c r="C25" s="30">
        <v>1845</v>
      </c>
      <c r="D25" s="30" t="s">
        <v>37</v>
      </c>
      <c r="E25" s="22">
        <v>2.2222222222222223E-2</v>
      </c>
      <c r="F25" s="31"/>
      <c r="G25" s="24">
        <v>440796</v>
      </c>
      <c r="H25" s="24">
        <v>42793</v>
      </c>
      <c r="I25" s="24">
        <v>-433</v>
      </c>
      <c r="J25" s="24">
        <f t="shared" si="0"/>
        <v>483156</v>
      </c>
      <c r="K25" s="24"/>
      <c r="L25" s="26">
        <v>62011</v>
      </c>
      <c r="M25" s="24">
        <v>12194</v>
      </c>
      <c r="N25" s="24">
        <v>-23</v>
      </c>
      <c r="O25" s="26">
        <f t="shared" si="1"/>
        <v>74182</v>
      </c>
      <c r="P25" s="27">
        <f t="shared" si="2"/>
        <v>408974</v>
      </c>
      <c r="Q25" s="32"/>
      <c r="R25" s="32"/>
    </row>
    <row r="26" spans="1:18">
      <c r="A26" s="30">
        <v>47</v>
      </c>
      <c r="B26" s="30">
        <v>1849</v>
      </c>
      <c r="C26" s="30">
        <v>1850</v>
      </c>
      <c r="D26" s="30" t="s">
        <v>38</v>
      </c>
      <c r="E26" s="22">
        <v>2.9166666666666667E-2</v>
      </c>
      <c r="F26" s="31">
        <v>2</v>
      </c>
      <c r="G26" s="24">
        <v>204363</v>
      </c>
      <c r="H26" s="24">
        <v>14830</v>
      </c>
      <c r="I26" s="24">
        <v>-1901</v>
      </c>
      <c r="J26" s="24">
        <f t="shared" si="0"/>
        <v>217292</v>
      </c>
      <c r="K26" s="24"/>
      <c r="L26" s="26">
        <v>53940</v>
      </c>
      <c r="M26" s="24">
        <v>8504</v>
      </c>
      <c r="N26" s="24">
        <v>-166</v>
      </c>
      <c r="O26" s="26">
        <f t="shared" si="1"/>
        <v>62278</v>
      </c>
      <c r="P26" s="27">
        <f t="shared" si="2"/>
        <v>155014</v>
      </c>
      <c r="Q26" s="32"/>
      <c r="R26" s="32"/>
    </row>
    <row r="27" spans="1:18">
      <c r="A27" s="30">
        <v>47</v>
      </c>
      <c r="B27" s="30">
        <v>1855</v>
      </c>
      <c r="C27" s="30">
        <v>1855</v>
      </c>
      <c r="D27" s="30" t="s">
        <v>39</v>
      </c>
      <c r="E27" s="22">
        <v>3.2500000000000001E-2</v>
      </c>
      <c r="F27" s="31">
        <v>2</v>
      </c>
      <c r="G27" s="24">
        <v>84533</v>
      </c>
      <c r="H27" s="24">
        <v>4842</v>
      </c>
      <c r="I27" s="24">
        <v>0</v>
      </c>
      <c r="J27" s="24">
        <f t="shared" si="0"/>
        <v>89375</v>
      </c>
      <c r="K27" s="24"/>
      <c r="L27" s="26">
        <v>28612</v>
      </c>
      <c r="M27" s="24">
        <v>3737</v>
      </c>
      <c r="N27" s="24">
        <v>0</v>
      </c>
      <c r="O27" s="26">
        <f t="shared" si="1"/>
        <v>32349</v>
      </c>
      <c r="P27" s="27">
        <f t="shared" si="2"/>
        <v>57026</v>
      </c>
      <c r="Q27" s="32"/>
      <c r="R27" s="32"/>
    </row>
    <row r="28" spans="1:18">
      <c r="A28" s="30">
        <v>47</v>
      </c>
      <c r="B28" s="30">
        <v>1860</v>
      </c>
      <c r="C28" s="30">
        <v>1860</v>
      </c>
      <c r="D28" s="30" t="s">
        <v>40</v>
      </c>
      <c r="E28" s="22">
        <v>5.333333333333333E-2</v>
      </c>
      <c r="F28" s="31">
        <v>2</v>
      </c>
      <c r="G28" s="24">
        <v>40207</v>
      </c>
      <c r="H28" s="24">
        <v>5416</v>
      </c>
      <c r="I28" s="24">
        <v>-1176</v>
      </c>
      <c r="J28" s="24">
        <f t="shared" si="0"/>
        <v>44447</v>
      </c>
      <c r="K28" s="24"/>
      <c r="L28" s="26">
        <v>12339</v>
      </c>
      <c r="M28" s="24">
        <v>2748</v>
      </c>
      <c r="N28" s="24">
        <v>-588</v>
      </c>
      <c r="O28" s="26">
        <f t="shared" si="1"/>
        <v>14499</v>
      </c>
      <c r="P28" s="27">
        <f t="shared" si="2"/>
        <v>29948</v>
      </c>
      <c r="Q28" s="32"/>
      <c r="R28" s="32"/>
    </row>
    <row r="29" spans="1:18">
      <c r="A29" s="30">
        <v>47</v>
      </c>
      <c r="B29" s="30">
        <v>1862</v>
      </c>
      <c r="C29" s="30">
        <v>1860</v>
      </c>
      <c r="D29" s="30" t="s">
        <v>41</v>
      </c>
      <c r="E29" s="22">
        <v>6.6666666666666666E-2</v>
      </c>
      <c r="F29" s="31"/>
      <c r="G29" s="24">
        <v>56198</v>
      </c>
      <c r="H29" s="24">
        <v>1248</v>
      </c>
      <c r="I29" s="24">
        <v>0</v>
      </c>
      <c r="J29" s="24">
        <f t="shared" si="0"/>
        <v>57446</v>
      </c>
      <c r="K29" s="24"/>
      <c r="L29" s="26">
        <v>29452</v>
      </c>
      <c r="M29" s="24">
        <v>4174</v>
      </c>
      <c r="N29" s="24">
        <v>0</v>
      </c>
      <c r="O29" s="26">
        <f t="shared" si="1"/>
        <v>33626</v>
      </c>
      <c r="P29" s="27">
        <f t="shared" si="2"/>
        <v>23820</v>
      </c>
      <c r="Q29" s="32"/>
      <c r="R29" s="32"/>
    </row>
    <row r="30" spans="1:18">
      <c r="A30" s="30">
        <v>47</v>
      </c>
      <c r="B30" s="30"/>
      <c r="C30" s="30">
        <v>1875</v>
      </c>
      <c r="D30" s="34" t="s">
        <v>42</v>
      </c>
      <c r="E30" s="22">
        <v>0.04</v>
      </c>
      <c r="F30" s="31"/>
      <c r="G30" s="24">
        <v>2132</v>
      </c>
      <c r="H30" s="24">
        <v>2</v>
      </c>
      <c r="I30" s="24">
        <v>0</v>
      </c>
      <c r="J30" s="24">
        <f t="shared" si="0"/>
        <v>2134</v>
      </c>
      <c r="K30" s="24"/>
      <c r="L30" s="26">
        <v>669</v>
      </c>
      <c r="M30" s="24">
        <v>91</v>
      </c>
      <c r="N30" s="24">
        <v>0</v>
      </c>
      <c r="O30" s="26">
        <f t="shared" si="1"/>
        <v>760</v>
      </c>
      <c r="P30" s="27">
        <f t="shared" si="2"/>
        <v>1374</v>
      </c>
      <c r="Q30" s="32"/>
      <c r="R30" s="32"/>
    </row>
    <row r="31" spans="1:18">
      <c r="A31" s="35"/>
      <c r="D31" s="36" t="s">
        <v>43</v>
      </c>
      <c r="E31" s="30" t="s">
        <v>24</v>
      </c>
      <c r="F31" s="31"/>
      <c r="G31" s="24">
        <f>SUM(G15:G30)</f>
        <v>1621195</v>
      </c>
      <c r="H31" s="24">
        <f>SUM(H15:H30)</f>
        <v>142186</v>
      </c>
      <c r="I31" s="24">
        <f>SUM(I15:I30)</f>
        <v>-3727</v>
      </c>
      <c r="J31" s="24">
        <f>SUM(J15:J30)</f>
        <v>1759654</v>
      </c>
      <c r="K31" s="24"/>
      <c r="L31" s="24">
        <f>SUM(L15:L30)</f>
        <v>308933</v>
      </c>
      <c r="M31" s="24">
        <f>SUM(M15:M30)</f>
        <v>52322</v>
      </c>
      <c r="N31" s="24">
        <f>SUM(N15:N30)</f>
        <v>-789</v>
      </c>
      <c r="O31" s="24">
        <f>SUM(O15:O30)</f>
        <v>360466</v>
      </c>
      <c r="P31" s="24">
        <f>SUM(P15:P30)</f>
        <v>1399188</v>
      </c>
      <c r="Q31" s="32"/>
      <c r="R31" s="32"/>
    </row>
    <row r="32" spans="1:18">
      <c r="A32" s="37" t="s">
        <v>44</v>
      </c>
      <c r="B32" s="38"/>
      <c r="C32" s="38"/>
      <c r="D32" s="39"/>
      <c r="F32" s="40"/>
      <c r="G32" s="32"/>
      <c r="H32" s="32"/>
      <c r="I32" s="32"/>
      <c r="J32" s="32"/>
      <c r="K32" s="32"/>
      <c r="L32" s="41"/>
      <c r="M32" s="41"/>
      <c r="N32" s="41"/>
      <c r="O32" s="41"/>
      <c r="P32" s="42"/>
      <c r="Q32" s="32"/>
      <c r="R32" s="32"/>
    </row>
    <row r="33" spans="1:18">
      <c r="A33" s="30">
        <v>1</v>
      </c>
      <c r="B33" s="30">
        <v>1908</v>
      </c>
      <c r="C33" s="30">
        <v>1908</v>
      </c>
      <c r="D33" s="30" t="s">
        <v>45</v>
      </c>
      <c r="E33" s="22">
        <v>0.02</v>
      </c>
      <c r="F33" s="31">
        <v>1</v>
      </c>
      <c r="G33" s="24">
        <v>48521</v>
      </c>
      <c r="H33" s="24">
        <v>417</v>
      </c>
      <c r="I33" s="24">
        <v>0</v>
      </c>
      <c r="J33" s="24">
        <f t="shared" ref="J33:J44" si="3">SUM(G33:I33)</f>
        <v>48938</v>
      </c>
      <c r="K33" s="24"/>
      <c r="L33" s="26">
        <v>7991</v>
      </c>
      <c r="M33" s="24">
        <v>1090</v>
      </c>
      <c r="N33" s="24">
        <v>0</v>
      </c>
      <c r="O33" s="26">
        <f t="shared" ref="O33:O44" si="4">+L33+M33+N33</f>
        <v>9081</v>
      </c>
      <c r="P33" s="27">
        <f t="shared" ref="P33:P45" si="5">+J33-O33</f>
        <v>39857</v>
      </c>
      <c r="Q33" s="32"/>
      <c r="R33" s="32"/>
    </row>
    <row r="34" spans="1:18">
      <c r="A34" s="30">
        <v>13</v>
      </c>
      <c r="B34" s="30">
        <v>1910</v>
      </c>
      <c r="C34" s="30">
        <v>1910</v>
      </c>
      <c r="D34" s="30" t="s">
        <v>46</v>
      </c>
      <c r="E34" s="22">
        <v>0.3</v>
      </c>
      <c r="F34" s="31"/>
      <c r="G34" s="24">
        <v>191</v>
      </c>
      <c r="H34" s="24">
        <v>0</v>
      </c>
      <c r="I34" s="24">
        <v>0</v>
      </c>
      <c r="J34" s="24">
        <f t="shared" si="3"/>
        <v>191</v>
      </c>
      <c r="K34" s="24"/>
      <c r="L34" s="26">
        <v>25</v>
      </c>
      <c r="M34" s="24">
        <v>-1</v>
      </c>
      <c r="N34" s="24">
        <v>0</v>
      </c>
      <c r="O34" s="26">
        <f t="shared" si="4"/>
        <v>24</v>
      </c>
      <c r="P34" s="27">
        <f t="shared" si="5"/>
        <v>167</v>
      </c>
      <c r="Q34" s="32"/>
      <c r="R34" s="32"/>
    </row>
    <row r="35" spans="1:18">
      <c r="A35" s="30">
        <v>8</v>
      </c>
      <c r="B35" s="30">
        <v>1915</v>
      </c>
      <c r="C35" s="30">
        <v>1915</v>
      </c>
      <c r="D35" s="30" t="s">
        <v>47</v>
      </c>
      <c r="E35" s="22">
        <v>0.1</v>
      </c>
      <c r="F35" s="31"/>
      <c r="G35" s="24">
        <v>5107</v>
      </c>
      <c r="H35" s="24">
        <v>13</v>
      </c>
      <c r="I35" s="24">
        <v>0</v>
      </c>
      <c r="J35" s="24">
        <f t="shared" si="3"/>
        <v>5120</v>
      </c>
      <c r="K35" s="24"/>
      <c r="L35" s="26">
        <v>4423</v>
      </c>
      <c r="M35" s="24">
        <v>246</v>
      </c>
      <c r="N35" s="24">
        <v>0</v>
      </c>
      <c r="O35" s="26">
        <f t="shared" si="4"/>
        <v>4669</v>
      </c>
      <c r="P35" s="27">
        <f t="shared" si="5"/>
        <v>451</v>
      </c>
      <c r="Q35" s="32"/>
      <c r="R35" s="32"/>
    </row>
    <row r="36" spans="1:18">
      <c r="A36" s="30">
        <v>50</v>
      </c>
      <c r="B36" s="30">
        <v>1920</v>
      </c>
      <c r="C36" s="30">
        <v>1920</v>
      </c>
      <c r="D36" s="30" t="s">
        <v>48</v>
      </c>
      <c r="E36" s="22">
        <v>0.20416666666666666</v>
      </c>
      <c r="F36" s="31">
        <v>2</v>
      </c>
      <c r="G36" s="24">
        <v>19866</v>
      </c>
      <c r="H36" s="24">
        <v>2310</v>
      </c>
      <c r="I36" s="24">
        <v>0</v>
      </c>
      <c r="J36" s="24">
        <f t="shared" si="3"/>
        <v>22176</v>
      </c>
      <c r="K36" s="24"/>
      <c r="L36" s="26">
        <v>15273</v>
      </c>
      <c r="M36" s="24">
        <v>2559</v>
      </c>
      <c r="N36" s="24">
        <v>0</v>
      </c>
      <c r="O36" s="26">
        <f t="shared" si="4"/>
        <v>17832</v>
      </c>
      <c r="P36" s="27">
        <f t="shared" si="5"/>
        <v>4344</v>
      </c>
      <c r="Q36" s="32"/>
      <c r="R36" s="32"/>
    </row>
    <row r="37" spans="1:18">
      <c r="A37" s="30">
        <v>12</v>
      </c>
      <c r="B37" s="30">
        <v>1925</v>
      </c>
      <c r="C37" s="30">
        <v>1611</v>
      </c>
      <c r="D37" s="30" t="s">
        <v>49</v>
      </c>
      <c r="E37" s="22">
        <v>0.22777777777777777</v>
      </c>
      <c r="F37" s="31">
        <v>2</v>
      </c>
      <c r="G37" s="24">
        <v>96842</v>
      </c>
      <c r="H37" s="24">
        <v>7880</v>
      </c>
      <c r="I37" s="24">
        <v>0</v>
      </c>
      <c r="J37" s="24">
        <f t="shared" si="3"/>
        <v>104722</v>
      </c>
      <c r="K37" s="24"/>
      <c r="L37" s="26">
        <v>44897</v>
      </c>
      <c r="M37" s="24">
        <v>10455</v>
      </c>
      <c r="N37" s="24">
        <v>0</v>
      </c>
      <c r="O37" s="26">
        <f t="shared" si="4"/>
        <v>55352</v>
      </c>
      <c r="P37" s="27">
        <f t="shared" si="5"/>
        <v>49370</v>
      </c>
      <c r="Q37" s="32"/>
      <c r="R37" s="32"/>
    </row>
    <row r="38" spans="1:18">
      <c r="A38" s="30">
        <v>10</v>
      </c>
      <c r="B38" s="30">
        <v>1930</v>
      </c>
      <c r="C38" s="30">
        <v>1930</v>
      </c>
      <c r="D38" s="30" t="s">
        <v>50</v>
      </c>
      <c r="E38" s="22">
        <v>9.0548340548340558E-2</v>
      </c>
      <c r="F38" s="31">
        <v>2</v>
      </c>
      <c r="G38" s="24">
        <v>25286</v>
      </c>
      <c r="H38" s="24">
        <v>3098</v>
      </c>
      <c r="I38" s="24">
        <v>0</v>
      </c>
      <c r="J38" s="24">
        <f t="shared" si="3"/>
        <v>28384</v>
      </c>
      <c r="K38" s="24"/>
      <c r="L38" s="26">
        <v>13774</v>
      </c>
      <c r="M38" s="24">
        <v>2362</v>
      </c>
      <c r="N38" s="24">
        <v>0</v>
      </c>
      <c r="O38" s="26">
        <f t="shared" si="4"/>
        <v>16136</v>
      </c>
      <c r="P38" s="27">
        <f t="shared" si="5"/>
        <v>12248</v>
      </c>
      <c r="Q38" s="32"/>
      <c r="R38" s="32"/>
    </row>
    <row r="39" spans="1:18">
      <c r="A39" s="30">
        <v>8</v>
      </c>
      <c r="B39" s="30">
        <v>1935</v>
      </c>
      <c r="C39" s="30">
        <v>1935</v>
      </c>
      <c r="D39" s="30" t="s">
        <v>51</v>
      </c>
      <c r="E39" s="22">
        <v>0.1</v>
      </c>
      <c r="F39" s="31"/>
      <c r="G39" s="24">
        <v>680</v>
      </c>
      <c r="H39" s="24">
        <v>0</v>
      </c>
      <c r="I39" s="24">
        <v>0</v>
      </c>
      <c r="J39" s="24">
        <f t="shared" si="3"/>
        <v>680</v>
      </c>
      <c r="K39" s="24"/>
      <c r="L39" s="26">
        <v>241</v>
      </c>
      <c r="M39" s="24">
        <v>66</v>
      </c>
      <c r="N39" s="24">
        <v>0</v>
      </c>
      <c r="O39" s="26">
        <f t="shared" si="4"/>
        <v>307</v>
      </c>
      <c r="P39" s="27">
        <f t="shared" si="5"/>
        <v>373</v>
      </c>
      <c r="Q39" s="32"/>
      <c r="R39" s="32"/>
    </row>
    <row r="40" spans="1:18">
      <c r="A40" s="30">
        <v>8</v>
      </c>
      <c r="B40" s="30" t="s">
        <v>52</v>
      </c>
      <c r="C40" s="30">
        <v>1940</v>
      </c>
      <c r="D40" s="30" t="s">
        <v>53</v>
      </c>
      <c r="E40" s="22">
        <v>0.1</v>
      </c>
      <c r="F40" s="31"/>
      <c r="G40" s="24">
        <v>6399</v>
      </c>
      <c r="H40" s="24">
        <v>589</v>
      </c>
      <c r="I40" s="24">
        <v>0</v>
      </c>
      <c r="J40" s="24">
        <f t="shared" si="3"/>
        <v>6988</v>
      </c>
      <c r="K40" s="24"/>
      <c r="L40" s="26">
        <v>3678</v>
      </c>
      <c r="M40" s="24">
        <v>542</v>
      </c>
      <c r="N40" s="24">
        <v>0</v>
      </c>
      <c r="O40" s="26">
        <f t="shared" si="4"/>
        <v>4220</v>
      </c>
      <c r="P40" s="27">
        <f t="shared" si="5"/>
        <v>2768</v>
      </c>
      <c r="Q40" s="32"/>
      <c r="R40" s="32"/>
    </row>
    <row r="41" spans="1:18">
      <c r="A41" s="30">
        <v>8</v>
      </c>
      <c r="B41" s="30">
        <v>1955</v>
      </c>
      <c r="C41" s="30">
        <v>1955</v>
      </c>
      <c r="D41" s="30" t="s">
        <v>54</v>
      </c>
      <c r="E41" s="22">
        <v>0.21666666666666667</v>
      </c>
      <c r="F41" s="31">
        <v>2</v>
      </c>
      <c r="G41" s="24">
        <v>3697</v>
      </c>
      <c r="H41" s="24">
        <v>317</v>
      </c>
      <c r="I41" s="24">
        <v>0</v>
      </c>
      <c r="J41" s="24">
        <f t="shared" si="3"/>
        <v>4014</v>
      </c>
      <c r="K41" s="24"/>
      <c r="L41" s="26">
        <v>2433</v>
      </c>
      <c r="M41" s="24">
        <v>202</v>
      </c>
      <c r="N41" s="24">
        <v>0</v>
      </c>
      <c r="O41" s="26">
        <f t="shared" si="4"/>
        <v>2635</v>
      </c>
      <c r="P41" s="27">
        <f t="shared" si="5"/>
        <v>1379</v>
      </c>
      <c r="Q41" s="32"/>
      <c r="R41" s="32"/>
    </row>
    <row r="42" spans="1:18">
      <c r="A42" s="30">
        <v>8</v>
      </c>
      <c r="B42" s="30">
        <v>1960</v>
      </c>
      <c r="C42" s="30">
        <v>1960</v>
      </c>
      <c r="D42" s="30" t="s">
        <v>55</v>
      </c>
      <c r="E42" s="22">
        <v>0.1</v>
      </c>
      <c r="F42" s="31"/>
      <c r="G42" s="24">
        <v>0</v>
      </c>
      <c r="H42" s="24">
        <v>0</v>
      </c>
      <c r="I42" s="24">
        <v>0</v>
      </c>
      <c r="J42" s="24">
        <f t="shared" si="3"/>
        <v>0</v>
      </c>
      <c r="K42" s="24"/>
      <c r="L42" s="26">
        <v>0</v>
      </c>
      <c r="M42" s="24">
        <v>0</v>
      </c>
      <c r="N42" s="24">
        <v>0</v>
      </c>
      <c r="O42" s="26">
        <f t="shared" si="4"/>
        <v>0</v>
      </c>
      <c r="P42" s="27">
        <f t="shared" si="5"/>
        <v>0</v>
      </c>
      <c r="Q42" s="32"/>
      <c r="R42" s="32"/>
    </row>
    <row r="43" spans="1:18">
      <c r="A43" s="30">
        <v>47</v>
      </c>
      <c r="B43" s="30">
        <v>1980</v>
      </c>
      <c r="C43" s="30">
        <v>1980</v>
      </c>
      <c r="D43" s="30" t="s">
        <v>56</v>
      </c>
      <c r="E43" s="22">
        <v>7.7777777777777779E-2</v>
      </c>
      <c r="F43" s="31">
        <v>2</v>
      </c>
      <c r="G43" s="24">
        <v>16110</v>
      </c>
      <c r="H43" s="24">
        <v>1159</v>
      </c>
      <c r="I43" s="24">
        <v>0</v>
      </c>
      <c r="J43" s="24">
        <f t="shared" si="3"/>
        <v>17269</v>
      </c>
      <c r="K43" s="24"/>
      <c r="L43" s="26">
        <v>8690</v>
      </c>
      <c r="M43" s="24">
        <v>1080</v>
      </c>
      <c r="N43" s="24">
        <v>0</v>
      </c>
      <c r="O43" s="26">
        <f t="shared" si="4"/>
        <v>9770</v>
      </c>
      <c r="P43" s="27">
        <f t="shared" si="5"/>
        <v>7499</v>
      </c>
      <c r="Q43" s="32"/>
      <c r="R43" s="32"/>
    </row>
    <row r="44" spans="1:18">
      <c r="A44" s="30">
        <v>47</v>
      </c>
      <c r="B44" s="30">
        <v>1990</v>
      </c>
      <c r="C44" s="30">
        <v>1990</v>
      </c>
      <c r="D44" s="30" t="s">
        <v>57</v>
      </c>
      <c r="E44" s="22" t="s">
        <v>24</v>
      </c>
      <c r="F44" s="31"/>
      <c r="G44" s="24">
        <v>0</v>
      </c>
      <c r="H44" s="24">
        <v>0</v>
      </c>
      <c r="I44" s="24">
        <v>0</v>
      </c>
      <c r="J44" s="24">
        <f t="shared" si="3"/>
        <v>0</v>
      </c>
      <c r="K44" s="24"/>
      <c r="L44" s="26">
        <v>0</v>
      </c>
      <c r="M44" s="24">
        <v>0</v>
      </c>
      <c r="N44" s="24">
        <v>0</v>
      </c>
      <c r="O44" s="26">
        <f t="shared" si="4"/>
        <v>0</v>
      </c>
      <c r="P44" s="27">
        <f t="shared" si="5"/>
        <v>0</v>
      </c>
      <c r="Q44" s="32"/>
      <c r="R44" s="32"/>
    </row>
    <row r="45" spans="1:18">
      <c r="A45" s="43"/>
      <c r="B45" s="44"/>
      <c r="C45" s="44"/>
      <c r="D45" s="36" t="s">
        <v>58</v>
      </c>
      <c r="E45" s="30" t="s">
        <v>24</v>
      </c>
      <c r="F45" s="31"/>
      <c r="G45" s="24">
        <f>SUM(G33:G44)</f>
        <v>222699</v>
      </c>
      <c r="H45" s="24">
        <f>SUM(H33:H44)</f>
        <v>15783</v>
      </c>
      <c r="I45" s="24">
        <f>SUM(I33:I44)</f>
        <v>0</v>
      </c>
      <c r="J45" s="24">
        <f>SUM(J33:J44)</f>
        <v>238482</v>
      </c>
      <c r="K45" s="24"/>
      <c r="L45" s="26">
        <f>SUM(L33:L44)</f>
        <v>101425</v>
      </c>
      <c r="M45" s="26">
        <f>SUM(M33:M44)</f>
        <v>18601</v>
      </c>
      <c r="N45" s="26">
        <f>SUM(N33:N44)</f>
        <v>0</v>
      </c>
      <c r="O45" s="26">
        <f>SUM(O33:O44)</f>
        <v>120026</v>
      </c>
      <c r="P45" s="27">
        <f t="shared" si="5"/>
        <v>118456</v>
      </c>
      <c r="Q45" s="32"/>
      <c r="R45" s="32"/>
    </row>
    <row r="46" spans="1:18">
      <c r="A46" s="45" t="s">
        <v>59</v>
      </c>
      <c r="B46" s="46"/>
      <c r="C46" s="47"/>
      <c r="D46" s="48"/>
      <c r="E46" s="47"/>
      <c r="F46" s="49"/>
      <c r="G46" s="50"/>
      <c r="H46" s="50"/>
      <c r="I46" s="50"/>
      <c r="J46" s="50"/>
      <c r="K46" s="50"/>
      <c r="L46" s="51"/>
      <c r="M46" s="51"/>
      <c r="N46" s="51"/>
      <c r="O46" s="51"/>
      <c r="P46" s="42"/>
      <c r="Q46" s="32"/>
      <c r="R46" s="32"/>
    </row>
    <row r="47" spans="1:18">
      <c r="A47" s="30">
        <v>47</v>
      </c>
      <c r="B47" s="30">
        <v>2005</v>
      </c>
      <c r="C47" s="30">
        <v>2005</v>
      </c>
      <c r="D47" s="30" t="s">
        <v>60</v>
      </c>
      <c r="E47" s="22">
        <v>0.04</v>
      </c>
      <c r="F47" s="31"/>
      <c r="G47" s="24">
        <v>17549</v>
      </c>
      <c r="H47" s="24">
        <v>0</v>
      </c>
      <c r="I47" s="24">
        <v>0</v>
      </c>
      <c r="J47" s="24">
        <f>SUM(G47:I47)</f>
        <v>17549</v>
      </c>
      <c r="K47" s="24"/>
      <c r="L47" s="26">
        <v>5852</v>
      </c>
      <c r="M47" s="24">
        <v>731</v>
      </c>
      <c r="N47" s="24">
        <v>0</v>
      </c>
      <c r="O47" s="26">
        <f>+L47+M47+N47</f>
        <v>6583</v>
      </c>
      <c r="P47" s="27">
        <f t="shared" ref="P47:P53" si="6">+J47-O47</f>
        <v>10966</v>
      </c>
      <c r="Q47" s="32"/>
      <c r="R47" s="32"/>
    </row>
    <row r="48" spans="1:18">
      <c r="A48" s="30"/>
      <c r="B48" s="30"/>
      <c r="C48" s="30"/>
      <c r="D48" s="36" t="s">
        <v>61</v>
      </c>
      <c r="E48" s="30" t="s">
        <v>24</v>
      </c>
      <c r="F48" s="31"/>
      <c r="G48" s="24">
        <f>SUM(G47:G47)</f>
        <v>17549</v>
      </c>
      <c r="H48" s="24">
        <f>SUM(H47:H47)</f>
        <v>0</v>
      </c>
      <c r="I48" s="24">
        <f>SUM(I47:I47)</f>
        <v>0</v>
      </c>
      <c r="J48" s="24">
        <f>SUM(J47:J47)</f>
        <v>17549</v>
      </c>
      <c r="K48" s="24"/>
      <c r="L48" s="26">
        <f>SUM(L47:L47)</f>
        <v>5852</v>
      </c>
      <c r="M48" s="26">
        <f>SUM(M47:M47)</f>
        <v>731</v>
      </c>
      <c r="N48" s="26">
        <f>SUM(N47:N47)</f>
        <v>0</v>
      </c>
      <c r="O48" s="26">
        <f>SUM(O47:O47)</f>
        <v>6583</v>
      </c>
      <c r="P48" s="27">
        <f t="shared" si="6"/>
        <v>10966</v>
      </c>
      <c r="Q48" s="32"/>
      <c r="R48" s="32"/>
    </row>
    <row r="49" spans="1:18" ht="27.6">
      <c r="A49" s="35"/>
      <c r="B49" s="52" t="s">
        <v>62</v>
      </c>
      <c r="C49" s="53"/>
      <c r="D49" s="54" t="s">
        <v>63</v>
      </c>
      <c r="E49" s="30" t="s">
        <v>24</v>
      </c>
      <c r="F49" s="55"/>
      <c r="G49" s="56">
        <f>+G31+G45+G48</f>
        <v>1861443</v>
      </c>
      <c r="H49" s="56">
        <f>+H31+H45+H48</f>
        <v>157969</v>
      </c>
      <c r="I49" s="56">
        <f>+I31+I45+I48</f>
        <v>-3727</v>
      </c>
      <c r="J49" s="56">
        <f>+J31+J45+J48</f>
        <v>2015685</v>
      </c>
      <c r="K49" s="56"/>
      <c r="L49" s="57">
        <f>+L31+L45+L48</f>
        <v>416210</v>
      </c>
      <c r="M49" s="57">
        <f>+M31+M45+M48</f>
        <v>71654</v>
      </c>
      <c r="N49" s="57">
        <f>+N31+N45+N48</f>
        <v>-789</v>
      </c>
      <c r="O49" s="57">
        <f>+O31+O45+O48</f>
        <v>487075</v>
      </c>
      <c r="P49" s="58">
        <f t="shared" si="6"/>
        <v>1528610</v>
      </c>
      <c r="Q49" s="32"/>
      <c r="R49" s="32"/>
    </row>
    <row r="50" spans="1:18">
      <c r="A50" s="30">
        <v>47</v>
      </c>
      <c r="B50" s="30">
        <v>1995</v>
      </c>
      <c r="C50" s="30" t="s">
        <v>64</v>
      </c>
      <c r="D50" s="30" t="s">
        <v>65</v>
      </c>
      <c r="E50" s="30" t="s">
        <v>66</v>
      </c>
      <c r="F50" s="31"/>
      <c r="G50" s="24">
        <v>-409966.14941019367</v>
      </c>
      <c r="H50" s="24">
        <v>-23802.293209999996</v>
      </c>
      <c r="I50" s="24">
        <v>993</v>
      </c>
      <c r="J50" s="24">
        <f>SUM(G50:I50)</f>
        <v>-432775.44262019364</v>
      </c>
      <c r="K50" s="24"/>
      <c r="L50" s="26">
        <v>-78754.575666724704</v>
      </c>
      <c r="M50" s="24">
        <v>-12830.773647145819</v>
      </c>
      <c r="N50" s="24">
        <v>70.626999999999995</v>
      </c>
      <c r="O50" s="26">
        <f>SUM(L50:N50)</f>
        <v>-91514.72231387053</v>
      </c>
      <c r="P50" s="27">
        <f t="shared" si="6"/>
        <v>-341260.72030632314</v>
      </c>
      <c r="Q50" s="32"/>
      <c r="R50" s="32"/>
    </row>
    <row r="51" spans="1:18">
      <c r="A51" s="35"/>
      <c r="B51" s="47"/>
      <c r="C51" s="47"/>
      <c r="D51" s="52" t="s">
        <v>67</v>
      </c>
      <c r="E51" s="53" t="s">
        <v>24</v>
      </c>
      <c r="F51" s="55"/>
      <c r="G51" s="56">
        <f>+G49+G50</f>
        <v>1451476.8505898062</v>
      </c>
      <c r="H51" s="56">
        <f>+H49+H50</f>
        <v>134166.70679</v>
      </c>
      <c r="I51" s="56">
        <f>+I49+I50</f>
        <v>-2734</v>
      </c>
      <c r="J51" s="56">
        <f>+J49+J50</f>
        <v>1582909.5573798064</v>
      </c>
      <c r="K51" s="56"/>
      <c r="L51" s="57">
        <f>+L49+L50</f>
        <v>337455.4243332753</v>
      </c>
      <c r="M51" s="57">
        <f>+M49+M50</f>
        <v>58823.226352854181</v>
      </c>
      <c r="N51" s="57">
        <f>+N49+N50</f>
        <v>-718.37300000000005</v>
      </c>
      <c r="O51" s="57">
        <f>+O49+O50</f>
        <v>395560.27768612944</v>
      </c>
      <c r="P51" s="58">
        <f t="shared" si="6"/>
        <v>1187349.2796936771</v>
      </c>
      <c r="Q51" s="32"/>
      <c r="R51" s="32"/>
    </row>
    <row r="52" spans="1:18" ht="38.4">
      <c r="A52" s="30"/>
      <c r="B52" s="30"/>
      <c r="C52" s="30"/>
      <c r="D52" s="59" t="s">
        <v>68</v>
      </c>
      <c r="E52" s="53"/>
      <c r="F52" s="55"/>
      <c r="G52" s="56">
        <v>-3034</v>
      </c>
      <c r="H52" s="56">
        <v>0</v>
      </c>
      <c r="I52" s="56">
        <v>0</v>
      </c>
      <c r="J52" s="24">
        <f>SUM(G52:I52)</f>
        <v>-3034</v>
      </c>
      <c r="K52" s="56"/>
      <c r="L52" s="57">
        <v>-693</v>
      </c>
      <c r="M52" s="57">
        <f>693-798</f>
        <v>-105</v>
      </c>
      <c r="N52" s="57">
        <v>0</v>
      </c>
      <c r="O52" s="26">
        <f>+L52+M52+N52</f>
        <v>-798</v>
      </c>
      <c r="P52" s="27">
        <f t="shared" si="6"/>
        <v>-2236</v>
      </c>
      <c r="Q52" s="32"/>
      <c r="R52" s="32"/>
    </row>
    <row r="53" spans="1:18" ht="26.4">
      <c r="A53" s="30"/>
      <c r="B53" s="30"/>
      <c r="C53" s="30"/>
      <c r="D53" s="60" t="s">
        <v>69</v>
      </c>
      <c r="E53" s="53"/>
      <c r="F53" s="55"/>
      <c r="G53" s="61">
        <v>163.58087289101485</v>
      </c>
      <c r="H53" s="61">
        <v>-2.2110467194328671</v>
      </c>
      <c r="I53" s="61">
        <v>0</v>
      </c>
      <c r="J53" s="24">
        <f>SUM(G53:I53)</f>
        <v>161.36982617158199</v>
      </c>
      <c r="K53" s="56"/>
      <c r="L53" s="61">
        <v>-248.8956519682342</v>
      </c>
      <c r="M53" s="61">
        <v>-43.929701929643791</v>
      </c>
      <c r="N53" s="61">
        <v>0</v>
      </c>
      <c r="O53" s="26">
        <f>SUM(L53:N53)</f>
        <v>-292.82535389787802</v>
      </c>
      <c r="P53" s="27">
        <f t="shared" si="6"/>
        <v>454.19518006945998</v>
      </c>
      <c r="Q53" s="32"/>
      <c r="R53" s="32"/>
    </row>
    <row r="54" spans="1:18">
      <c r="A54" s="30"/>
      <c r="B54" s="30"/>
      <c r="C54" s="30"/>
      <c r="D54" s="62" t="s">
        <v>70</v>
      </c>
      <c r="E54" s="30"/>
      <c r="F54" s="31"/>
      <c r="G54" s="24">
        <f>SUM(G51:G53)</f>
        <v>1448606.4314626972</v>
      </c>
      <c r="H54" s="24">
        <f>SUM(H51:H53)</f>
        <v>134164.49574328057</v>
      </c>
      <c r="I54" s="24">
        <f>SUM(I51:I53)</f>
        <v>-2734</v>
      </c>
      <c r="J54" s="24">
        <f>SUM(J51:J53)</f>
        <v>1580036.927205978</v>
      </c>
      <c r="K54" s="24"/>
      <c r="L54" s="24">
        <f>SUM(L51:L53)</f>
        <v>336513.52868130704</v>
      </c>
      <c r="M54" s="24">
        <f>SUM(M51:M53)</f>
        <v>58674.296650924538</v>
      </c>
      <c r="N54" s="24">
        <f>SUM(N51:N53)</f>
        <v>-718.37300000000005</v>
      </c>
      <c r="O54" s="24">
        <f>SUM(O51:O53)</f>
        <v>394469.45233223157</v>
      </c>
      <c r="P54" s="24">
        <f>SUM(P51:P53)-1</f>
        <v>1185566.4748737465</v>
      </c>
      <c r="Q54" s="32"/>
      <c r="R54" s="32"/>
    </row>
    <row r="55" spans="1:18">
      <c r="A55" s="35"/>
      <c r="B55" s="47"/>
      <c r="C55" s="47"/>
      <c r="D55" s="63"/>
      <c r="E55" s="44"/>
      <c r="F55" s="64"/>
      <c r="G55" s="65"/>
      <c r="H55" s="65"/>
      <c r="I55" s="65"/>
      <c r="J55" s="65"/>
      <c r="K55" s="65"/>
      <c r="L55" s="65"/>
      <c r="M55" s="65"/>
      <c r="N55" s="65"/>
      <c r="O55" s="65"/>
      <c r="P55" s="66"/>
      <c r="Q55" s="32"/>
      <c r="R55" s="32"/>
    </row>
    <row r="56" spans="1:18">
      <c r="A56" s="35"/>
      <c r="B56" s="47"/>
      <c r="C56" s="47"/>
      <c r="D56" s="48"/>
      <c r="E56" s="47"/>
      <c r="F56" s="49"/>
      <c r="G56" s="50"/>
      <c r="H56" s="50"/>
      <c r="I56" s="50"/>
      <c r="J56" s="67" t="s">
        <v>71</v>
      </c>
      <c r="K56" s="50"/>
      <c r="M56" s="68"/>
      <c r="O56" s="50"/>
      <c r="P56" s="69"/>
      <c r="Q56" s="32"/>
      <c r="R56" s="32"/>
    </row>
    <row r="57" spans="1:18" ht="14.4">
      <c r="A57" s="30">
        <f>+A38</f>
        <v>10</v>
      </c>
      <c r="B57" s="30"/>
      <c r="C57" s="30"/>
      <c r="D57" s="30" t="str">
        <f>+D38</f>
        <v xml:space="preserve">Transportation </v>
      </c>
      <c r="E57" s="47"/>
      <c r="F57" s="49"/>
      <c r="G57" s="50"/>
      <c r="H57" s="50"/>
      <c r="I57" s="50"/>
      <c r="J57" s="68" t="s">
        <v>72</v>
      </c>
      <c r="K57" s="50"/>
      <c r="M57" s="70">
        <f>+M38</f>
        <v>2362</v>
      </c>
      <c r="O57" s="50"/>
      <c r="P57" s="69"/>
      <c r="Q57" s="32"/>
      <c r="R57" s="32"/>
    </row>
    <row r="58" spans="1:18" ht="14.4">
      <c r="A58" s="30">
        <f>+A39</f>
        <v>8</v>
      </c>
      <c r="B58" s="30"/>
      <c r="C58" s="30"/>
      <c r="D58" s="30" t="str">
        <f>+D39</f>
        <v>Stores Equipment</v>
      </c>
      <c r="E58" s="47"/>
      <c r="F58" s="49"/>
      <c r="G58" s="50"/>
      <c r="H58" s="50"/>
      <c r="I58" s="50"/>
      <c r="J58" s="68" t="s">
        <v>51</v>
      </c>
      <c r="K58" s="50"/>
      <c r="M58" s="71">
        <f>+M39</f>
        <v>66</v>
      </c>
      <c r="O58" s="50"/>
      <c r="P58" s="69"/>
      <c r="Q58" s="32"/>
      <c r="R58" s="32"/>
    </row>
    <row r="59" spans="1:18" ht="14.4">
      <c r="A59" s="30">
        <f>+A40</f>
        <v>8</v>
      </c>
      <c r="B59" s="30"/>
      <c r="C59" s="30"/>
      <c r="D59" s="30" t="str">
        <f>+D40</f>
        <v>Tools, Shop &amp; Garage</v>
      </c>
      <c r="E59" s="47"/>
      <c r="F59" s="49"/>
      <c r="G59" s="50"/>
      <c r="H59" s="50"/>
      <c r="I59" s="50"/>
      <c r="J59" s="68" t="str">
        <f>+D40</f>
        <v>Tools, Shop &amp; Garage</v>
      </c>
      <c r="K59" s="50"/>
      <c r="M59" s="72">
        <f>+M40</f>
        <v>542</v>
      </c>
      <c r="O59" s="50"/>
      <c r="P59" s="69"/>
      <c r="Q59" s="32"/>
      <c r="R59" s="32"/>
    </row>
    <row r="60" spans="1:18" ht="14.4">
      <c r="A60" s="35"/>
      <c r="B60" s="47"/>
      <c r="C60" s="47"/>
      <c r="D60" s="47"/>
      <c r="E60" s="47"/>
      <c r="F60" s="49"/>
      <c r="G60" s="50"/>
      <c r="H60" s="50"/>
      <c r="I60" s="50"/>
      <c r="J60" s="68" t="s">
        <v>73</v>
      </c>
      <c r="K60" s="50"/>
      <c r="M60" s="74">
        <f>+M53</f>
        <v>-43.929701929643791</v>
      </c>
      <c r="O60" s="50"/>
      <c r="P60" s="69"/>
      <c r="Q60" s="32"/>
      <c r="R60" s="32"/>
    </row>
    <row r="61" spans="1:18" ht="14.4">
      <c r="A61" s="35"/>
      <c r="B61" s="47"/>
      <c r="C61" s="47"/>
      <c r="D61" s="48"/>
      <c r="E61" s="47"/>
      <c r="F61" s="49"/>
      <c r="G61" s="50"/>
      <c r="H61" s="50"/>
      <c r="I61" s="50"/>
      <c r="J61" s="75" t="s">
        <v>74</v>
      </c>
      <c r="K61" s="50"/>
      <c r="M61" s="76">
        <f>M51-M57-M58-M59+M60</f>
        <v>55809.296650924538</v>
      </c>
      <c r="O61" s="50"/>
      <c r="P61" s="69"/>
      <c r="Q61" s="32"/>
      <c r="R61" s="32"/>
    </row>
    <row r="62" spans="1:18">
      <c r="A62" s="77" t="s">
        <v>75</v>
      </c>
      <c r="B62" s="47"/>
      <c r="C62" s="47"/>
      <c r="D62" s="47"/>
      <c r="E62" s="47"/>
      <c r="F62" s="47"/>
      <c r="G62" s="50"/>
      <c r="H62" s="50"/>
      <c r="I62" s="50"/>
      <c r="J62" s="50"/>
      <c r="K62" s="50"/>
      <c r="L62" s="50"/>
      <c r="M62" s="50"/>
      <c r="N62" s="50"/>
      <c r="O62" s="50"/>
      <c r="P62" s="78"/>
      <c r="Q62" s="32"/>
      <c r="R62" s="32"/>
    </row>
    <row r="63" spans="1:18" ht="14.25" customHeight="1">
      <c r="A63" s="98" t="s">
        <v>76</v>
      </c>
      <c r="B63" s="99"/>
      <c r="C63" s="99"/>
      <c r="D63" s="99"/>
      <c r="E63" s="99"/>
      <c r="F63" s="99"/>
      <c r="G63" s="99"/>
      <c r="H63" s="99"/>
      <c r="I63" s="99"/>
      <c r="J63" s="99"/>
      <c r="K63" s="99"/>
      <c r="L63" s="99"/>
      <c r="M63" s="99"/>
      <c r="N63" s="99"/>
      <c r="O63" s="99"/>
      <c r="P63" s="100"/>
      <c r="Q63" s="32"/>
      <c r="R63" s="32"/>
    </row>
    <row r="64" spans="1:18" ht="14.25" customHeight="1">
      <c r="A64" s="98" t="s">
        <v>81</v>
      </c>
      <c r="B64" s="99"/>
      <c r="C64" s="99"/>
      <c r="D64" s="99"/>
      <c r="E64" s="99"/>
      <c r="F64" s="99"/>
      <c r="G64" s="99"/>
      <c r="H64" s="99"/>
      <c r="I64" s="99"/>
      <c r="J64" s="99"/>
      <c r="K64" s="99"/>
      <c r="L64" s="99"/>
      <c r="M64" s="99"/>
      <c r="N64" s="99"/>
      <c r="O64" s="99"/>
      <c r="P64" s="100"/>
      <c r="Q64" s="32"/>
      <c r="R64" s="32"/>
    </row>
    <row r="65" spans="1:18" ht="14.25" customHeight="1">
      <c r="A65" s="101" t="s">
        <v>78</v>
      </c>
      <c r="B65" s="102"/>
      <c r="C65" s="102"/>
      <c r="D65" s="102"/>
      <c r="E65" s="102"/>
      <c r="F65" s="102"/>
      <c r="G65" s="102"/>
      <c r="H65" s="102"/>
      <c r="I65" s="102"/>
      <c r="J65" s="102"/>
      <c r="K65" s="102"/>
      <c r="L65" s="102"/>
      <c r="M65" s="102"/>
      <c r="N65" s="102"/>
      <c r="O65" s="102"/>
      <c r="P65" s="100"/>
      <c r="Q65" s="32"/>
      <c r="R65" s="32"/>
    </row>
    <row r="66" spans="1:18" ht="14.25" customHeight="1">
      <c r="A66" s="101" t="s">
        <v>79</v>
      </c>
      <c r="B66" s="103"/>
      <c r="C66" s="103"/>
      <c r="D66" s="103"/>
      <c r="E66" s="103"/>
      <c r="F66" s="103"/>
      <c r="G66" s="103"/>
      <c r="H66" s="103"/>
      <c r="I66" s="103"/>
      <c r="J66" s="103"/>
      <c r="K66" s="103"/>
      <c r="L66" s="103"/>
      <c r="M66" s="103"/>
      <c r="N66" s="103"/>
      <c r="O66" s="103"/>
      <c r="P66" s="104"/>
      <c r="Q66" s="32"/>
      <c r="R66" s="32"/>
    </row>
    <row r="67" spans="1:18" ht="45.75" customHeight="1">
      <c r="A67" s="101" t="s">
        <v>85</v>
      </c>
      <c r="B67" s="102"/>
      <c r="C67" s="102"/>
      <c r="D67" s="102"/>
      <c r="E67" s="102"/>
      <c r="F67" s="102"/>
      <c r="G67" s="102"/>
      <c r="H67" s="102"/>
      <c r="I67" s="102"/>
      <c r="J67" s="102"/>
      <c r="K67" s="102"/>
      <c r="L67" s="102"/>
      <c r="M67" s="102"/>
      <c r="N67" s="102"/>
      <c r="O67" s="102"/>
      <c r="P67" s="100"/>
      <c r="Q67" s="32"/>
      <c r="R67" s="32"/>
    </row>
    <row r="68" spans="1:18">
      <c r="A68" s="105"/>
      <c r="B68" s="117"/>
      <c r="C68" s="117"/>
      <c r="D68" s="117"/>
      <c r="E68" s="117"/>
      <c r="F68" s="117"/>
      <c r="G68" s="117"/>
      <c r="H68" s="117"/>
      <c r="I68" s="117"/>
      <c r="J68" s="117"/>
      <c r="K68" s="117"/>
      <c r="L68" s="117"/>
      <c r="M68" s="117"/>
      <c r="N68" s="117"/>
      <c r="O68" s="117"/>
      <c r="P68" s="107"/>
    </row>
    <row r="69" spans="1:18">
      <c r="P69" s="79"/>
    </row>
    <row r="70" spans="1:18">
      <c r="P70" s="79"/>
    </row>
    <row r="71" spans="1:18">
      <c r="P71" s="79"/>
    </row>
    <row r="72" spans="1:18">
      <c r="P72" s="79"/>
    </row>
    <row r="73" spans="1:18">
      <c r="P73" s="79"/>
    </row>
    <row r="74" spans="1:18">
      <c r="P74" s="79"/>
    </row>
    <row r="75" spans="1:18">
      <c r="P75" s="79"/>
    </row>
    <row r="76" spans="1:18">
      <c r="P76" s="79"/>
    </row>
    <row r="77" spans="1:18">
      <c r="P77" s="79"/>
    </row>
    <row r="78" spans="1:18">
      <c r="P78" s="79"/>
    </row>
    <row r="79" spans="1:18">
      <c r="P79" s="79"/>
    </row>
    <row r="80" spans="1:18">
      <c r="P80" s="79"/>
    </row>
    <row r="81" spans="16:16">
      <c r="P81" s="79"/>
    </row>
    <row r="82" spans="16:16">
      <c r="P82" s="79"/>
    </row>
    <row r="83" spans="16:16">
      <c r="P83" s="79"/>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83"/>
  <sheetViews>
    <sheetView view="pageBreakPreview" topLeftCell="G1" zoomScaleNormal="85" zoomScaleSheetLayoutView="100" workbookViewId="0">
      <selection activeCell="M4" sqref="M4"/>
    </sheetView>
  </sheetViews>
  <sheetFormatPr defaultColWidth="10" defaultRowHeight="14.4"/>
  <cols>
    <col min="1" max="1" width="10" style="1"/>
    <col min="2" max="2" width="0" style="1" hidden="1" customWidth="1"/>
    <col min="3" max="3" width="14" style="1" customWidth="1"/>
    <col min="4" max="4" width="34.88671875" style="1" bestFit="1" customWidth="1"/>
    <col min="5" max="5" width="13.5546875" style="1" customWidth="1"/>
    <col min="6" max="6" width="7.88671875" style="1" customWidth="1"/>
    <col min="7" max="7" width="11.21875" style="1" customWidth="1"/>
    <col min="8" max="8" width="11.88671875" style="1" customWidth="1"/>
    <col min="9" max="9" width="13.88671875" style="1" customWidth="1"/>
    <col min="10" max="10" width="13.33203125" style="1" customWidth="1"/>
    <col min="11" max="11" width="2.6640625" style="1" customWidth="1"/>
    <col min="12" max="12" width="15.6640625" style="1" customWidth="1"/>
    <col min="13" max="13" width="14.88671875" style="1" customWidth="1"/>
    <col min="14" max="14" width="14" style="1" customWidth="1"/>
    <col min="15" max="15" width="15" style="1" customWidth="1"/>
    <col min="16" max="16" width="16.5546875" style="1" customWidth="1"/>
    <col min="17" max="17" width="10" style="1"/>
    <col min="18" max="18" width="14.33203125" style="1" bestFit="1" customWidth="1"/>
    <col min="19" max="19" width="16.6640625" style="1" bestFit="1" customWidth="1"/>
    <col min="20" max="20" width="11.88671875" style="1" bestFit="1" customWidth="1"/>
    <col min="21" max="21" width="10.44140625" style="83" bestFit="1" customWidth="1"/>
    <col min="22" max="16384" width="10" style="1"/>
  </cols>
  <sheetData>
    <row r="1" spans="1:20">
      <c r="O1" s="2" t="s">
        <v>0</v>
      </c>
      <c r="P1" s="3" t="s">
        <v>87</v>
      </c>
    </row>
    <row r="2" spans="1:20">
      <c r="O2" s="2" t="s">
        <v>1</v>
      </c>
      <c r="P2" s="4" t="s">
        <v>91</v>
      </c>
    </row>
    <row r="3" spans="1:20">
      <c r="O3" s="2" t="s">
        <v>2</v>
      </c>
      <c r="P3" s="4">
        <v>2</v>
      </c>
    </row>
    <row r="4" spans="1:20">
      <c r="O4" s="2" t="s">
        <v>3</v>
      </c>
      <c r="P4" s="4">
        <v>4</v>
      </c>
    </row>
    <row r="5" spans="1:20">
      <c r="J5" s="79"/>
      <c r="O5" s="2" t="s">
        <v>4</v>
      </c>
      <c r="P5" s="5"/>
    </row>
    <row r="6" spans="1:20">
      <c r="O6" s="2"/>
      <c r="P6" s="3"/>
    </row>
    <row r="7" spans="1:20">
      <c r="N7" s="92" t="s">
        <v>90</v>
      </c>
      <c r="O7" s="2" t="s">
        <v>5</v>
      </c>
      <c r="P7" s="5" t="s">
        <v>88</v>
      </c>
    </row>
    <row r="8" spans="1:20" ht="17.399999999999999">
      <c r="A8" s="108" t="s">
        <v>6</v>
      </c>
      <c r="B8" s="108"/>
      <c r="C8" s="108"/>
      <c r="D8" s="108"/>
      <c r="E8" s="108"/>
      <c r="F8" s="108"/>
      <c r="G8" s="108"/>
      <c r="H8" s="108"/>
      <c r="I8" s="108"/>
      <c r="J8" s="108"/>
      <c r="K8" s="108"/>
      <c r="L8" s="108"/>
      <c r="M8" s="108"/>
      <c r="N8" s="108"/>
      <c r="O8" s="108"/>
      <c r="P8" s="108"/>
    </row>
    <row r="9" spans="1:20" ht="17.399999999999999">
      <c r="A9" s="108" t="s">
        <v>7</v>
      </c>
      <c r="B9" s="108"/>
      <c r="C9" s="108"/>
      <c r="D9" s="108"/>
      <c r="E9" s="108"/>
      <c r="F9" s="108"/>
      <c r="G9" s="108"/>
      <c r="H9" s="108"/>
      <c r="I9" s="108"/>
      <c r="J9" s="108"/>
      <c r="K9" s="108"/>
      <c r="L9" s="108"/>
      <c r="M9" s="108"/>
      <c r="N9" s="108"/>
      <c r="O9" s="108"/>
      <c r="P9" s="108"/>
      <c r="Q9" s="6"/>
    </row>
    <row r="10" spans="1:20">
      <c r="H10" s="7" t="s">
        <v>8</v>
      </c>
      <c r="I10" s="82">
        <v>2020</v>
      </c>
      <c r="L10" s="9"/>
      <c r="M10" s="9"/>
      <c r="N10" s="9"/>
      <c r="O10" s="10"/>
      <c r="P10" s="11"/>
      <c r="Q10" s="6"/>
    </row>
    <row r="11" spans="1:20">
      <c r="A11" s="12"/>
      <c r="B11" s="12"/>
      <c r="C11" s="12"/>
      <c r="D11" s="12"/>
      <c r="E11" s="12"/>
      <c r="F11" s="6"/>
      <c r="G11" s="6"/>
      <c r="H11" s="6"/>
      <c r="I11" s="6"/>
      <c r="J11" s="6"/>
      <c r="K11" s="6"/>
      <c r="L11" s="12"/>
      <c r="M11" s="12"/>
      <c r="N11" s="12"/>
      <c r="O11" s="12"/>
      <c r="P11" s="6"/>
      <c r="Q11" s="6"/>
    </row>
    <row r="12" spans="1:20">
      <c r="A12" s="6"/>
      <c r="B12" s="6"/>
      <c r="C12" s="6"/>
      <c r="D12" s="6"/>
      <c r="E12" s="6"/>
      <c r="F12" s="6"/>
      <c r="G12" s="109" t="s">
        <v>9</v>
      </c>
      <c r="H12" s="110"/>
      <c r="I12" s="110"/>
      <c r="J12" s="111"/>
      <c r="K12" s="6"/>
      <c r="L12" s="112" t="s">
        <v>10</v>
      </c>
      <c r="M12" s="113"/>
      <c r="N12" s="113"/>
      <c r="O12" s="114"/>
      <c r="P12" s="6"/>
      <c r="Q12" s="6"/>
    </row>
    <row r="13" spans="1:20" ht="28.2">
      <c r="A13" s="13" t="s">
        <v>11</v>
      </c>
      <c r="B13" s="13" t="s">
        <v>12</v>
      </c>
      <c r="C13" s="13" t="s">
        <v>13</v>
      </c>
      <c r="D13" s="13" t="s">
        <v>14</v>
      </c>
      <c r="E13" s="13" t="s">
        <v>15</v>
      </c>
      <c r="F13" s="13" t="s">
        <v>16</v>
      </c>
      <c r="G13" s="13" t="s">
        <v>17</v>
      </c>
      <c r="H13" s="13" t="s">
        <v>18</v>
      </c>
      <c r="I13" s="13" t="s">
        <v>19</v>
      </c>
      <c r="J13" s="13" t="s">
        <v>20</v>
      </c>
      <c r="K13" s="14"/>
      <c r="L13" s="15" t="s">
        <v>17</v>
      </c>
      <c r="M13" s="15" t="s">
        <v>18</v>
      </c>
      <c r="N13" s="15" t="s">
        <v>19</v>
      </c>
      <c r="O13" s="15" t="s">
        <v>20</v>
      </c>
      <c r="P13" s="13" t="s">
        <v>21</v>
      </c>
      <c r="Q13" s="14"/>
      <c r="R13" s="16"/>
      <c r="S13" s="16"/>
      <c r="T13" s="16"/>
    </row>
    <row r="14" spans="1:20" ht="21" customHeight="1">
      <c r="A14" s="115" t="s">
        <v>22</v>
      </c>
      <c r="B14" s="116"/>
      <c r="C14" s="116"/>
      <c r="D14" s="17"/>
      <c r="E14" s="17"/>
      <c r="F14" s="17"/>
      <c r="G14" s="17"/>
      <c r="H14" s="17"/>
      <c r="I14" s="17"/>
      <c r="J14" s="17"/>
      <c r="K14" s="14"/>
      <c r="L14" s="18"/>
      <c r="M14" s="18"/>
      <c r="N14" s="18"/>
      <c r="O14" s="18"/>
      <c r="P14" s="17"/>
      <c r="Q14" s="14"/>
      <c r="R14" s="16"/>
      <c r="S14" s="16"/>
      <c r="T14" s="16"/>
    </row>
    <row r="15" spans="1:20">
      <c r="A15" s="19">
        <v>47</v>
      </c>
      <c r="B15" s="19">
        <v>1610</v>
      </c>
      <c r="C15" s="20">
        <v>1610</v>
      </c>
      <c r="D15" s="21" t="s">
        <v>23</v>
      </c>
      <c r="E15" s="22">
        <v>2.5000000000000001E-2</v>
      </c>
      <c r="F15" s="23"/>
      <c r="G15" s="24">
        <v>4953</v>
      </c>
      <c r="H15" s="24">
        <v>0</v>
      </c>
      <c r="I15" s="24">
        <v>0</v>
      </c>
      <c r="J15" s="24">
        <f t="shared" ref="J15:J30" si="0">SUM(G15:I15)</f>
        <v>4953</v>
      </c>
      <c r="K15" s="19"/>
      <c r="L15" s="25">
        <v>2333</v>
      </c>
      <c r="M15" s="24">
        <v>288</v>
      </c>
      <c r="N15" s="24">
        <v>0</v>
      </c>
      <c r="O15" s="26">
        <f t="shared" ref="O15:O30" si="1">+L15+M15+N15</f>
        <v>2621</v>
      </c>
      <c r="P15" s="27">
        <f t="shared" ref="P15:P30" si="2">+J15-O15</f>
        <v>2332</v>
      </c>
      <c r="Q15" s="28"/>
      <c r="R15" s="29"/>
      <c r="S15" s="29"/>
      <c r="T15" s="16"/>
    </row>
    <row r="16" spans="1:20">
      <c r="A16" s="30" t="s">
        <v>24</v>
      </c>
      <c r="B16" s="30" t="s">
        <v>25</v>
      </c>
      <c r="C16" s="30">
        <v>1805</v>
      </c>
      <c r="D16" s="30" t="s">
        <v>26</v>
      </c>
      <c r="E16" s="30">
        <v>0</v>
      </c>
      <c r="F16" s="31"/>
      <c r="G16" s="24">
        <v>27203</v>
      </c>
      <c r="H16" s="24">
        <v>10</v>
      </c>
      <c r="I16" s="24">
        <v>0</v>
      </c>
      <c r="J16" s="24">
        <f t="shared" si="0"/>
        <v>27213</v>
      </c>
      <c r="K16" s="24"/>
      <c r="L16" s="26">
        <v>0</v>
      </c>
      <c r="M16" s="24">
        <v>0</v>
      </c>
      <c r="N16" s="24">
        <v>0</v>
      </c>
      <c r="O16" s="26">
        <f t="shared" si="1"/>
        <v>0</v>
      </c>
      <c r="P16" s="27">
        <f t="shared" si="2"/>
        <v>27213</v>
      </c>
      <c r="Q16" s="32"/>
      <c r="R16" s="32"/>
    </row>
    <row r="17" spans="1:18">
      <c r="A17" s="30" t="s">
        <v>27</v>
      </c>
      <c r="B17" s="30" t="s">
        <v>28</v>
      </c>
      <c r="C17" s="30">
        <v>1612</v>
      </c>
      <c r="D17" s="30" t="s">
        <v>29</v>
      </c>
      <c r="E17" s="30">
        <v>0</v>
      </c>
      <c r="F17" s="31"/>
      <c r="G17" s="24">
        <v>1044</v>
      </c>
      <c r="H17" s="24">
        <v>36</v>
      </c>
      <c r="I17" s="24">
        <v>0</v>
      </c>
      <c r="J17" s="24">
        <f t="shared" si="0"/>
        <v>1080</v>
      </c>
      <c r="K17" s="24"/>
      <c r="L17" s="26">
        <v>0</v>
      </c>
      <c r="M17" s="24">
        <v>0</v>
      </c>
      <c r="N17" s="24">
        <v>0</v>
      </c>
      <c r="O17" s="26">
        <f t="shared" si="1"/>
        <v>0</v>
      </c>
      <c r="P17" s="27">
        <f t="shared" si="2"/>
        <v>1080</v>
      </c>
      <c r="Q17" s="32"/>
      <c r="R17" s="32"/>
    </row>
    <row r="18" spans="1:18">
      <c r="A18" s="30">
        <v>1</v>
      </c>
      <c r="B18" s="30">
        <v>1808</v>
      </c>
      <c r="C18" s="30">
        <v>1808</v>
      </c>
      <c r="D18" s="30" t="s">
        <v>30</v>
      </c>
      <c r="E18" s="22">
        <v>2.5000000000000001E-2</v>
      </c>
      <c r="F18" s="31"/>
      <c r="G18" s="24">
        <v>7375</v>
      </c>
      <c r="H18" s="24">
        <v>139</v>
      </c>
      <c r="I18" s="24">
        <v>0</v>
      </c>
      <c r="J18" s="24">
        <f t="shared" si="0"/>
        <v>7514</v>
      </c>
      <c r="K18" s="24"/>
      <c r="L18" s="26">
        <v>1905</v>
      </c>
      <c r="M18" s="24">
        <v>231</v>
      </c>
      <c r="N18" s="24">
        <v>0</v>
      </c>
      <c r="O18" s="26">
        <f t="shared" si="1"/>
        <v>2136</v>
      </c>
      <c r="P18" s="27">
        <f t="shared" si="2"/>
        <v>5378</v>
      </c>
      <c r="Q18" s="32"/>
      <c r="R18" s="32"/>
    </row>
    <row r="19" spans="1:18">
      <c r="A19" s="30">
        <v>47</v>
      </c>
      <c r="B19" s="30">
        <v>1810</v>
      </c>
      <c r="C19" s="30">
        <v>1810</v>
      </c>
      <c r="D19" s="30" t="s">
        <v>31</v>
      </c>
      <c r="E19" s="30">
        <v>0</v>
      </c>
      <c r="F19" s="31"/>
      <c r="G19" s="24">
        <v>9878</v>
      </c>
      <c r="H19" s="24">
        <v>0</v>
      </c>
      <c r="I19" s="24">
        <v>0</v>
      </c>
      <c r="J19" s="24">
        <f t="shared" si="0"/>
        <v>9878</v>
      </c>
      <c r="K19" s="24"/>
      <c r="L19" s="26">
        <v>0</v>
      </c>
      <c r="M19" s="24">
        <v>0</v>
      </c>
      <c r="N19" s="24">
        <v>0</v>
      </c>
      <c r="O19" s="26">
        <f t="shared" si="1"/>
        <v>0</v>
      </c>
      <c r="P19" s="27">
        <f t="shared" si="2"/>
        <v>9878</v>
      </c>
      <c r="Q19" s="32"/>
      <c r="R19" s="32"/>
    </row>
    <row r="20" spans="1:18">
      <c r="A20" s="30">
        <v>47</v>
      </c>
      <c r="B20" s="30">
        <v>1815</v>
      </c>
      <c r="C20" s="30">
        <v>1815</v>
      </c>
      <c r="D20" s="30" t="s">
        <v>32</v>
      </c>
      <c r="E20" s="22">
        <v>2.5000000000000001E-2</v>
      </c>
      <c r="F20" s="33">
        <v>1</v>
      </c>
      <c r="G20" s="24">
        <v>143133</v>
      </c>
      <c r="H20" s="24">
        <v>3697</v>
      </c>
      <c r="I20" s="24">
        <v>0</v>
      </c>
      <c r="J20" s="24">
        <f t="shared" si="0"/>
        <v>146830</v>
      </c>
      <c r="K20" s="24"/>
      <c r="L20" s="26">
        <v>39459</v>
      </c>
      <c r="M20" s="24">
        <v>4859</v>
      </c>
      <c r="N20" s="24">
        <v>0</v>
      </c>
      <c r="O20" s="26">
        <f t="shared" si="1"/>
        <v>44318</v>
      </c>
      <c r="P20" s="27">
        <f t="shared" si="2"/>
        <v>102512</v>
      </c>
      <c r="Q20" s="32"/>
      <c r="R20" s="32"/>
    </row>
    <row r="21" spans="1:18">
      <c r="A21" s="30">
        <v>47</v>
      </c>
      <c r="B21" s="30">
        <v>1820</v>
      </c>
      <c r="C21" s="30">
        <v>1820</v>
      </c>
      <c r="D21" s="30" t="s">
        <v>33</v>
      </c>
      <c r="E21" s="22">
        <v>3.3333333333333333E-2</v>
      </c>
      <c r="F21" s="31">
        <v>1</v>
      </c>
      <c r="G21" s="24">
        <v>54309</v>
      </c>
      <c r="H21" s="24">
        <v>7656</v>
      </c>
      <c r="I21" s="24">
        <v>0</v>
      </c>
      <c r="J21" s="24">
        <f t="shared" si="0"/>
        <v>61965</v>
      </c>
      <c r="K21" s="24"/>
      <c r="L21" s="26">
        <v>13587</v>
      </c>
      <c r="M21" s="24">
        <v>2105</v>
      </c>
      <c r="N21" s="24">
        <v>0</v>
      </c>
      <c r="O21" s="26">
        <f t="shared" si="1"/>
        <v>15692</v>
      </c>
      <c r="P21" s="27">
        <f t="shared" si="2"/>
        <v>46273</v>
      </c>
      <c r="Q21" s="32"/>
      <c r="R21" s="32"/>
    </row>
    <row r="22" spans="1:18">
      <c r="A22" s="30">
        <v>47</v>
      </c>
      <c r="B22" s="30">
        <v>1830</v>
      </c>
      <c r="C22" s="30">
        <v>1830</v>
      </c>
      <c r="D22" s="30" t="s">
        <v>34</v>
      </c>
      <c r="E22" s="22">
        <v>2.2222222222222223E-2</v>
      </c>
      <c r="F22" s="31"/>
      <c r="G22" s="24">
        <v>248893</v>
      </c>
      <c r="H22" s="24">
        <v>18906</v>
      </c>
      <c r="I22" s="24">
        <v>-87</v>
      </c>
      <c r="J22" s="24">
        <f t="shared" si="0"/>
        <v>267712</v>
      </c>
      <c r="K22" s="24"/>
      <c r="L22" s="26">
        <v>33908</v>
      </c>
      <c r="M22" s="24">
        <v>5974</v>
      </c>
      <c r="N22" s="24">
        <v>-4</v>
      </c>
      <c r="O22" s="26">
        <f t="shared" si="1"/>
        <v>39878</v>
      </c>
      <c r="P22" s="27">
        <f t="shared" si="2"/>
        <v>227834</v>
      </c>
      <c r="Q22" s="32"/>
      <c r="R22" s="32"/>
    </row>
    <row r="23" spans="1:18">
      <c r="A23" s="30">
        <v>47</v>
      </c>
      <c r="B23" s="30">
        <v>1835</v>
      </c>
      <c r="C23" s="30">
        <v>1835</v>
      </c>
      <c r="D23" s="30" t="s">
        <v>35</v>
      </c>
      <c r="E23" s="22">
        <v>2.5000000000000001E-2</v>
      </c>
      <c r="F23" s="31"/>
      <c r="G23" s="24">
        <v>235871</v>
      </c>
      <c r="H23" s="24">
        <v>21065</v>
      </c>
      <c r="I23" s="24">
        <v>-130</v>
      </c>
      <c r="J23" s="24">
        <f t="shared" si="0"/>
        <v>256806</v>
      </c>
      <c r="K23" s="24"/>
      <c r="L23" s="26">
        <v>36217</v>
      </c>
      <c r="M23" s="24">
        <v>6556</v>
      </c>
      <c r="N23" s="24">
        <v>-8</v>
      </c>
      <c r="O23" s="26">
        <f t="shared" si="1"/>
        <v>42765</v>
      </c>
      <c r="P23" s="27">
        <f t="shared" si="2"/>
        <v>214041</v>
      </c>
      <c r="Q23" s="32"/>
      <c r="R23" s="32"/>
    </row>
    <row r="24" spans="1:18">
      <c r="A24" s="30">
        <v>47</v>
      </c>
      <c r="B24" s="30">
        <v>1840</v>
      </c>
      <c r="C24" s="30">
        <v>1840</v>
      </c>
      <c r="D24" s="30" t="s">
        <v>36</v>
      </c>
      <c r="E24" s="22">
        <v>1.6666666666666666E-2</v>
      </c>
      <c r="F24" s="31"/>
      <c r="G24" s="24">
        <v>133145</v>
      </c>
      <c r="H24" s="24">
        <v>7902</v>
      </c>
      <c r="I24" s="24">
        <v>0</v>
      </c>
      <c r="J24" s="24">
        <f t="shared" si="0"/>
        <v>141047</v>
      </c>
      <c r="K24" s="24"/>
      <c r="L24" s="26">
        <v>15363</v>
      </c>
      <c r="M24" s="24">
        <v>2375</v>
      </c>
      <c r="N24" s="24">
        <v>0</v>
      </c>
      <c r="O24" s="26">
        <f t="shared" si="1"/>
        <v>17738</v>
      </c>
      <c r="P24" s="27">
        <f t="shared" si="2"/>
        <v>123309</v>
      </c>
      <c r="Q24" s="32"/>
      <c r="R24" s="32"/>
    </row>
    <row r="25" spans="1:18">
      <c r="A25" s="30">
        <v>47</v>
      </c>
      <c r="B25" s="30">
        <v>1845</v>
      </c>
      <c r="C25" s="30">
        <v>1845</v>
      </c>
      <c r="D25" s="30" t="s">
        <v>37</v>
      </c>
      <c r="E25" s="22">
        <v>2.2222222222222223E-2</v>
      </c>
      <c r="F25" s="31"/>
      <c r="G25" s="24">
        <v>483156</v>
      </c>
      <c r="H25" s="24">
        <v>48289</v>
      </c>
      <c r="I25" s="24">
        <v>-433</v>
      </c>
      <c r="J25" s="24">
        <f t="shared" si="0"/>
        <v>531012</v>
      </c>
      <c r="K25" s="24"/>
      <c r="L25" s="26">
        <v>74182</v>
      </c>
      <c r="M25" s="24">
        <v>13273</v>
      </c>
      <c r="N25" s="24">
        <v>-23</v>
      </c>
      <c r="O25" s="26">
        <f t="shared" si="1"/>
        <v>87432</v>
      </c>
      <c r="P25" s="27">
        <f t="shared" si="2"/>
        <v>443580</v>
      </c>
      <c r="Q25" s="32"/>
      <c r="R25" s="32"/>
    </row>
    <row r="26" spans="1:18">
      <c r="A26" s="30">
        <v>47</v>
      </c>
      <c r="B26" s="30">
        <v>1849</v>
      </c>
      <c r="C26" s="30">
        <v>1850</v>
      </c>
      <c r="D26" s="30" t="s">
        <v>38</v>
      </c>
      <c r="E26" s="22">
        <v>2.9166666666666667E-2</v>
      </c>
      <c r="F26" s="31">
        <v>2</v>
      </c>
      <c r="G26" s="24">
        <v>217292</v>
      </c>
      <c r="H26" s="24">
        <v>14552</v>
      </c>
      <c r="I26" s="24">
        <v>-1901</v>
      </c>
      <c r="J26" s="24">
        <f t="shared" si="0"/>
        <v>229943</v>
      </c>
      <c r="K26" s="24"/>
      <c r="L26" s="26">
        <v>62278</v>
      </c>
      <c r="M26" s="24">
        <v>8909</v>
      </c>
      <c r="N26" s="24">
        <v>-166</v>
      </c>
      <c r="O26" s="26">
        <f t="shared" si="1"/>
        <v>71021</v>
      </c>
      <c r="P26" s="27">
        <f t="shared" si="2"/>
        <v>158922</v>
      </c>
      <c r="Q26" s="32"/>
      <c r="R26" s="32"/>
    </row>
    <row r="27" spans="1:18">
      <c r="A27" s="30">
        <v>47</v>
      </c>
      <c r="B27" s="30">
        <v>1855</v>
      </c>
      <c r="C27" s="30">
        <v>1855</v>
      </c>
      <c r="D27" s="30" t="s">
        <v>39</v>
      </c>
      <c r="E27" s="22">
        <v>3.2500000000000001E-2</v>
      </c>
      <c r="F27" s="31">
        <v>2</v>
      </c>
      <c r="G27" s="24">
        <v>89375</v>
      </c>
      <c r="H27" s="24">
        <v>4777</v>
      </c>
      <c r="I27" s="24">
        <v>0</v>
      </c>
      <c r="J27" s="24">
        <f t="shared" si="0"/>
        <v>94152</v>
      </c>
      <c r="K27" s="24"/>
      <c r="L27" s="26">
        <v>32349</v>
      </c>
      <c r="M27" s="24">
        <v>3864</v>
      </c>
      <c r="N27" s="24">
        <v>0</v>
      </c>
      <c r="O27" s="26">
        <f t="shared" si="1"/>
        <v>36213</v>
      </c>
      <c r="P27" s="27">
        <f t="shared" si="2"/>
        <v>57939</v>
      </c>
      <c r="Q27" s="32"/>
      <c r="R27" s="32"/>
    </row>
    <row r="28" spans="1:18">
      <c r="A28" s="30">
        <v>47</v>
      </c>
      <c r="B28" s="30">
        <v>1860</v>
      </c>
      <c r="C28" s="30">
        <v>1860</v>
      </c>
      <c r="D28" s="30" t="s">
        <v>40</v>
      </c>
      <c r="E28" s="22">
        <v>5.333333333333333E-2</v>
      </c>
      <c r="F28" s="31">
        <v>2</v>
      </c>
      <c r="G28" s="24">
        <v>44447</v>
      </c>
      <c r="H28" s="24">
        <v>2865</v>
      </c>
      <c r="I28" s="24">
        <v>-1176</v>
      </c>
      <c r="J28" s="24">
        <f t="shared" si="0"/>
        <v>46136</v>
      </c>
      <c r="K28" s="24"/>
      <c r="L28" s="26">
        <v>14499</v>
      </c>
      <c r="M28" s="24">
        <v>2930</v>
      </c>
      <c r="N28" s="24">
        <v>-588</v>
      </c>
      <c r="O28" s="26">
        <f t="shared" si="1"/>
        <v>16841</v>
      </c>
      <c r="P28" s="27">
        <f t="shared" si="2"/>
        <v>29295</v>
      </c>
      <c r="Q28" s="32"/>
      <c r="R28" s="32"/>
    </row>
    <row r="29" spans="1:18">
      <c r="A29" s="30">
        <v>47</v>
      </c>
      <c r="B29" s="30">
        <v>1862</v>
      </c>
      <c r="C29" s="30">
        <v>1860</v>
      </c>
      <c r="D29" s="30" t="s">
        <v>41</v>
      </c>
      <c r="E29" s="22">
        <v>6.6666666666666666E-2</v>
      </c>
      <c r="F29" s="31"/>
      <c r="G29" s="24">
        <v>57446</v>
      </c>
      <c r="H29" s="24">
        <v>5655</v>
      </c>
      <c r="I29" s="24">
        <v>0</v>
      </c>
      <c r="J29" s="24">
        <f t="shared" si="0"/>
        <v>63101</v>
      </c>
      <c r="K29" s="24"/>
      <c r="L29" s="26">
        <v>33626</v>
      </c>
      <c r="M29" s="24">
        <v>4480</v>
      </c>
      <c r="N29" s="24">
        <v>0</v>
      </c>
      <c r="O29" s="26">
        <f t="shared" si="1"/>
        <v>38106</v>
      </c>
      <c r="P29" s="27">
        <f t="shared" si="2"/>
        <v>24995</v>
      </c>
      <c r="Q29" s="32"/>
      <c r="R29" s="32"/>
    </row>
    <row r="30" spans="1:18">
      <c r="A30" s="30">
        <v>47</v>
      </c>
      <c r="B30" s="30"/>
      <c r="C30" s="30">
        <v>1875</v>
      </c>
      <c r="D30" s="34" t="s">
        <v>42</v>
      </c>
      <c r="E30" s="22">
        <v>0.04</v>
      </c>
      <c r="F30" s="31"/>
      <c r="G30" s="24">
        <v>2134</v>
      </c>
      <c r="H30" s="24">
        <v>2</v>
      </c>
      <c r="I30" s="24">
        <v>0</v>
      </c>
      <c r="J30" s="24">
        <f t="shared" si="0"/>
        <v>2136</v>
      </c>
      <c r="K30" s="24"/>
      <c r="L30" s="26">
        <v>760</v>
      </c>
      <c r="M30" s="24">
        <v>91</v>
      </c>
      <c r="N30" s="24">
        <v>0</v>
      </c>
      <c r="O30" s="26">
        <f t="shared" si="1"/>
        <v>851</v>
      </c>
      <c r="P30" s="27">
        <f t="shared" si="2"/>
        <v>1285</v>
      </c>
      <c r="Q30" s="32"/>
      <c r="R30" s="32"/>
    </row>
    <row r="31" spans="1:18">
      <c r="A31" s="35"/>
      <c r="D31" s="36" t="s">
        <v>43</v>
      </c>
      <c r="E31" s="30" t="s">
        <v>24</v>
      </c>
      <c r="F31" s="31"/>
      <c r="G31" s="24">
        <f>SUM(G15:G30)</f>
        <v>1759654</v>
      </c>
      <c r="H31" s="24">
        <f>SUM(H15:H30)</f>
        <v>135551</v>
      </c>
      <c r="I31" s="24">
        <f>SUM(I15:I30)</f>
        <v>-3727</v>
      </c>
      <c r="J31" s="24">
        <f>SUM(J15:J30)</f>
        <v>1891478</v>
      </c>
      <c r="K31" s="24"/>
      <c r="L31" s="24">
        <f>SUM(L15:L30)</f>
        <v>360466</v>
      </c>
      <c r="M31" s="24">
        <f>SUM(M15:M30)</f>
        <v>55935</v>
      </c>
      <c r="N31" s="24">
        <f>SUM(N15:N30)</f>
        <v>-789</v>
      </c>
      <c r="O31" s="24">
        <f>SUM(O15:O30)</f>
        <v>415612</v>
      </c>
      <c r="P31" s="24">
        <f>SUM(P15:P30)</f>
        <v>1475866</v>
      </c>
      <c r="Q31" s="32"/>
      <c r="R31" s="32"/>
    </row>
    <row r="32" spans="1:18">
      <c r="A32" s="37" t="s">
        <v>44</v>
      </c>
      <c r="B32" s="38"/>
      <c r="C32" s="38"/>
      <c r="D32" s="39"/>
      <c r="F32" s="40"/>
      <c r="G32" s="32"/>
      <c r="H32" s="32"/>
      <c r="I32" s="32"/>
      <c r="J32" s="32"/>
      <c r="K32" s="32"/>
      <c r="L32" s="41"/>
      <c r="M32" s="41"/>
      <c r="N32" s="41"/>
      <c r="O32" s="41"/>
      <c r="P32" s="42"/>
      <c r="Q32" s="32"/>
      <c r="R32" s="32"/>
    </row>
    <row r="33" spans="1:18">
      <c r="A33" s="30">
        <v>1</v>
      </c>
      <c r="B33" s="30">
        <v>1908</v>
      </c>
      <c r="C33" s="30">
        <v>1908</v>
      </c>
      <c r="D33" s="30" t="s">
        <v>45</v>
      </c>
      <c r="E33" s="22">
        <v>0.02</v>
      </c>
      <c r="F33" s="31">
        <v>1</v>
      </c>
      <c r="G33" s="24">
        <v>48938</v>
      </c>
      <c r="H33" s="24">
        <v>417</v>
      </c>
      <c r="I33" s="24">
        <v>0</v>
      </c>
      <c r="J33" s="24">
        <f t="shared" ref="J33:J44" si="3">SUM(G33:I33)</f>
        <v>49355</v>
      </c>
      <c r="K33" s="24"/>
      <c r="L33" s="26">
        <v>9081</v>
      </c>
      <c r="M33" s="24">
        <v>1101</v>
      </c>
      <c r="N33" s="24">
        <v>0</v>
      </c>
      <c r="O33" s="26">
        <f t="shared" ref="O33:O44" si="4">+L33+M33+N33</f>
        <v>10182</v>
      </c>
      <c r="P33" s="27">
        <f t="shared" ref="P33:P45" si="5">+J33-O33</f>
        <v>39173</v>
      </c>
      <c r="Q33" s="32"/>
      <c r="R33" s="32"/>
    </row>
    <row r="34" spans="1:18">
      <c r="A34" s="30">
        <v>13</v>
      </c>
      <c r="B34" s="30">
        <v>1910</v>
      </c>
      <c r="C34" s="30">
        <v>1910</v>
      </c>
      <c r="D34" s="30" t="s">
        <v>46</v>
      </c>
      <c r="E34" s="22">
        <v>0.3</v>
      </c>
      <c r="F34" s="31"/>
      <c r="G34" s="24">
        <v>191</v>
      </c>
      <c r="H34" s="24">
        <v>0</v>
      </c>
      <c r="I34" s="24">
        <v>0</v>
      </c>
      <c r="J34" s="24">
        <f t="shared" si="3"/>
        <v>191</v>
      </c>
      <c r="K34" s="24"/>
      <c r="L34" s="26">
        <v>24</v>
      </c>
      <c r="M34" s="24">
        <v>-1</v>
      </c>
      <c r="N34" s="24">
        <v>0</v>
      </c>
      <c r="O34" s="26">
        <f t="shared" si="4"/>
        <v>23</v>
      </c>
      <c r="P34" s="27">
        <f t="shared" si="5"/>
        <v>168</v>
      </c>
      <c r="Q34" s="32"/>
      <c r="R34" s="32"/>
    </row>
    <row r="35" spans="1:18">
      <c r="A35" s="30">
        <v>8</v>
      </c>
      <c r="B35" s="30">
        <v>1915</v>
      </c>
      <c r="C35" s="30">
        <v>1915</v>
      </c>
      <c r="D35" s="30" t="s">
        <v>47</v>
      </c>
      <c r="E35" s="22">
        <v>0.1</v>
      </c>
      <c r="F35" s="31"/>
      <c r="G35" s="24">
        <v>5120</v>
      </c>
      <c r="H35" s="24">
        <v>286</v>
      </c>
      <c r="I35" s="24">
        <v>0</v>
      </c>
      <c r="J35" s="24">
        <f t="shared" si="3"/>
        <v>5406</v>
      </c>
      <c r="K35" s="24"/>
      <c r="L35" s="26">
        <v>4669</v>
      </c>
      <c r="M35" s="24">
        <v>175</v>
      </c>
      <c r="N35" s="24">
        <v>0</v>
      </c>
      <c r="O35" s="26">
        <f t="shared" si="4"/>
        <v>4844</v>
      </c>
      <c r="P35" s="27">
        <f t="shared" si="5"/>
        <v>562</v>
      </c>
      <c r="Q35" s="32"/>
      <c r="R35" s="32"/>
    </row>
    <row r="36" spans="1:18">
      <c r="A36" s="30">
        <v>50</v>
      </c>
      <c r="B36" s="30">
        <v>1920</v>
      </c>
      <c r="C36" s="30">
        <v>1920</v>
      </c>
      <c r="D36" s="30" t="s">
        <v>48</v>
      </c>
      <c r="E36" s="22">
        <v>0.20416666666666666</v>
      </c>
      <c r="F36" s="31">
        <v>2</v>
      </c>
      <c r="G36" s="24">
        <v>22176</v>
      </c>
      <c r="H36" s="24">
        <v>2531</v>
      </c>
      <c r="I36" s="24">
        <v>0</v>
      </c>
      <c r="J36" s="24">
        <f t="shared" si="3"/>
        <v>24707</v>
      </c>
      <c r="K36" s="24"/>
      <c r="L36" s="26">
        <v>17832</v>
      </c>
      <c r="M36" s="24">
        <v>2650</v>
      </c>
      <c r="N36" s="24">
        <v>0</v>
      </c>
      <c r="O36" s="26">
        <f t="shared" si="4"/>
        <v>20482</v>
      </c>
      <c r="P36" s="27">
        <f t="shared" si="5"/>
        <v>4225</v>
      </c>
      <c r="Q36" s="32"/>
      <c r="R36" s="32"/>
    </row>
    <row r="37" spans="1:18">
      <c r="A37" s="30">
        <v>12</v>
      </c>
      <c r="B37" s="30">
        <v>1925</v>
      </c>
      <c r="C37" s="30">
        <v>1611</v>
      </c>
      <c r="D37" s="30" t="s">
        <v>49</v>
      </c>
      <c r="E37" s="22">
        <v>0.22777777777777777</v>
      </c>
      <c r="F37" s="31">
        <v>2</v>
      </c>
      <c r="G37" s="24">
        <v>104722</v>
      </c>
      <c r="H37" s="24">
        <v>8212</v>
      </c>
      <c r="I37" s="24">
        <v>0</v>
      </c>
      <c r="J37" s="24">
        <f t="shared" si="3"/>
        <v>112934</v>
      </c>
      <c r="K37" s="24"/>
      <c r="L37" s="26">
        <v>55352</v>
      </c>
      <c r="M37" s="24">
        <v>10596</v>
      </c>
      <c r="N37" s="24">
        <v>0</v>
      </c>
      <c r="O37" s="26">
        <f t="shared" si="4"/>
        <v>65948</v>
      </c>
      <c r="P37" s="27">
        <f t="shared" si="5"/>
        <v>46986</v>
      </c>
      <c r="Q37" s="32"/>
      <c r="R37" s="32"/>
    </row>
    <row r="38" spans="1:18">
      <c r="A38" s="30">
        <v>10</v>
      </c>
      <c r="B38" s="30">
        <v>1930</v>
      </c>
      <c r="C38" s="30">
        <v>1930</v>
      </c>
      <c r="D38" s="30" t="s">
        <v>50</v>
      </c>
      <c r="E38" s="22">
        <v>9.0548340548340558E-2</v>
      </c>
      <c r="F38" s="31">
        <v>2</v>
      </c>
      <c r="G38" s="24">
        <v>28384</v>
      </c>
      <c r="H38" s="24">
        <v>2948</v>
      </c>
      <c r="I38" s="24">
        <v>0</v>
      </c>
      <c r="J38" s="24">
        <f t="shared" si="3"/>
        <v>31332</v>
      </c>
      <c r="K38" s="24"/>
      <c r="L38" s="26">
        <v>16136</v>
      </c>
      <c r="M38" s="24">
        <v>2373</v>
      </c>
      <c r="N38" s="24">
        <v>0</v>
      </c>
      <c r="O38" s="26">
        <f t="shared" si="4"/>
        <v>18509</v>
      </c>
      <c r="P38" s="27">
        <f t="shared" si="5"/>
        <v>12823</v>
      </c>
      <c r="Q38" s="32"/>
      <c r="R38" s="32"/>
    </row>
    <row r="39" spans="1:18">
      <c r="A39" s="30">
        <v>8</v>
      </c>
      <c r="B39" s="30">
        <v>1935</v>
      </c>
      <c r="C39" s="30">
        <v>1935</v>
      </c>
      <c r="D39" s="30" t="s">
        <v>51</v>
      </c>
      <c r="E39" s="22">
        <v>0.1</v>
      </c>
      <c r="F39" s="31"/>
      <c r="G39" s="24">
        <v>680</v>
      </c>
      <c r="H39" s="24">
        <v>0</v>
      </c>
      <c r="I39" s="24">
        <v>0</v>
      </c>
      <c r="J39" s="24">
        <f t="shared" si="3"/>
        <v>680</v>
      </c>
      <c r="K39" s="24"/>
      <c r="L39" s="26">
        <v>307</v>
      </c>
      <c r="M39" s="24">
        <v>66</v>
      </c>
      <c r="N39" s="24">
        <v>0</v>
      </c>
      <c r="O39" s="26">
        <f t="shared" si="4"/>
        <v>373</v>
      </c>
      <c r="P39" s="27">
        <f t="shared" si="5"/>
        <v>307</v>
      </c>
      <c r="Q39" s="32"/>
      <c r="R39" s="32"/>
    </row>
    <row r="40" spans="1:18">
      <c r="A40" s="30">
        <v>8</v>
      </c>
      <c r="B40" s="30" t="s">
        <v>52</v>
      </c>
      <c r="C40" s="30">
        <v>1940</v>
      </c>
      <c r="D40" s="30" t="s">
        <v>53</v>
      </c>
      <c r="E40" s="22">
        <v>0.1</v>
      </c>
      <c r="F40" s="31"/>
      <c r="G40" s="24">
        <v>6988</v>
      </c>
      <c r="H40" s="24">
        <v>543</v>
      </c>
      <c r="I40" s="24">
        <v>0</v>
      </c>
      <c r="J40" s="24">
        <f t="shared" si="3"/>
        <v>7531</v>
      </c>
      <c r="K40" s="24"/>
      <c r="L40" s="26">
        <v>4220</v>
      </c>
      <c r="M40" s="24">
        <v>553</v>
      </c>
      <c r="N40" s="24">
        <v>0</v>
      </c>
      <c r="O40" s="26">
        <f t="shared" si="4"/>
        <v>4773</v>
      </c>
      <c r="P40" s="27">
        <f t="shared" si="5"/>
        <v>2758</v>
      </c>
      <c r="Q40" s="32"/>
      <c r="R40" s="32"/>
    </row>
    <row r="41" spans="1:18">
      <c r="A41" s="30">
        <v>8</v>
      </c>
      <c r="B41" s="30">
        <v>1955</v>
      </c>
      <c r="C41" s="30">
        <v>1955</v>
      </c>
      <c r="D41" s="30" t="s">
        <v>54</v>
      </c>
      <c r="E41" s="22">
        <v>0.21666666666666667</v>
      </c>
      <c r="F41" s="31">
        <v>2</v>
      </c>
      <c r="G41" s="24">
        <v>4014</v>
      </c>
      <c r="H41" s="24">
        <v>310</v>
      </c>
      <c r="I41" s="24">
        <v>0</v>
      </c>
      <c r="J41" s="24">
        <f t="shared" si="3"/>
        <v>4324</v>
      </c>
      <c r="K41" s="24"/>
      <c r="L41" s="26">
        <v>2635</v>
      </c>
      <c r="M41" s="24">
        <v>206</v>
      </c>
      <c r="N41" s="24">
        <v>0</v>
      </c>
      <c r="O41" s="26">
        <f t="shared" si="4"/>
        <v>2841</v>
      </c>
      <c r="P41" s="27">
        <f t="shared" si="5"/>
        <v>1483</v>
      </c>
      <c r="Q41" s="32"/>
      <c r="R41" s="32"/>
    </row>
    <row r="42" spans="1:18">
      <c r="A42" s="30">
        <v>8</v>
      </c>
      <c r="B42" s="30">
        <v>1960</v>
      </c>
      <c r="C42" s="30">
        <v>1960</v>
      </c>
      <c r="D42" s="30" t="s">
        <v>55</v>
      </c>
      <c r="E42" s="22">
        <v>0.1</v>
      </c>
      <c r="F42" s="31"/>
      <c r="G42" s="24">
        <v>0</v>
      </c>
      <c r="H42" s="24">
        <v>0</v>
      </c>
      <c r="I42" s="24">
        <v>0</v>
      </c>
      <c r="J42" s="24">
        <f t="shared" si="3"/>
        <v>0</v>
      </c>
      <c r="K42" s="24"/>
      <c r="L42" s="26">
        <v>0</v>
      </c>
      <c r="M42" s="24">
        <v>0</v>
      </c>
      <c r="N42" s="24">
        <v>0</v>
      </c>
      <c r="O42" s="26">
        <f t="shared" si="4"/>
        <v>0</v>
      </c>
      <c r="P42" s="27">
        <f t="shared" si="5"/>
        <v>0</v>
      </c>
      <c r="Q42" s="32"/>
      <c r="R42" s="32"/>
    </row>
    <row r="43" spans="1:18">
      <c r="A43" s="30">
        <v>47</v>
      </c>
      <c r="B43" s="30">
        <v>1980</v>
      </c>
      <c r="C43" s="30">
        <v>1980</v>
      </c>
      <c r="D43" s="30" t="s">
        <v>56</v>
      </c>
      <c r="E43" s="22">
        <v>7.7777777777777779E-2</v>
      </c>
      <c r="F43" s="31">
        <v>2</v>
      </c>
      <c r="G43" s="24">
        <v>17269</v>
      </c>
      <c r="H43" s="24">
        <v>1204</v>
      </c>
      <c r="I43" s="24">
        <v>0</v>
      </c>
      <c r="J43" s="24">
        <f t="shared" si="3"/>
        <v>18473</v>
      </c>
      <c r="K43" s="24"/>
      <c r="L43" s="26">
        <v>9770</v>
      </c>
      <c r="M43" s="24">
        <v>1120</v>
      </c>
      <c r="N43" s="24">
        <v>0</v>
      </c>
      <c r="O43" s="26">
        <f t="shared" si="4"/>
        <v>10890</v>
      </c>
      <c r="P43" s="27">
        <f t="shared" si="5"/>
        <v>7583</v>
      </c>
      <c r="Q43" s="32"/>
      <c r="R43" s="32"/>
    </row>
    <row r="44" spans="1:18">
      <c r="A44" s="30">
        <v>47</v>
      </c>
      <c r="B44" s="30">
        <v>1990</v>
      </c>
      <c r="C44" s="30">
        <v>1990</v>
      </c>
      <c r="D44" s="30" t="s">
        <v>57</v>
      </c>
      <c r="E44" s="22" t="s">
        <v>24</v>
      </c>
      <c r="F44" s="31"/>
      <c r="G44" s="24">
        <v>0</v>
      </c>
      <c r="H44" s="24">
        <v>0</v>
      </c>
      <c r="I44" s="24">
        <v>0</v>
      </c>
      <c r="J44" s="24">
        <f t="shared" si="3"/>
        <v>0</v>
      </c>
      <c r="K44" s="24"/>
      <c r="L44" s="26">
        <v>0</v>
      </c>
      <c r="M44" s="24">
        <v>0</v>
      </c>
      <c r="N44" s="24">
        <v>0</v>
      </c>
      <c r="O44" s="26">
        <f t="shared" si="4"/>
        <v>0</v>
      </c>
      <c r="P44" s="27">
        <f t="shared" si="5"/>
        <v>0</v>
      </c>
      <c r="Q44" s="32"/>
      <c r="R44" s="32"/>
    </row>
    <row r="45" spans="1:18">
      <c r="A45" s="43"/>
      <c r="B45" s="44"/>
      <c r="C45" s="44"/>
      <c r="D45" s="36" t="s">
        <v>58</v>
      </c>
      <c r="E45" s="30" t="s">
        <v>24</v>
      </c>
      <c r="F45" s="31"/>
      <c r="G45" s="24">
        <f>SUM(G33:G44)</f>
        <v>238482</v>
      </c>
      <c r="H45" s="24">
        <f>SUM(H33:H44)</f>
        <v>16451</v>
      </c>
      <c r="I45" s="24">
        <f>SUM(I33:I44)</f>
        <v>0</v>
      </c>
      <c r="J45" s="24">
        <f>SUM(J33:J44)</f>
        <v>254933</v>
      </c>
      <c r="K45" s="24"/>
      <c r="L45" s="26">
        <f>SUM(L33:L44)</f>
        <v>120026</v>
      </c>
      <c r="M45" s="26">
        <f>SUM(M33:M44)</f>
        <v>18839</v>
      </c>
      <c r="N45" s="26">
        <f>SUM(N33:N44)</f>
        <v>0</v>
      </c>
      <c r="O45" s="26">
        <f>SUM(O33:O44)</f>
        <v>138865</v>
      </c>
      <c r="P45" s="27">
        <f t="shared" si="5"/>
        <v>116068</v>
      </c>
      <c r="Q45" s="32"/>
      <c r="R45" s="32"/>
    </row>
    <row r="46" spans="1:18">
      <c r="A46" s="45" t="s">
        <v>59</v>
      </c>
      <c r="B46" s="46"/>
      <c r="C46" s="47"/>
      <c r="D46" s="48"/>
      <c r="E46" s="47"/>
      <c r="F46" s="49"/>
      <c r="G46" s="50"/>
      <c r="H46" s="50"/>
      <c r="I46" s="50"/>
      <c r="J46" s="50"/>
      <c r="K46" s="50"/>
      <c r="L46" s="51"/>
      <c r="M46" s="51"/>
      <c r="N46" s="51"/>
      <c r="O46" s="51"/>
      <c r="P46" s="42"/>
      <c r="Q46" s="32"/>
      <c r="R46" s="32"/>
    </row>
    <row r="47" spans="1:18">
      <c r="A47" s="30">
        <v>47</v>
      </c>
      <c r="B47" s="30">
        <v>2005</v>
      </c>
      <c r="C47" s="30">
        <v>2005</v>
      </c>
      <c r="D47" s="30" t="s">
        <v>60</v>
      </c>
      <c r="E47" s="22">
        <v>0.04</v>
      </c>
      <c r="F47" s="31"/>
      <c r="G47" s="24">
        <v>17549</v>
      </c>
      <c r="H47" s="24">
        <v>0</v>
      </c>
      <c r="I47" s="24">
        <v>0</v>
      </c>
      <c r="J47" s="24">
        <f>SUM(G47:I47)</f>
        <v>17549</v>
      </c>
      <c r="K47" s="24"/>
      <c r="L47" s="26">
        <v>6583</v>
      </c>
      <c r="M47" s="24">
        <v>733</v>
      </c>
      <c r="N47" s="24">
        <v>0</v>
      </c>
      <c r="O47" s="26">
        <f>+L47+M47+N47</f>
        <v>7316</v>
      </c>
      <c r="P47" s="27">
        <f t="shared" ref="P47:P53" si="6">+J47-O47</f>
        <v>10233</v>
      </c>
      <c r="Q47" s="32"/>
      <c r="R47" s="32"/>
    </row>
    <row r="48" spans="1:18">
      <c r="A48" s="30"/>
      <c r="B48" s="30"/>
      <c r="C48" s="30"/>
      <c r="D48" s="36" t="s">
        <v>61</v>
      </c>
      <c r="E48" s="30" t="s">
        <v>24</v>
      </c>
      <c r="F48" s="31"/>
      <c r="G48" s="24">
        <f>SUM(G47:G47)</f>
        <v>17549</v>
      </c>
      <c r="H48" s="24">
        <f>SUM(H47:H47)</f>
        <v>0</v>
      </c>
      <c r="I48" s="24">
        <f>SUM(I47:I47)</f>
        <v>0</v>
      </c>
      <c r="J48" s="24">
        <f>SUM(J47:J47)</f>
        <v>17549</v>
      </c>
      <c r="K48" s="24"/>
      <c r="L48" s="26">
        <f>SUM(L47:L47)</f>
        <v>6583</v>
      </c>
      <c r="M48" s="26">
        <f>SUM(M47:M47)</f>
        <v>733</v>
      </c>
      <c r="N48" s="26">
        <f>SUM(N47:N47)</f>
        <v>0</v>
      </c>
      <c r="O48" s="26">
        <f>SUM(O47:O47)</f>
        <v>7316</v>
      </c>
      <c r="P48" s="27">
        <f t="shared" si="6"/>
        <v>10233</v>
      </c>
      <c r="Q48" s="32"/>
      <c r="R48" s="32"/>
    </row>
    <row r="49" spans="1:22" ht="28.2">
      <c r="A49" s="35"/>
      <c r="B49" s="52" t="s">
        <v>62</v>
      </c>
      <c r="C49" s="53"/>
      <c r="D49" s="54" t="s">
        <v>63</v>
      </c>
      <c r="E49" s="30" t="s">
        <v>24</v>
      </c>
      <c r="F49" s="55"/>
      <c r="G49" s="56">
        <f>+G31+G45+G48</f>
        <v>2015685</v>
      </c>
      <c r="H49" s="56">
        <f>+H31+H45+H48</f>
        <v>152002</v>
      </c>
      <c r="I49" s="56">
        <f>+I31+I45+I48</f>
        <v>-3727</v>
      </c>
      <c r="J49" s="56">
        <f>+J31+J45+J48</f>
        <v>2163960</v>
      </c>
      <c r="K49" s="56"/>
      <c r="L49" s="57">
        <f>+L31+L45+L48</f>
        <v>487075</v>
      </c>
      <c r="M49" s="57">
        <f>+M31+M45+M48</f>
        <v>75507</v>
      </c>
      <c r="N49" s="57">
        <f>+N31+N45+N48</f>
        <v>-789</v>
      </c>
      <c r="O49" s="57">
        <f>+O31+O45+O48</f>
        <v>561793</v>
      </c>
      <c r="P49" s="58">
        <f t="shared" si="6"/>
        <v>1602167</v>
      </c>
      <c r="Q49" s="32"/>
      <c r="R49" s="32"/>
      <c r="S49" s="84"/>
      <c r="T49" s="84"/>
      <c r="U49" s="85"/>
    </row>
    <row r="50" spans="1:22">
      <c r="A50" s="30">
        <v>47</v>
      </c>
      <c r="B50" s="30">
        <v>1995</v>
      </c>
      <c r="C50" s="30" t="s">
        <v>64</v>
      </c>
      <c r="D50" s="30" t="s">
        <v>65</v>
      </c>
      <c r="E50" s="30" t="s">
        <v>66</v>
      </c>
      <c r="F50" s="31"/>
      <c r="G50" s="24">
        <v>-432775.44262019364</v>
      </c>
      <c r="H50" s="24">
        <v>-25322.604319999999</v>
      </c>
      <c r="I50" s="24">
        <v>993</v>
      </c>
      <c r="J50" s="24">
        <f>SUM(G50:I50)</f>
        <v>-457105.04694019363</v>
      </c>
      <c r="K50" s="24"/>
      <c r="L50" s="26">
        <v>-91514.72231387053</v>
      </c>
      <c r="M50" s="24">
        <v>-13522.446428903628</v>
      </c>
      <c r="N50" s="24">
        <v>70.626999999999995</v>
      </c>
      <c r="O50" s="26">
        <f>SUM(L50:N50)</f>
        <v>-104966.54174277416</v>
      </c>
      <c r="P50" s="27">
        <f t="shared" si="6"/>
        <v>-352138.50519741944</v>
      </c>
      <c r="Q50" s="32"/>
      <c r="R50" s="32"/>
    </row>
    <row r="51" spans="1:22">
      <c r="A51" s="35"/>
      <c r="B51" s="47"/>
      <c r="C51" s="47"/>
      <c r="D51" s="52" t="s">
        <v>67</v>
      </c>
      <c r="E51" s="53" t="s">
        <v>24</v>
      </c>
      <c r="F51" s="55"/>
      <c r="G51" s="56">
        <f>+G49+G50</f>
        <v>1582909.5573798064</v>
      </c>
      <c r="H51" s="56">
        <f>+H49+H50</f>
        <v>126679.39568</v>
      </c>
      <c r="I51" s="56">
        <f>+I49+I50</f>
        <v>-2734</v>
      </c>
      <c r="J51" s="56">
        <f>+J49+J50</f>
        <v>1706854.9530598065</v>
      </c>
      <c r="K51" s="56"/>
      <c r="L51" s="57">
        <f>+L49+L50</f>
        <v>395560.27768612944</v>
      </c>
      <c r="M51" s="57">
        <f>+M49+M50</f>
        <v>61984.553571096374</v>
      </c>
      <c r="N51" s="57">
        <f>+N49+N50</f>
        <v>-718.37300000000005</v>
      </c>
      <c r="O51" s="57">
        <f>+O49+O50</f>
        <v>456826.45825722581</v>
      </c>
      <c r="P51" s="58">
        <f t="shared" si="6"/>
        <v>1250028.4948025807</v>
      </c>
      <c r="Q51" s="32"/>
      <c r="R51" s="86"/>
      <c r="S51" s="32"/>
      <c r="T51" s="32"/>
      <c r="U51" s="87"/>
      <c r="V51" s="88"/>
    </row>
    <row r="52" spans="1:22" ht="38.4">
      <c r="A52" s="30"/>
      <c r="B52" s="30"/>
      <c r="C52" s="30"/>
      <c r="D52" s="59" t="s">
        <v>68</v>
      </c>
      <c r="E52" s="53"/>
      <c r="F52" s="55"/>
      <c r="G52" s="56">
        <v>-3034</v>
      </c>
      <c r="H52" s="56">
        <v>0</v>
      </c>
      <c r="I52" s="56">
        <v>0</v>
      </c>
      <c r="J52" s="24">
        <f>SUM(G52:I52)</f>
        <v>-3034</v>
      </c>
      <c r="K52" s="56"/>
      <c r="L52" s="57">
        <v>-798</v>
      </c>
      <c r="M52" s="57">
        <f>798-902</f>
        <v>-104</v>
      </c>
      <c r="N52" s="57">
        <v>0</v>
      </c>
      <c r="O52" s="26">
        <f>+L52+M52+N52</f>
        <v>-902</v>
      </c>
      <c r="P52" s="27">
        <f t="shared" si="6"/>
        <v>-2132</v>
      </c>
      <c r="Q52" s="32"/>
      <c r="R52" s="89"/>
    </row>
    <row r="53" spans="1:22" ht="26.4">
      <c r="A53" s="30"/>
      <c r="B53" s="30"/>
      <c r="C53" s="30"/>
      <c r="D53" s="60" t="s">
        <v>69</v>
      </c>
      <c r="E53" s="53"/>
      <c r="F53" s="55"/>
      <c r="G53" s="61">
        <v>161.36982617158199</v>
      </c>
      <c r="H53" s="61">
        <v>-2.2410586914209003</v>
      </c>
      <c r="I53" s="61">
        <v>0</v>
      </c>
      <c r="J53" s="24">
        <f>SUM(G53:I53)</f>
        <v>159.12876748016109</v>
      </c>
      <c r="K53" s="56"/>
      <c r="L53" s="61">
        <v>-292.82535389787802</v>
      </c>
      <c r="M53" s="90">
        <v>-43.929701929643791</v>
      </c>
      <c r="N53" s="61">
        <v>0</v>
      </c>
      <c r="O53" s="26">
        <f>SUM(L53:N53)</f>
        <v>-336.7550558275218</v>
      </c>
      <c r="P53" s="27">
        <f t="shared" si="6"/>
        <v>495.88382330768286</v>
      </c>
      <c r="Q53" s="32"/>
      <c r="R53" s="89"/>
    </row>
    <row r="54" spans="1:22">
      <c r="A54" s="30"/>
      <c r="B54" s="30"/>
      <c r="C54" s="30"/>
      <c r="D54" s="62" t="s">
        <v>70</v>
      </c>
      <c r="E54" s="30"/>
      <c r="F54" s="31"/>
      <c r="G54" s="24">
        <f>SUM(G51:G53)</f>
        <v>1580036.927205978</v>
      </c>
      <c r="H54" s="24">
        <f>SUM(H51:H53)</f>
        <v>126677.15462130858</v>
      </c>
      <c r="I54" s="24">
        <f>SUM(I51:I53)</f>
        <v>-2734</v>
      </c>
      <c r="J54" s="24">
        <f>SUM(J51:J53)</f>
        <v>1703980.0818272866</v>
      </c>
      <c r="K54" s="24"/>
      <c r="L54" s="24">
        <f>SUM(L51:L53)</f>
        <v>394469.45233223157</v>
      </c>
      <c r="M54" s="24">
        <f>SUM(M51:M53)</f>
        <v>61836.623869166731</v>
      </c>
      <c r="N54" s="24">
        <f>SUM(N51:N53)</f>
        <v>-718.37300000000005</v>
      </c>
      <c r="O54" s="24">
        <f>SUM(O51:O53)</f>
        <v>455587.70320139831</v>
      </c>
      <c r="P54" s="24">
        <f>SUM(P51:P53)+1</f>
        <v>1248393.3786258884</v>
      </c>
      <c r="Q54" s="32"/>
      <c r="R54" s="89"/>
    </row>
    <row r="55" spans="1:22">
      <c r="A55" s="35"/>
      <c r="B55" s="47"/>
      <c r="C55" s="47"/>
      <c r="D55" s="63"/>
      <c r="E55" s="44"/>
      <c r="F55" s="64"/>
      <c r="G55" s="65"/>
      <c r="H55" s="65"/>
      <c r="I55" s="65"/>
      <c r="J55" s="65"/>
      <c r="K55" s="65"/>
      <c r="L55" s="65"/>
      <c r="M55" s="65"/>
      <c r="N55" s="65"/>
      <c r="O55" s="65"/>
      <c r="P55" s="66"/>
      <c r="Q55" s="32"/>
      <c r="R55" s="89"/>
    </row>
    <row r="56" spans="1:22">
      <c r="A56" s="35"/>
      <c r="B56" s="47"/>
      <c r="C56" s="47"/>
      <c r="D56" s="48"/>
      <c r="E56" s="47"/>
      <c r="F56" s="49"/>
      <c r="G56" s="50"/>
      <c r="H56" s="50"/>
      <c r="I56" s="50"/>
      <c r="J56" s="67" t="s">
        <v>71</v>
      </c>
      <c r="K56" s="50"/>
      <c r="M56" s="68"/>
      <c r="O56" s="50"/>
      <c r="P56" s="69"/>
      <c r="Q56" s="32"/>
      <c r="R56" s="89"/>
    </row>
    <row r="57" spans="1:22">
      <c r="A57" s="30">
        <f>+A38</f>
        <v>10</v>
      </c>
      <c r="B57" s="30"/>
      <c r="C57" s="30"/>
      <c r="D57" s="30" t="str">
        <f>+D38</f>
        <v xml:space="preserve">Transportation </v>
      </c>
      <c r="E57" s="47"/>
      <c r="F57" s="49"/>
      <c r="G57" s="50"/>
      <c r="H57" s="50"/>
      <c r="I57" s="50"/>
      <c r="J57" s="68" t="s">
        <v>72</v>
      </c>
      <c r="K57" s="50"/>
      <c r="M57" s="70">
        <f>+M38</f>
        <v>2373</v>
      </c>
      <c r="N57" s="32"/>
      <c r="O57" s="50"/>
      <c r="P57" s="69"/>
      <c r="Q57" s="32"/>
      <c r="R57" s="86"/>
      <c r="S57" s="91"/>
    </row>
    <row r="58" spans="1:22">
      <c r="A58" s="30">
        <f>+A39</f>
        <v>8</v>
      </c>
      <c r="B58" s="30"/>
      <c r="C58" s="30"/>
      <c r="D58" s="30" t="str">
        <f>+D39</f>
        <v>Stores Equipment</v>
      </c>
      <c r="E58" s="47"/>
      <c r="F58" s="49"/>
      <c r="G58" s="50"/>
      <c r="H58" s="50"/>
      <c r="I58" s="50"/>
      <c r="J58" s="68" t="s">
        <v>51</v>
      </c>
      <c r="K58" s="50"/>
      <c r="M58" s="71">
        <f>+M39</f>
        <v>66</v>
      </c>
      <c r="O58" s="50"/>
      <c r="P58" s="69"/>
      <c r="Q58" s="32"/>
      <c r="R58" s="89"/>
      <c r="S58" s="91"/>
    </row>
    <row r="59" spans="1:22">
      <c r="A59" s="30">
        <f>+A40</f>
        <v>8</v>
      </c>
      <c r="B59" s="30"/>
      <c r="C59" s="30"/>
      <c r="D59" s="30" t="str">
        <f>+D40</f>
        <v>Tools, Shop &amp; Garage</v>
      </c>
      <c r="E59" s="47"/>
      <c r="F59" s="49"/>
      <c r="G59" s="50"/>
      <c r="H59" s="50"/>
      <c r="I59" s="50"/>
      <c r="J59" s="68" t="str">
        <f>+D40</f>
        <v>Tools, Shop &amp; Garage</v>
      </c>
      <c r="K59" s="50"/>
      <c r="M59" s="72">
        <f>+M40</f>
        <v>553</v>
      </c>
      <c r="O59" s="50"/>
      <c r="P59" s="69"/>
      <c r="Q59" s="32"/>
      <c r="R59" s="93"/>
      <c r="S59" s="94"/>
      <c r="T59" s="47"/>
      <c r="U59" s="95"/>
    </row>
    <row r="60" spans="1:22">
      <c r="A60" s="35"/>
      <c r="B60" s="47"/>
      <c r="C60" s="47"/>
      <c r="D60" s="47"/>
      <c r="E60" s="47"/>
      <c r="F60" s="49"/>
      <c r="G60" s="50"/>
      <c r="H60" s="50"/>
      <c r="I60" s="50"/>
      <c r="J60" s="68" t="s">
        <v>73</v>
      </c>
      <c r="K60" s="50"/>
      <c r="M60" s="74">
        <f>+M53</f>
        <v>-43.929701929643791</v>
      </c>
      <c r="O60" s="50"/>
      <c r="P60" s="69"/>
      <c r="Q60" s="32"/>
      <c r="R60" s="93"/>
      <c r="S60" s="94"/>
      <c r="T60" s="47"/>
      <c r="U60" s="95"/>
    </row>
    <row r="61" spans="1:22">
      <c r="A61" s="35"/>
      <c r="B61" s="47"/>
      <c r="C61" s="47"/>
      <c r="D61" s="48"/>
      <c r="E61" s="47"/>
      <c r="F61" s="49"/>
      <c r="G61" s="50"/>
      <c r="H61" s="50"/>
      <c r="I61" s="50"/>
      <c r="J61" s="75" t="s">
        <v>74</v>
      </c>
      <c r="K61" s="50"/>
      <c r="M61" s="76">
        <f>M51-M57-M58-M59+M60</f>
        <v>58948.623869166731</v>
      </c>
      <c r="O61" s="50"/>
      <c r="P61" s="69"/>
      <c r="Q61" s="32"/>
      <c r="R61" s="93"/>
      <c r="S61" s="50"/>
      <c r="T61" s="50"/>
      <c r="U61" s="50"/>
      <c r="V61" s="88"/>
    </row>
    <row r="62" spans="1:22">
      <c r="A62" s="77" t="s">
        <v>75</v>
      </c>
      <c r="B62" s="47"/>
      <c r="C62" s="47"/>
      <c r="D62" s="47"/>
      <c r="E62" s="47"/>
      <c r="F62" s="47"/>
      <c r="G62" s="50"/>
      <c r="H62" s="50"/>
      <c r="I62" s="50"/>
      <c r="J62" s="50"/>
      <c r="K62" s="50"/>
      <c r="L62" s="50"/>
      <c r="M62" s="50"/>
      <c r="N62" s="50"/>
      <c r="O62" s="50"/>
      <c r="P62" s="78"/>
      <c r="Q62" s="32"/>
      <c r="R62" s="93"/>
      <c r="S62" s="47"/>
      <c r="T62" s="47"/>
      <c r="U62" s="95"/>
    </row>
    <row r="63" spans="1:22" ht="14.25" customHeight="1">
      <c r="A63" s="98" t="s">
        <v>76</v>
      </c>
      <c r="B63" s="99"/>
      <c r="C63" s="99"/>
      <c r="D63" s="99"/>
      <c r="E63" s="99"/>
      <c r="F63" s="99"/>
      <c r="G63" s="99"/>
      <c r="H63" s="99"/>
      <c r="I63" s="99"/>
      <c r="J63" s="99"/>
      <c r="K63" s="99"/>
      <c r="L63" s="99"/>
      <c r="M63" s="99"/>
      <c r="N63" s="99"/>
      <c r="O63" s="99"/>
      <c r="P63" s="100"/>
      <c r="Q63" s="32"/>
      <c r="R63" s="96"/>
      <c r="S63" s="50"/>
      <c r="T63" s="50"/>
      <c r="U63" s="97"/>
    </row>
    <row r="64" spans="1:22" ht="14.25" customHeight="1">
      <c r="A64" s="101" t="s">
        <v>81</v>
      </c>
      <c r="B64" s="99"/>
      <c r="C64" s="99"/>
      <c r="D64" s="99"/>
      <c r="E64" s="99"/>
      <c r="F64" s="99"/>
      <c r="G64" s="99"/>
      <c r="H64" s="99"/>
      <c r="I64" s="99"/>
      <c r="J64" s="99"/>
      <c r="K64" s="99"/>
      <c r="L64" s="99"/>
      <c r="M64" s="99"/>
      <c r="N64" s="99"/>
      <c r="O64" s="99"/>
      <c r="P64" s="100"/>
      <c r="Q64" s="32"/>
      <c r="R64" s="50"/>
      <c r="S64" s="47"/>
      <c r="T64" s="47"/>
      <c r="U64" s="95"/>
    </row>
    <row r="65" spans="1:21" ht="14.25" customHeight="1">
      <c r="A65" s="101" t="s">
        <v>78</v>
      </c>
      <c r="B65" s="102"/>
      <c r="C65" s="102"/>
      <c r="D65" s="102"/>
      <c r="E65" s="102"/>
      <c r="F65" s="102"/>
      <c r="G65" s="102"/>
      <c r="H65" s="102"/>
      <c r="I65" s="102"/>
      <c r="J65" s="102"/>
      <c r="K65" s="102"/>
      <c r="L65" s="102"/>
      <c r="M65" s="102"/>
      <c r="N65" s="102"/>
      <c r="O65" s="102"/>
      <c r="P65" s="100"/>
      <c r="Q65" s="32"/>
      <c r="R65" s="50"/>
      <c r="S65" s="47"/>
      <c r="T65" s="47"/>
      <c r="U65" s="95"/>
    </row>
    <row r="66" spans="1:21" ht="14.25" customHeight="1">
      <c r="A66" s="101" t="s">
        <v>79</v>
      </c>
      <c r="B66" s="103"/>
      <c r="C66" s="103"/>
      <c r="D66" s="103"/>
      <c r="E66" s="103"/>
      <c r="F66" s="103"/>
      <c r="G66" s="103"/>
      <c r="H66" s="103"/>
      <c r="I66" s="103"/>
      <c r="J66" s="103"/>
      <c r="K66" s="103"/>
      <c r="L66" s="103"/>
      <c r="M66" s="103"/>
      <c r="N66" s="103"/>
      <c r="O66" s="103"/>
      <c r="P66" s="104"/>
      <c r="Q66" s="32"/>
      <c r="R66" s="32"/>
    </row>
    <row r="67" spans="1:21" ht="46.5" customHeight="1">
      <c r="A67" s="101" t="s">
        <v>86</v>
      </c>
      <c r="B67" s="102"/>
      <c r="C67" s="102"/>
      <c r="D67" s="102"/>
      <c r="E67" s="102"/>
      <c r="F67" s="102"/>
      <c r="G67" s="102"/>
      <c r="H67" s="102"/>
      <c r="I67" s="102"/>
      <c r="J67" s="102"/>
      <c r="K67" s="102"/>
      <c r="L67" s="102"/>
      <c r="M67" s="102"/>
      <c r="N67" s="102"/>
      <c r="O67" s="102"/>
      <c r="P67" s="100"/>
      <c r="Q67" s="32"/>
      <c r="R67" s="32"/>
    </row>
    <row r="68" spans="1:21">
      <c r="A68" s="105"/>
      <c r="B68" s="106"/>
      <c r="C68" s="106"/>
      <c r="D68" s="106"/>
      <c r="E68" s="106"/>
      <c r="F68" s="106"/>
      <c r="G68" s="106"/>
      <c r="H68" s="106"/>
      <c r="I68" s="106"/>
      <c r="J68" s="106"/>
      <c r="K68" s="106"/>
      <c r="L68" s="106"/>
      <c r="M68" s="106"/>
      <c r="N68" s="106"/>
      <c r="O68" s="106"/>
      <c r="P68" s="107"/>
    </row>
    <row r="69" spans="1:21">
      <c r="P69" s="79"/>
    </row>
    <row r="70" spans="1:21">
      <c r="P70" s="79"/>
    </row>
    <row r="71" spans="1:21">
      <c r="P71" s="79"/>
    </row>
    <row r="72" spans="1:21">
      <c r="P72" s="79"/>
    </row>
    <row r="73" spans="1:21">
      <c r="P73" s="79"/>
    </row>
    <row r="74" spans="1:21">
      <c r="P74" s="79"/>
    </row>
    <row r="75" spans="1:21">
      <c r="P75" s="79"/>
    </row>
    <row r="76" spans="1:21">
      <c r="P76" s="79"/>
    </row>
    <row r="77" spans="1:21">
      <c r="P77" s="79"/>
    </row>
    <row r="78" spans="1:21">
      <c r="P78" s="79"/>
    </row>
    <row r="79" spans="1:21">
      <c r="P79" s="79"/>
    </row>
    <row r="80" spans="1:21">
      <c r="P80" s="79"/>
    </row>
    <row r="81" spans="16:16">
      <c r="P81" s="79"/>
    </row>
    <row r="82" spans="16:16">
      <c r="P82" s="79"/>
    </row>
    <row r="83" spans="16:16">
      <c r="P83" s="79"/>
    </row>
  </sheetData>
  <mergeCells count="11">
    <mergeCell ref="A63:P63"/>
    <mergeCell ref="A8:P8"/>
    <mergeCell ref="A9:P9"/>
    <mergeCell ref="G12:J12"/>
    <mergeCell ref="L12:O12"/>
    <mergeCell ref="A14:C14"/>
    <mergeCell ref="A64:P64"/>
    <mergeCell ref="A65:P65"/>
    <mergeCell ref="A66:P66"/>
    <mergeCell ref="A67:P67"/>
    <mergeCell ref="A68:P68"/>
  </mergeCells>
  <printOptions horizontalCentered="1"/>
  <pageMargins left="0" right="0" top="0.24" bottom="0.46" header="0.17" footer="0.21"/>
  <pageSetup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2015 Full Conty Mifrs Appen </vt:lpstr>
      <vt:lpstr>2016 Full Conty Mifrs Appen </vt:lpstr>
      <vt:lpstr>2017 Full Conty Mifrs Appen </vt:lpstr>
      <vt:lpstr>2018 Full Conty Mifrs Appen </vt:lpstr>
      <vt:lpstr>2019 Full Conty Mifrs Appen </vt:lpstr>
      <vt:lpstr>2020 Full Conty Mifrs Appen </vt:lpstr>
      <vt:lpstr>'2020 Full Conty Mifrs Appen '!Print_Area</vt:lpstr>
    </vt:vector>
  </TitlesOfParts>
  <Company>PowerStream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Iwamoto</dc:creator>
  <cp:lastModifiedBy>Larry Iwamoto</cp:lastModifiedBy>
  <cp:lastPrinted>2015-08-17T14:55:52Z</cp:lastPrinted>
  <dcterms:created xsi:type="dcterms:W3CDTF">2015-08-17T14:31:58Z</dcterms:created>
  <dcterms:modified xsi:type="dcterms:W3CDTF">2015-08-20T17:34:09Z</dcterms:modified>
</cp:coreProperties>
</file>