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640"/>
  </bookViews>
  <sheets>
    <sheet name="Residential" sheetId="1" r:id="rId1"/>
    <sheet name="GS&lt;50" sheetId="9" r:id="rId2"/>
    <sheet name="GS&gt;50" sheetId="10" r:id="rId3"/>
    <sheet name="LU" sheetId="11" r:id="rId4"/>
    <sheet name="USL" sheetId="12" r:id="rId5"/>
    <sheet name="Sentinel" sheetId="13" r:id="rId6"/>
    <sheet name="SL" sheetId="14" r:id="rId7"/>
  </sheets>
  <externalReferences>
    <externalReference r:id="rId8"/>
    <externalReference r:id="rId9"/>
    <externalReference r:id="rId10"/>
  </externalReferences>
  <definedNames>
    <definedName name="EBNUMBER">'[1]LDC Info'!$E$16</definedName>
    <definedName name="GSL_current">'[2]PS Bill Impacts'!$AD$60:$AJ$65</definedName>
    <definedName name="GSL_kW">'[2]PS Bill Impacts'!$AD$58:$AJ$58</definedName>
    <definedName name="GSL_kWh">'[2]PS Bill Impacts'!$AB$60:$AB$65</definedName>
    <definedName name="GSL_new">'[2]PS Bill Impacts'!$AD$71:$AJ$76</definedName>
    <definedName name="LU_Current">'[2]PS Bill Impacts'!$AQ$60:$AW$65</definedName>
    <definedName name="LU_kW">'[2]PS Bill Impacts'!$AQ$58:$AW$58</definedName>
    <definedName name="LU_kWh">'[2]PS Bill Impacts'!$AO$60:$AO$65</definedName>
    <definedName name="LU_New">'[2]PS Bill Impacts'!$AQ$71:$AW$76</definedName>
    <definedName name="_xlnm.Print_Area" localSheetId="1">'GS&lt;50'!$B$1:$AK$75</definedName>
    <definedName name="_xlnm.Print_Area" localSheetId="2">'GS&gt;50'!$B$1:$AK$78</definedName>
    <definedName name="_xlnm.Print_Area" localSheetId="3">LU!$B$1:$AK$78</definedName>
    <definedName name="_xlnm.Print_Area" localSheetId="0">Residential!$A$1:$AK$75</definedName>
    <definedName name="_xlnm.Print_Area" localSheetId="5">Sentinel!$B$1:$AK$78</definedName>
    <definedName name="_xlnm.Print_Area" localSheetId="6">SL!$B$1:$AK$78</definedName>
    <definedName name="_xlnm.Print_Area" localSheetId="4">USL!$B$1:$AK$77</definedName>
    <definedName name="SENT_Current">'[2]PS Bill Impacts'!$BQ$60:$BW$63</definedName>
    <definedName name="SENT_kW">'[2]PS Bill Impacts'!$BQ$58:$BU$58</definedName>
    <definedName name="SENT_kWh">'[2]PS Bill Impacts'!$BO$60:$BO$63</definedName>
    <definedName name="SENT_New">'[2]PS Bill Impacts'!$BQ$71:$BW$74</definedName>
    <definedName name="SL_Current">'[2]PS Bill Impacts'!$CD$60:$CJ$64</definedName>
    <definedName name="SL_kW">'[2]PS Bill Impacts'!$CD$58:$CI$58</definedName>
    <definedName name="SL_kWh">'[2]PS Bill Impacts'!$CB$60:$CB$64</definedName>
    <definedName name="SL_New">'[2]PS Bill Impacts'!$CC$71:$CJ$75</definedName>
    <definedName name="Utility">[2]Inputs!$C$5</definedName>
  </definedNames>
  <calcPr calcId="145621"/>
</workbook>
</file>

<file path=xl/calcChain.xml><?xml version="1.0" encoding="utf-8"?>
<calcChain xmlns="http://schemas.openxmlformats.org/spreadsheetml/2006/main">
  <c r="H58" i="9" l="1"/>
  <c r="AH60" i="14"/>
  <c r="AH59" i="14"/>
  <c r="AH58" i="14"/>
  <c r="AB60" i="14"/>
  <c r="AB59" i="14"/>
  <c r="AB58" i="14"/>
  <c r="V60" i="14"/>
  <c r="V59" i="14"/>
  <c r="V58" i="14"/>
  <c r="P60" i="14"/>
  <c r="P59" i="14"/>
  <c r="P58" i="14"/>
  <c r="J60" i="14"/>
  <c r="J59" i="14"/>
  <c r="J58" i="14"/>
  <c r="H60" i="14"/>
  <c r="H59" i="14"/>
  <c r="H58" i="14"/>
  <c r="E60" i="14"/>
  <c r="E59" i="14"/>
  <c r="E58" i="14"/>
  <c r="I45" i="9"/>
  <c r="F45" i="9"/>
  <c r="H57" i="9"/>
  <c r="H56" i="9"/>
  <c r="H55" i="9"/>
  <c r="E57" i="9"/>
  <c r="E56" i="9"/>
  <c r="E55" i="9"/>
  <c r="AG45" i="9"/>
  <c r="AA45" i="9"/>
  <c r="U45" i="9"/>
  <c r="O45" i="9"/>
  <c r="F45" i="1"/>
  <c r="AH60" i="13" l="1"/>
  <c r="AH59" i="13"/>
  <c r="AH58" i="13"/>
  <c r="AB60" i="13"/>
  <c r="AB59" i="13"/>
  <c r="AB58" i="13"/>
  <c r="V60" i="13"/>
  <c r="V59" i="13"/>
  <c r="V58" i="13"/>
  <c r="P60" i="13"/>
  <c r="P59" i="13"/>
  <c r="P58" i="13"/>
  <c r="J59" i="13"/>
  <c r="J60" i="13"/>
  <c r="J58" i="13"/>
  <c r="H60" i="13"/>
  <c r="H59" i="13"/>
  <c r="H58" i="13"/>
  <c r="E60" i="13"/>
  <c r="E59" i="13"/>
  <c r="E58" i="13"/>
  <c r="AH59" i="12"/>
  <c r="AH58" i="12"/>
  <c r="AH57" i="12"/>
  <c r="AB59" i="12"/>
  <c r="AB58" i="12"/>
  <c r="AB57" i="12"/>
  <c r="V59" i="12"/>
  <c r="V58" i="12"/>
  <c r="V57" i="12"/>
  <c r="P59" i="12"/>
  <c r="P58" i="12"/>
  <c r="P57" i="12"/>
  <c r="J58" i="12"/>
  <c r="J59" i="12"/>
  <c r="J57" i="12"/>
  <c r="H59" i="12"/>
  <c r="H58" i="12"/>
  <c r="H57" i="12"/>
  <c r="E59" i="12"/>
  <c r="E58" i="12"/>
  <c r="E57" i="12"/>
  <c r="AH60" i="11"/>
  <c r="AH59" i="11"/>
  <c r="AH58" i="11"/>
  <c r="AB60" i="11"/>
  <c r="AB59" i="11"/>
  <c r="AB58" i="11"/>
  <c r="V60" i="11"/>
  <c r="V59" i="11"/>
  <c r="V58" i="11"/>
  <c r="P60" i="11"/>
  <c r="P59" i="11"/>
  <c r="P58" i="11"/>
  <c r="J59" i="11"/>
  <c r="J60" i="11"/>
  <c r="J58" i="11"/>
  <c r="H60" i="11"/>
  <c r="H59" i="11"/>
  <c r="H58" i="11"/>
  <c r="E60" i="11"/>
  <c r="E59" i="11"/>
  <c r="E58" i="11"/>
  <c r="AH60" i="10" l="1"/>
  <c r="AH59" i="10"/>
  <c r="AH58" i="10"/>
  <c r="AB60" i="10"/>
  <c r="AB59" i="10"/>
  <c r="AB58" i="10"/>
  <c r="V60" i="10"/>
  <c r="V59" i="10"/>
  <c r="V58" i="10"/>
  <c r="P60" i="10"/>
  <c r="P59" i="10"/>
  <c r="P58" i="10"/>
  <c r="J59" i="10"/>
  <c r="J60" i="10"/>
  <c r="J58" i="10"/>
  <c r="H60" i="10"/>
  <c r="H59" i="10"/>
  <c r="H58" i="10"/>
  <c r="E60" i="10"/>
  <c r="E59" i="10"/>
  <c r="E58" i="10"/>
  <c r="AH59" i="9" l="1"/>
  <c r="AH58" i="9"/>
  <c r="AH57" i="9"/>
  <c r="AH56" i="9"/>
  <c r="AH55" i="9"/>
  <c r="AB59" i="9"/>
  <c r="AB58" i="9"/>
  <c r="AB57" i="9"/>
  <c r="AB56" i="9"/>
  <c r="AB55" i="9"/>
  <c r="V59" i="9"/>
  <c r="V58" i="9"/>
  <c r="V57" i="9"/>
  <c r="V56" i="9"/>
  <c r="V55" i="9"/>
  <c r="P59" i="9"/>
  <c r="P58" i="9"/>
  <c r="P57" i="9"/>
  <c r="P56" i="9"/>
  <c r="P55" i="9"/>
  <c r="J59" i="9"/>
  <c r="J58" i="9"/>
  <c r="J57" i="9"/>
  <c r="J56" i="9"/>
  <c r="J55" i="9"/>
  <c r="H59" i="9"/>
  <c r="E59" i="9"/>
  <c r="E58" i="9"/>
  <c r="A52" i="14" l="1"/>
  <c r="AG52" i="14" s="1"/>
  <c r="A51" i="14"/>
  <c r="AG51" i="14" s="1"/>
  <c r="A47" i="14"/>
  <c r="F47" i="14" s="1"/>
  <c r="B43" i="14"/>
  <c r="A43" i="14"/>
  <c r="AG43" i="14" s="1"/>
  <c r="A42" i="14"/>
  <c r="I42" i="14" s="1"/>
  <c r="B41" i="14"/>
  <c r="A41" i="14"/>
  <c r="AA41" i="14" s="1"/>
  <c r="A40" i="14"/>
  <c r="AA40" i="14" s="1"/>
  <c r="AG46" i="14"/>
  <c r="AG45" i="14"/>
  <c r="AG44" i="14"/>
  <c r="AG38" i="14"/>
  <c r="AG37" i="14"/>
  <c r="AG36" i="14"/>
  <c r="AG35" i="14"/>
  <c r="AG34" i="14"/>
  <c r="AG31" i="14"/>
  <c r="AG30" i="14"/>
  <c r="AG28" i="14"/>
  <c r="AG27" i="14"/>
  <c r="AG24" i="14"/>
  <c r="AA46" i="14"/>
  <c r="AA45" i="14"/>
  <c r="AA44" i="14"/>
  <c r="AA38" i="14"/>
  <c r="AA37" i="14"/>
  <c r="AA36" i="14"/>
  <c r="AA35" i="14"/>
  <c r="AA34" i="14"/>
  <c r="AA31" i="14"/>
  <c r="AA30" i="14"/>
  <c r="AA28" i="14"/>
  <c r="AA27" i="14"/>
  <c r="AA24" i="14"/>
  <c r="U46" i="14"/>
  <c r="U45" i="14"/>
  <c r="U44" i="14"/>
  <c r="U41" i="14"/>
  <c r="U38" i="14"/>
  <c r="U37" i="14"/>
  <c r="U36" i="14"/>
  <c r="U35" i="14"/>
  <c r="U34" i="14"/>
  <c r="U31" i="14"/>
  <c r="U30" i="14"/>
  <c r="U28" i="14"/>
  <c r="U27" i="14"/>
  <c r="U24" i="14"/>
  <c r="O46" i="14"/>
  <c r="O45" i="14"/>
  <c r="O44" i="14"/>
  <c r="O38" i="14"/>
  <c r="O37" i="14"/>
  <c r="O36" i="14"/>
  <c r="O35" i="14"/>
  <c r="O34" i="14"/>
  <c r="O31" i="14"/>
  <c r="O30" i="14"/>
  <c r="O28" i="14"/>
  <c r="O27" i="14"/>
  <c r="O24" i="14"/>
  <c r="I46" i="14"/>
  <c r="F46" i="14"/>
  <c r="I45" i="14"/>
  <c r="F45" i="14"/>
  <c r="I44" i="14"/>
  <c r="F44" i="14"/>
  <c r="I38" i="14"/>
  <c r="F38" i="14"/>
  <c r="I37" i="14"/>
  <c r="F37" i="14"/>
  <c r="I36" i="14"/>
  <c r="F36" i="14"/>
  <c r="I35" i="14"/>
  <c r="F35" i="14"/>
  <c r="I34" i="14"/>
  <c r="F34" i="14"/>
  <c r="I31" i="14"/>
  <c r="F31" i="14"/>
  <c r="I30" i="14"/>
  <c r="F30" i="14"/>
  <c r="I28" i="14"/>
  <c r="F28" i="14"/>
  <c r="I27" i="14"/>
  <c r="F27" i="14"/>
  <c r="I24" i="14"/>
  <c r="F24" i="14"/>
  <c r="B34" i="14"/>
  <c r="B33" i="14"/>
  <c r="A33" i="14"/>
  <c r="AG33" i="14" s="1"/>
  <c r="A32" i="14"/>
  <c r="AG32" i="14" s="1"/>
  <c r="A29" i="14"/>
  <c r="F29" i="14" s="1"/>
  <c r="A26" i="14"/>
  <c r="AG26" i="14" s="1"/>
  <c r="A25" i="14"/>
  <c r="AG25" i="14" s="1"/>
  <c r="A23" i="14"/>
  <c r="A52" i="13"/>
  <c r="AG52" i="13" s="1"/>
  <c r="A51" i="13"/>
  <c r="AA51" i="13" s="1"/>
  <c r="A47" i="13"/>
  <c r="F47" i="13" s="1"/>
  <c r="B43" i="13"/>
  <c r="A43" i="13"/>
  <c r="AG43" i="13" s="1"/>
  <c r="A42" i="13"/>
  <c r="AG42" i="13" s="1"/>
  <c r="B41" i="13"/>
  <c r="A41" i="13"/>
  <c r="F41" i="13" s="1"/>
  <c r="A40" i="13"/>
  <c r="I40" i="13" s="1"/>
  <c r="AG46" i="13"/>
  <c r="AG45" i="13"/>
  <c r="AG44" i="13"/>
  <c r="AG38" i="13"/>
  <c r="AG37" i="13"/>
  <c r="AG36" i="13"/>
  <c r="AG35" i="13"/>
  <c r="AG34" i="13"/>
  <c r="AG31" i="13"/>
  <c r="AG30" i="13"/>
  <c r="AG28" i="13"/>
  <c r="AG27" i="13"/>
  <c r="AG24" i="13"/>
  <c r="AA46" i="13"/>
  <c r="AA45" i="13"/>
  <c r="AA44" i="13"/>
  <c r="AA38" i="13"/>
  <c r="AA37" i="13"/>
  <c r="AA36" i="13"/>
  <c r="AA35" i="13"/>
  <c r="AA34" i="13"/>
  <c r="AA31" i="13"/>
  <c r="AA30" i="13"/>
  <c r="AA28" i="13"/>
  <c r="AA27" i="13"/>
  <c r="AA24" i="13"/>
  <c r="U46" i="13"/>
  <c r="U45" i="13"/>
  <c r="U44" i="13"/>
  <c r="U38" i="13"/>
  <c r="U37" i="13"/>
  <c r="U36" i="13"/>
  <c r="U35" i="13"/>
  <c r="U34" i="13"/>
  <c r="U31" i="13"/>
  <c r="U30" i="13"/>
  <c r="U28" i="13"/>
  <c r="U27" i="13"/>
  <c r="U24" i="13"/>
  <c r="O46" i="13"/>
  <c r="O45" i="13"/>
  <c r="O44" i="13"/>
  <c r="O38" i="13"/>
  <c r="O37" i="13"/>
  <c r="O36" i="13"/>
  <c r="O35" i="13"/>
  <c r="O34" i="13"/>
  <c r="O31" i="13"/>
  <c r="O30" i="13"/>
  <c r="O28" i="13"/>
  <c r="O27" i="13"/>
  <c r="O24" i="13"/>
  <c r="I46" i="13"/>
  <c r="F46" i="13"/>
  <c r="I45" i="13"/>
  <c r="F45" i="13"/>
  <c r="I44" i="13"/>
  <c r="F44" i="13"/>
  <c r="I41" i="13"/>
  <c r="I38" i="13"/>
  <c r="F38" i="13"/>
  <c r="I37" i="13"/>
  <c r="F37" i="13"/>
  <c r="I36" i="13"/>
  <c r="F36" i="13"/>
  <c r="I35" i="13"/>
  <c r="F35" i="13"/>
  <c r="I34" i="13"/>
  <c r="F34" i="13"/>
  <c r="I31" i="13"/>
  <c r="F31" i="13"/>
  <c r="I30" i="13"/>
  <c r="F30" i="13"/>
  <c r="I28" i="13"/>
  <c r="F28" i="13"/>
  <c r="I27" i="13"/>
  <c r="F27" i="13"/>
  <c r="I24" i="13"/>
  <c r="F24" i="13"/>
  <c r="B34" i="13"/>
  <c r="B33" i="13"/>
  <c r="A33" i="13"/>
  <c r="I33" i="13" s="1"/>
  <c r="A32" i="13"/>
  <c r="AG32" i="13" s="1"/>
  <c r="A29" i="13"/>
  <c r="A26" i="13"/>
  <c r="F26" i="13" s="1"/>
  <c r="A25" i="13"/>
  <c r="I25" i="13" s="1"/>
  <c r="A23" i="13"/>
  <c r="A51" i="12"/>
  <c r="AG51" i="12" s="1"/>
  <c r="A50" i="12"/>
  <c r="AG50" i="12" s="1"/>
  <c r="A46" i="12"/>
  <c r="F46" i="12" s="1"/>
  <c r="B41" i="12"/>
  <c r="A41" i="12"/>
  <c r="I41" i="12" s="1"/>
  <c r="A40" i="12"/>
  <c r="AA40" i="12" s="1"/>
  <c r="AG45" i="12"/>
  <c r="AG44" i="12"/>
  <c r="AG43" i="12"/>
  <c r="AG42" i="12"/>
  <c r="AG38" i="12"/>
  <c r="AG37" i="12"/>
  <c r="AG36" i="12"/>
  <c r="AG35" i="12"/>
  <c r="AG34" i="12"/>
  <c r="AG31" i="12"/>
  <c r="AG30" i="12"/>
  <c r="AG28" i="12"/>
  <c r="AG27" i="12"/>
  <c r="AG24" i="12"/>
  <c r="AA45" i="12"/>
  <c r="AA44" i="12"/>
  <c r="AA43" i="12"/>
  <c r="AA42" i="12"/>
  <c r="AA38" i="12"/>
  <c r="AA37" i="12"/>
  <c r="AA36" i="12"/>
  <c r="AA35" i="12"/>
  <c r="AA34" i="12"/>
  <c r="AA31" i="12"/>
  <c r="AA30" i="12"/>
  <c r="AA28" i="12"/>
  <c r="AA27" i="12"/>
  <c r="AA24" i="12"/>
  <c r="U45" i="12"/>
  <c r="U44" i="12"/>
  <c r="U43" i="12"/>
  <c r="U42" i="12"/>
  <c r="U38" i="12"/>
  <c r="U37" i="12"/>
  <c r="U36" i="12"/>
  <c r="U35" i="12"/>
  <c r="U34" i="12"/>
  <c r="U31" i="12"/>
  <c r="U30" i="12"/>
  <c r="U28" i="12"/>
  <c r="U27" i="12"/>
  <c r="U24" i="12"/>
  <c r="O45" i="12"/>
  <c r="O44" i="12"/>
  <c r="O43" i="12"/>
  <c r="O42" i="12"/>
  <c r="O38" i="12"/>
  <c r="O37" i="12"/>
  <c r="O36" i="12"/>
  <c r="O35" i="12"/>
  <c r="O34" i="12"/>
  <c r="O31" i="12"/>
  <c r="O30" i="12"/>
  <c r="O28" i="12"/>
  <c r="O27" i="12"/>
  <c r="O24" i="12"/>
  <c r="I45" i="12"/>
  <c r="F45" i="12"/>
  <c r="I44" i="12"/>
  <c r="F44" i="12"/>
  <c r="I43" i="12"/>
  <c r="F43" i="12"/>
  <c r="I42" i="12"/>
  <c r="F42" i="12"/>
  <c r="I38" i="12"/>
  <c r="F38" i="12"/>
  <c r="I37" i="12"/>
  <c r="F37" i="12"/>
  <c r="I36" i="12"/>
  <c r="F36" i="12"/>
  <c r="I35" i="12"/>
  <c r="F35" i="12"/>
  <c r="I34" i="12"/>
  <c r="F34" i="12"/>
  <c r="I31" i="12"/>
  <c r="F31" i="12"/>
  <c r="I30" i="12"/>
  <c r="F30" i="12"/>
  <c r="I28" i="12"/>
  <c r="F28" i="12"/>
  <c r="I27" i="12"/>
  <c r="F27" i="12"/>
  <c r="I24" i="12"/>
  <c r="F24" i="12"/>
  <c r="B34" i="12"/>
  <c r="B33" i="12"/>
  <c r="A33" i="12"/>
  <c r="AG33" i="12" s="1"/>
  <c r="A32" i="12"/>
  <c r="O32" i="12" s="1"/>
  <c r="A29" i="12"/>
  <c r="A26" i="12"/>
  <c r="AG26" i="12" s="1"/>
  <c r="A25" i="12"/>
  <c r="AG25" i="12" s="1"/>
  <c r="A23" i="12"/>
  <c r="A52" i="11"/>
  <c r="AG52" i="11" s="1"/>
  <c r="A51" i="11"/>
  <c r="AG51" i="11" s="1"/>
  <c r="A47" i="11"/>
  <c r="B42" i="11"/>
  <c r="A42" i="11"/>
  <c r="F42" i="11" s="1"/>
  <c r="A41" i="11"/>
  <c r="AG41" i="11" s="1"/>
  <c r="AG46" i="11"/>
  <c r="AG45" i="11"/>
  <c r="AG44" i="11"/>
  <c r="AG43" i="11"/>
  <c r="AG39" i="11"/>
  <c r="AG38" i="11"/>
  <c r="AG37" i="11"/>
  <c r="AG36" i="11"/>
  <c r="AG35" i="11"/>
  <c r="AG34" i="11"/>
  <c r="AG31" i="11"/>
  <c r="AG30" i="11"/>
  <c r="AG28" i="11"/>
  <c r="AG27" i="11"/>
  <c r="AG24" i="11"/>
  <c r="AA46" i="11"/>
  <c r="AA45" i="11"/>
  <c r="AA44" i="11"/>
  <c r="AA43" i="11"/>
  <c r="AA39" i="11"/>
  <c r="AA38" i="11"/>
  <c r="AA37" i="11"/>
  <c r="AA36" i="11"/>
  <c r="AA35" i="11"/>
  <c r="AA34" i="11"/>
  <c r="AA31" i="11"/>
  <c r="AA30" i="11"/>
  <c r="AA28" i="11"/>
  <c r="AA27" i="11"/>
  <c r="AA24" i="11"/>
  <c r="U46" i="11"/>
  <c r="U45" i="11"/>
  <c r="U44" i="11"/>
  <c r="U43" i="11"/>
  <c r="U39" i="11"/>
  <c r="U38" i="11"/>
  <c r="U37" i="11"/>
  <c r="U36" i="11"/>
  <c r="U35" i="11"/>
  <c r="U34" i="11"/>
  <c r="U31" i="11"/>
  <c r="U30" i="11"/>
  <c r="U28" i="11"/>
  <c r="U27" i="11"/>
  <c r="U24" i="11"/>
  <c r="O46" i="11"/>
  <c r="O45" i="11"/>
  <c r="O44" i="11"/>
  <c r="O43" i="11"/>
  <c r="O39" i="11"/>
  <c r="O38" i="11"/>
  <c r="O37" i="11"/>
  <c r="O36" i="11"/>
  <c r="O35" i="11"/>
  <c r="O34" i="11"/>
  <c r="O31" i="11"/>
  <c r="O30" i="11"/>
  <c r="O28" i="11"/>
  <c r="O27" i="11"/>
  <c r="O24" i="11"/>
  <c r="I46" i="11"/>
  <c r="F46" i="11"/>
  <c r="I45" i="11"/>
  <c r="F45" i="11"/>
  <c r="I44" i="11"/>
  <c r="F44" i="11"/>
  <c r="I43" i="11"/>
  <c r="F43" i="11"/>
  <c r="I39" i="11"/>
  <c r="F39" i="11"/>
  <c r="I38" i="11"/>
  <c r="F38" i="11"/>
  <c r="I37" i="11"/>
  <c r="F37" i="11"/>
  <c r="I36" i="11"/>
  <c r="F36" i="11"/>
  <c r="I35" i="11"/>
  <c r="F35" i="11"/>
  <c r="I34" i="11"/>
  <c r="F34" i="11"/>
  <c r="I31" i="11"/>
  <c r="F31" i="11"/>
  <c r="I30" i="11"/>
  <c r="F30" i="11"/>
  <c r="I28" i="11"/>
  <c r="F28" i="11"/>
  <c r="I27" i="11"/>
  <c r="F27" i="11"/>
  <c r="I24" i="11"/>
  <c r="F24" i="11"/>
  <c r="B34" i="11"/>
  <c r="B33" i="11"/>
  <c r="A33" i="11"/>
  <c r="F33" i="11" s="1"/>
  <c r="A32" i="11"/>
  <c r="U32" i="11" s="1"/>
  <c r="A29" i="11"/>
  <c r="F29" i="11" s="1"/>
  <c r="A26" i="11"/>
  <c r="AG26" i="11" s="1"/>
  <c r="A25" i="11"/>
  <c r="F25" i="11" s="1"/>
  <c r="A23" i="11"/>
  <c r="A52" i="10"/>
  <c r="O52" i="10" s="1"/>
  <c r="A51" i="10"/>
  <c r="I51" i="10" s="1"/>
  <c r="A47" i="10"/>
  <c r="B43" i="10"/>
  <c r="A43" i="10"/>
  <c r="AA43" i="10" s="1"/>
  <c r="A42" i="10"/>
  <c r="I42" i="10" s="1"/>
  <c r="B41" i="10"/>
  <c r="A41" i="10"/>
  <c r="AA41" i="10" s="1"/>
  <c r="A40" i="10"/>
  <c r="I40" i="10" s="1"/>
  <c r="AG46" i="10"/>
  <c r="AG45" i="10"/>
  <c r="AG44" i="10"/>
  <c r="AG43" i="10"/>
  <c r="AG42" i="10"/>
  <c r="AG38" i="10"/>
  <c r="AG37" i="10"/>
  <c r="AG36" i="10"/>
  <c r="AG35" i="10"/>
  <c r="AG31" i="10"/>
  <c r="AG30" i="10"/>
  <c r="AG28" i="10"/>
  <c r="AG27" i="10"/>
  <c r="AG24" i="10"/>
  <c r="AA46" i="10"/>
  <c r="AA45" i="10"/>
  <c r="AA44" i="10"/>
  <c r="AA38" i="10"/>
  <c r="AA37" i="10"/>
  <c r="AA36" i="10"/>
  <c r="AA35" i="10"/>
  <c r="AA31" i="10"/>
  <c r="AA30" i="10"/>
  <c r="AA28" i="10"/>
  <c r="AA27" i="10"/>
  <c r="AA24" i="10"/>
  <c r="U46" i="10"/>
  <c r="U45" i="10"/>
  <c r="U44" i="10"/>
  <c r="U38" i="10"/>
  <c r="U37" i="10"/>
  <c r="U36" i="10"/>
  <c r="U35" i="10"/>
  <c r="U31" i="10"/>
  <c r="U30" i="10"/>
  <c r="U28" i="10"/>
  <c r="U27" i="10"/>
  <c r="U24" i="10"/>
  <c r="O46" i="10"/>
  <c r="O45" i="10"/>
  <c r="O44" i="10"/>
  <c r="O38" i="10"/>
  <c r="O37" i="10"/>
  <c r="O36" i="10"/>
  <c r="O35" i="10"/>
  <c r="O31" i="10"/>
  <c r="O30" i="10"/>
  <c r="O28" i="10"/>
  <c r="O27" i="10"/>
  <c r="O24" i="10"/>
  <c r="I46" i="10"/>
  <c r="F46" i="10"/>
  <c r="I45" i="10"/>
  <c r="F45" i="10"/>
  <c r="I44" i="10"/>
  <c r="F44" i="10"/>
  <c r="I38" i="10"/>
  <c r="F38" i="10"/>
  <c r="I37" i="10"/>
  <c r="F37" i="10"/>
  <c r="I36" i="10"/>
  <c r="F36" i="10"/>
  <c r="I35" i="10"/>
  <c r="F35" i="10"/>
  <c r="I31" i="10"/>
  <c r="F31" i="10"/>
  <c r="I30" i="10"/>
  <c r="F30" i="10"/>
  <c r="I28" i="10"/>
  <c r="F28" i="10"/>
  <c r="I27" i="10"/>
  <c r="F27" i="10"/>
  <c r="I24" i="10"/>
  <c r="F24" i="10"/>
  <c r="B35" i="10"/>
  <c r="B34" i="10"/>
  <c r="A34" i="10"/>
  <c r="AA34" i="10" s="1"/>
  <c r="B33" i="10"/>
  <c r="A33" i="10"/>
  <c r="I33" i="10" s="1"/>
  <c r="A32" i="10"/>
  <c r="F32" i="10" s="1"/>
  <c r="A29" i="10"/>
  <c r="A26" i="10"/>
  <c r="U26" i="10" s="1"/>
  <c r="A25" i="10"/>
  <c r="I25" i="10" s="1"/>
  <c r="A23" i="10"/>
  <c r="A49" i="9"/>
  <c r="AG49" i="9" s="1"/>
  <c r="A48" i="9"/>
  <c r="AA48" i="9" s="1"/>
  <c r="A44" i="9"/>
  <c r="F44" i="9" s="1"/>
  <c r="B41" i="9"/>
  <c r="A41" i="9"/>
  <c r="U41" i="9" s="1"/>
  <c r="A40" i="9"/>
  <c r="U40" i="9" s="1"/>
  <c r="AG43" i="9"/>
  <c r="AG42" i="9"/>
  <c r="AG41" i="9"/>
  <c r="AG38" i="9"/>
  <c r="AG37" i="9"/>
  <c r="AG36" i="9"/>
  <c r="AG35" i="9"/>
  <c r="AG34" i="9"/>
  <c r="AG31" i="9"/>
  <c r="AG30" i="9"/>
  <c r="AG28" i="9"/>
  <c r="AG27" i="9"/>
  <c r="AG24" i="9"/>
  <c r="AA43" i="9"/>
  <c r="AA42" i="9"/>
  <c r="AA38" i="9"/>
  <c r="AA37" i="9"/>
  <c r="AA36" i="9"/>
  <c r="AA35" i="9"/>
  <c r="AA34" i="9"/>
  <c r="AA31" i="9"/>
  <c r="AA30" i="9"/>
  <c r="AA28" i="9"/>
  <c r="AA27" i="9"/>
  <c r="AA24" i="9"/>
  <c r="U43" i="9"/>
  <c r="U42" i="9"/>
  <c r="U38" i="9"/>
  <c r="U37" i="9"/>
  <c r="U36" i="9"/>
  <c r="U35" i="9"/>
  <c r="U34" i="9"/>
  <c r="U31" i="9"/>
  <c r="U30" i="9"/>
  <c r="U28" i="9"/>
  <c r="U27" i="9"/>
  <c r="U24" i="9"/>
  <c r="O43" i="9"/>
  <c r="O42" i="9"/>
  <c r="O38" i="9"/>
  <c r="O37" i="9"/>
  <c r="O36" i="9"/>
  <c r="O35" i="9"/>
  <c r="O34" i="9"/>
  <c r="O31" i="9"/>
  <c r="O30" i="9"/>
  <c r="O28" i="9"/>
  <c r="O27" i="9"/>
  <c r="O24" i="9"/>
  <c r="I43" i="9"/>
  <c r="F43" i="9"/>
  <c r="I42" i="9"/>
  <c r="F42" i="9"/>
  <c r="I38" i="9"/>
  <c r="F38" i="9"/>
  <c r="I37" i="9"/>
  <c r="F37" i="9"/>
  <c r="I36" i="9"/>
  <c r="F36" i="9"/>
  <c r="I35" i="9"/>
  <c r="F35" i="9"/>
  <c r="I34" i="9"/>
  <c r="F34" i="9"/>
  <c r="I31" i="9"/>
  <c r="F31" i="9"/>
  <c r="I30" i="9"/>
  <c r="F30" i="9"/>
  <c r="I28" i="9"/>
  <c r="F28" i="9"/>
  <c r="I27" i="9"/>
  <c r="F27" i="9"/>
  <c r="I24" i="9"/>
  <c r="F24" i="9"/>
  <c r="B36" i="9"/>
  <c r="B35" i="9"/>
  <c r="B34" i="9"/>
  <c r="B33" i="9"/>
  <c r="A33" i="9"/>
  <c r="AG33" i="9" s="1"/>
  <c r="A32" i="9"/>
  <c r="AA32" i="9" s="1"/>
  <c r="A29" i="9"/>
  <c r="A26" i="9"/>
  <c r="AA26" i="9" s="1"/>
  <c r="A25" i="9"/>
  <c r="AG25" i="9" s="1"/>
  <c r="A23" i="9"/>
  <c r="AG49" i="1"/>
  <c r="AG48" i="1"/>
  <c r="AA49" i="1"/>
  <c r="AA48" i="1"/>
  <c r="U49" i="1"/>
  <c r="U48" i="1"/>
  <c r="O49" i="1"/>
  <c r="O48" i="1"/>
  <c r="I49" i="1"/>
  <c r="F49" i="1"/>
  <c r="I48" i="1"/>
  <c r="F48" i="1"/>
  <c r="B41" i="1"/>
  <c r="B36" i="1"/>
  <c r="B35" i="1"/>
  <c r="B34" i="1"/>
  <c r="B33" i="1"/>
  <c r="AG43" i="1"/>
  <c r="AG42" i="1"/>
  <c r="AG41" i="1"/>
  <c r="AG40" i="1"/>
  <c r="AG38" i="1"/>
  <c r="AG37" i="1"/>
  <c r="AG36" i="1"/>
  <c r="AG35" i="1"/>
  <c r="AG34" i="1"/>
  <c r="AG33" i="1"/>
  <c r="AG32" i="1"/>
  <c r="AG31" i="1"/>
  <c r="AG30" i="1"/>
  <c r="AG28" i="1"/>
  <c r="AG27" i="1"/>
  <c r="AG26" i="1"/>
  <c r="AG25" i="1"/>
  <c r="AG24" i="1"/>
  <c r="AA43" i="1"/>
  <c r="AA42" i="1"/>
  <c r="AA41" i="1"/>
  <c r="AA40" i="1"/>
  <c r="AA38" i="1"/>
  <c r="AA37" i="1"/>
  <c r="AA36" i="1"/>
  <c r="AA35" i="1"/>
  <c r="AA34" i="1"/>
  <c r="AA33" i="1"/>
  <c r="AA32" i="1"/>
  <c r="AA31" i="1"/>
  <c r="AA30" i="1"/>
  <c r="AA28" i="1"/>
  <c r="AA27" i="1"/>
  <c r="AA26" i="1"/>
  <c r="AA25" i="1"/>
  <c r="AA24" i="1"/>
  <c r="U43" i="1"/>
  <c r="U42" i="1"/>
  <c r="U41" i="1"/>
  <c r="U40" i="1"/>
  <c r="U38" i="1"/>
  <c r="U37" i="1"/>
  <c r="U36" i="1"/>
  <c r="U35" i="1"/>
  <c r="U34" i="1"/>
  <c r="U33" i="1"/>
  <c r="U32" i="1"/>
  <c r="U31" i="1"/>
  <c r="U30" i="1"/>
  <c r="U28" i="1"/>
  <c r="U27" i="1"/>
  <c r="U26" i="1"/>
  <c r="U25" i="1"/>
  <c r="U24" i="1"/>
  <c r="O43" i="1"/>
  <c r="O42" i="1"/>
  <c r="O41" i="1"/>
  <c r="O40" i="1"/>
  <c r="O38" i="1"/>
  <c r="O37" i="1"/>
  <c r="O36" i="1"/>
  <c r="O35" i="1"/>
  <c r="O34" i="1"/>
  <c r="O33" i="1"/>
  <c r="O32" i="1"/>
  <c r="O31" i="1"/>
  <c r="O30" i="1"/>
  <c r="O28" i="1"/>
  <c r="O27" i="1"/>
  <c r="O26" i="1"/>
  <c r="O25" i="1"/>
  <c r="O24" i="1"/>
  <c r="F44" i="1"/>
  <c r="I43" i="1"/>
  <c r="F43" i="1"/>
  <c r="I42" i="1"/>
  <c r="F42" i="1"/>
  <c r="I41" i="1"/>
  <c r="F41" i="1"/>
  <c r="I40" i="1"/>
  <c r="F40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F29" i="1"/>
  <c r="I28" i="1"/>
  <c r="F28" i="1"/>
  <c r="I27" i="1"/>
  <c r="F27" i="1"/>
  <c r="I26" i="1"/>
  <c r="F26" i="1"/>
  <c r="I25" i="1"/>
  <c r="F25" i="1"/>
  <c r="I24" i="1"/>
  <c r="F24" i="1"/>
  <c r="F23" i="1"/>
  <c r="F41" i="14" l="1"/>
  <c r="I41" i="14"/>
  <c r="AG41" i="14"/>
  <c r="O41" i="14"/>
  <c r="I43" i="14"/>
  <c r="F42" i="14"/>
  <c r="O42" i="14"/>
  <c r="U42" i="14"/>
  <c r="F40" i="14"/>
  <c r="F43" i="14"/>
  <c r="O43" i="14"/>
  <c r="I43" i="10"/>
  <c r="AG42" i="14"/>
  <c r="O40" i="13"/>
  <c r="O41" i="11"/>
  <c r="O42" i="11"/>
  <c r="U33" i="11"/>
  <c r="U41" i="13"/>
  <c r="U42" i="10"/>
  <c r="AA41" i="9"/>
  <c r="O42" i="10"/>
  <c r="I43" i="13"/>
  <c r="U40" i="13"/>
  <c r="AA40" i="13"/>
  <c r="F25" i="14"/>
  <c r="I41" i="10"/>
  <c r="AG41" i="10"/>
  <c r="F40" i="13"/>
  <c r="O43" i="13"/>
  <c r="U43" i="13"/>
  <c r="O41" i="10"/>
  <c r="O40" i="12"/>
  <c r="U40" i="14"/>
  <c r="F41" i="9"/>
  <c r="F49" i="9"/>
  <c r="I41" i="9"/>
  <c r="O41" i="9"/>
  <c r="AA49" i="9"/>
  <c r="U51" i="10"/>
  <c r="F42" i="10"/>
  <c r="AA42" i="10"/>
  <c r="F41" i="11"/>
  <c r="O41" i="12"/>
  <c r="F42" i="13"/>
  <c r="AA42" i="14"/>
  <c r="O25" i="11"/>
  <c r="U25" i="12"/>
  <c r="O33" i="11"/>
  <c r="I26" i="9"/>
  <c r="U32" i="9"/>
  <c r="F41" i="10"/>
  <c r="I41" i="11"/>
  <c r="F51" i="11"/>
  <c r="I40" i="12"/>
  <c r="O26" i="12"/>
  <c r="U40" i="12"/>
  <c r="F50" i="12"/>
  <c r="I42" i="13"/>
  <c r="AG41" i="13"/>
  <c r="F33" i="14"/>
  <c r="I40" i="14"/>
  <c r="O40" i="14"/>
  <c r="U43" i="14"/>
  <c r="AA43" i="14"/>
  <c r="U26" i="11"/>
  <c r="U41" i="11"/>
  <c r="AA41" i="11"/>
  <c r="I51" i="11"/>
  <c r="I26" i="12"/>
  <c r="AG40" i="12"/>
  <c r="I51" i="12"/>
  <c r="AG26" i="9"/>
  <c r="F26" i="11"/>
  <c r="AA51" i="11"/>
  <c r="U26" i="12"/>
  <c r="AA50" i="12"/>
  <c r="F25" i="13"/>
  <c r="I32" i="10"/>
  <c r="I25" i="9"/>
  <c r="U25" i="9"/>
  <c r="F29" i="10"/>
  <c r="I34" i="10"/>
  <c r="O34" i="10"/>
  <c r="O43" i="10"/>
  <c r="U40" i="10"/>
  <c r="AA40" i="10"/>
  <c r="F52" i="10"/>
  <c r="AA52" i="10"/>
  <c r="F32" i="11"/>
  <c r="I42" i="11"/>
  <c r="U42" i="11"/>
  <c r="AA32" i="11"/>
  <c r="F33" i="12"/>
  <c r="O33" i="12"/>
  <c r="U33" i="12"/>
  <c r="I32" i="13"/>
  <c r="U26" i="13"/>
  <c r="F32" i="14"/>
  <c r="AG40" i="14"/>
  <c r="O33" i="9"/>
  <c r="U26" i="9"/>
  <c r="AA25" i="9"/>
  <c r="O49" i="9"/>
  <c r="F23" i="10"/>
  <c r="F40" i="10"/>
  <c r="F43" i="10"/>
  <c r="F47" i="10"/>
  <c r="O40" i="10"/>
  <c r="U41" i="10"/>
  <c r="I52" i="10"/>
  <c r="AG52" i="10"/>
  <c r="I25" i="11"/>
  <c r="I32" i="11"/>
  <c r="F47" i="11"/>
  <c r="O32" i="11"/>
  <c r="U25" i="11"/>
  <c r="O51" i="11"/>
  <c r="F25" i="12"/>
  <c r="O25" i="12"/>
  <c r="AA26" i="12"/>
  <c r="O50" i="12"/>
  <c r="F33" i="13"/>
  <c r="O41" i="13"/>
  <c r="AA41" i="13"/>
  <c r="AG40" i="13"/>
  <c r="I32" i="14"/>
  <c r="AG34" i="10"/>
  <c r="AG32" i="11"/>
  <c r="O26" i="13"/>
  <c r="AA26" i="13"/>
  <c r="F26" i="9"/>
  <c r="U33" i="9"/>
  <c r="F34" i="10"/>
  <c r="U34" i="10"/>
  <c r="U43" i="10"/>
  <c r="AG40" i="10"/>
  <c r="U52" i="10"/>
  <c r="I26" i="11"/>
  <c r="AA26" i="11"/>
  <c r="AG33" i="11"/>
  <c r="AG42" i="11"/>
  <c r="F29" i="12"/>
  <c r="F40" i="12"/>
  <c r="I50" i="12"/>
  <c r="I26" i="13"/>
  <c r="AG26" i="13"/>
  <c r="I26" i="14"/>
  <c r="I51" i="14"/>
  <c r="F32" i="9"/>
  <c r="AA40" i="9"/>
  <c r="O48" i="9"/>
  <c r="F33" i="9"/>
  <c r="F40" i="9"/>
  <c r="O25" i="9"/>
  <c r="F48" i="9"/>
  <c r="AG48" i="9"/>
  <c r="I26" i="10"/>
  <c r="F33" i="10"/>
  <c r="O26" i="10"/>
  <c r="AA33" i="10"/>
  <c r="AG25" i="10"/>
  <c r="AA51" i="10"/>
  <c r="O51" i="10"/>
  <c r="F51" i="10"/>
  <c r="I33" i="11"/>
  <c r="O26" i="11"/>
  <c r="AG25" i="11"/>
  <c r="I32" i="12"/>
  <c r="AA41" i="12"/>
  <c r="U41" i="12"/>
  <c r="F41" i="12"/>
  <c r="AA51" i="12"/>
  <c r="O51" i="12"/>
  <c r="F51" i="12"/>
  <c r="F23" i="9"/>
  <c r="F25" i="9"/>
  <c r="F29" i="9"/>
  <c r="I33" i="9"/>
  <c r="I40" i="9"/>
  <c r="O26" i="9"/>
  <c r="O40" i="9"/>
  <c r="AA33" i="9"/>
  <c r="AG40" i="9"/>
  <c r="I48" i="9"/>
  <c r="U48" i="9"/>
  <c r="AG32" i="10"/>
  <c r="AA32" i="10"/>
  <c r="U32" i="10"/>
  <c r="O32" i="10"/>
  <c r="U33" i="10"/>
  <c r="AA25" i="10"/>
  <c r="AG26" i="10"/>
  <c r="AG51" i="10"/>
  <c r="AA25" i="11"/>
  <c r="AA33" i="11"/>
  <c r="AA42" i="11"/>
  <c r="I52" i="11"/>
  <c r="AG41" i="12"/>
  <c r="U51" i="12"/>
  <c r="F25" i="10"/>
  <c r="O33" i="10"/>
  <c r="U25" i="10"/>
  <c r="AA26" i="10"/>
  <c r="AA52" i="11"/>
  <c r="O52" i="11"/>
  <c r="F52" i="11"/>
  <c r="AA32" i="12"/>
  <c r="U32" i="12"/>
  <c r="F32" i="12"/>
  <c r="F23" i="12"/>
  <c r="AG32" i="12"/>
  <c r="O32" i="9"/>
  <c r="I32" i="9"/>
  <c r="AG32" i="9"/>
  <c r="F26" i="10"/>
  <c r="O25" i="10"/>
  <c r="AG33" i="10"/>
  <c r="U52" i="11"/>
  <c r="F29" i="13"/>
  <c r="I49" i="9"/>
  <c r="U49" i="9"/>
  <c r="F23" i="11"/>
  <c r="U51" i="11"/>
  <c r="F26" i="12"/>
  <c r="AA25" i="12"/>
  <c r="AA33" i="12"/>
  <c r="U50" i="12"/>
  <c r="F32" i="13"/>
  <c r="F43" i="13"/>
  <c r="O25" i="13"/>
  <c r="O33" i="13"/>
  <c r="O42" i="13"/>
  <c r="U25" i="13"/>
  <c r="U33" i="13"/>
  <c r="U42" i="13"/>
  <c r="AA25" i="13"/>
  <c r="AA33" i="13"/>
  <c r="AA42" i="13"/>
  <c r="AG25" i="13"/>
  <c r="AG33" i="13"/>
  <c r="I51" i="13"/>
  <c r="O52" i="13"/>
  <c r="AA52" i="13"/>
  <c r="I25" i="14"/>
  <c r="I33" i="14"/>
  <c r="O32" i="14"/>
  <c r="U32" i="14"/>
  <c r="AA32" i="14"/>
  <c r="F51" i="14"/>
  <c r="O51" i="14"/>
  <c r="AA51" i="14"/>
  <c r="AA43" i="13"/>
  <c r="F52" i="13"/>
  <c r="U51" i="13"/>
  <c r="AG51" i="13"/>
  <c r="F26" i="14"/>
  <c r="O25" i="14"/>
  <c r="O33" i="14"/>
  <c r="U25" i="14"/>
  <c r="U33" i="14"/>
  <c r="AA25" i="14"/>
  <c r="AA33" i="14"/>
  <c r="O52" i="14"/>
  <c r="AA52" i="14"/>
  <c r="F23" i="13"/>
  <c r="I52" i="13"/>
  <c r="U52" i="13"/>
  <c r="O26" i="14"/>
  <c r="U26" i="14"/>
  <c r="AA26" i="14"/>
  <c r="F52" i="14"/>
  <c r="U51" i="14"/>
  <c r="I25" i="12"/>
  <c r="I33" i="12"/>
  <c r="O32" i="13"/>
  <c r="U32" i="13"/>
  <c r="AA32" i="13"/>
  <c r="F51" i="13"/>
  <c r="O51" i="13"/>
  <c r="F23" i="14"/>
  <c r="I52" i="14"/>
  <c r="U52" i="14"/>
  <c r="P9" i="1" l="1"/>
  <c r="S45" i="13" l="1"/>
  <c r="V45" i="13"/>
  <c r="AE45" i="13" s="1"/>
  <c r="AB45" i="13"/>
  <c r="AH45" i="13"/>
  <c r="M44" i="13"/>
  <c r="H52" i="14"/>
  <c r="H51" i="14"/>
  <c r="H54" i="14"/>
  <c r="H55" i="14"/>
  <c r="P45" i="13"/>
  <c r="V44" i="13"/>
  <c r="H54" i="13"/>
  <c r="H55" i="13"/>
  <c r="P44" i="13" l="1"/>
  <c r="X44" i="13" s="1"/>
  <c r="AH44" i="13"/>
  <c r="J44" i="13"/>
  <c r="S44" i="13" s="1"/>
  <c r="AB44" i="13"/>
  <c r="AD44" i="13" s="1"/>
  <c r="G44" i="14"/>
  <c r="AD45" i="13"/>
  <c r="R45" i="13"/>
  <c r="Y45" i="13"/>
  <c r="AJ45" i="13"/>
  <c r="X45" i="13"/>
  <c r="AK45" i="13"/>
  <c r="AE44" i="13"/>
  <c r="H52" i="11"/>
  <c r="H51" i="11"/>
  <c r="H54" i="11"/>
  <c r="H55" i="11"/>
  <c r="H54" i="10"/>
  <c r="H55" i="10"/>
  <c r="AH52" i="10"/>
  <c r="AB51" i="10"/>
  <c r="E44" i="10"/>
  <c r="E58" i="1"/>
  <c r="G42" i="1"/>
  <c r="G41" i="1"/>
  <c r="G34" i="1"/>
  <c r="L44" i="13" l="1"/>
  <c r="R44" i="13"/>
  <c r="AK44" i="13"/>
  <c r="Y44" i="13"/>
  <c r="AJ44" i="13"/>
  <c r="P52" i="10"/>
  <c r="V51" i="10"/>
  <c r="AB52" i="10"/>
  <c r="P51" i="10"/>
  <c r="V52" i="10"/>
  <c r="V25" i="11"/>
  <c r="AE25" i="11" s="1"/>
  <c r="AB26" i="11"/>
  <c r="AK26" i="11" s="1"/>
  <c r="J51" i="10"/>
  <c r="AH51" i="10"/>
  <c r="G42" i="11"/>
  <c r="M42" i="11" s="1"/>
  <c r="P25" i="11"/>
  <c r="Y25" i="11" s="1"/>
  <c r="V26" i="11"/>
  <c r="AE26" i="11" s="1"/>
  <c r="AH42" i="11"/>
  <c r="J52" i="10"/>
  <c r="G26" i="11"/>
  <c r="G43" i="11"/>
  <c r="J25" i="11"/>
  <c r="P26" i="11"/>
  <c r="Y26" i="11" s="1"/>
  <c r="AB42" i="11"/>
  <c r="J26" i="11"/>
  <c r="AG77" i="14"/>
  <c r="AA77" i="14"/>
  <c r="U77" i="14"/>
  <c r="O77" i="14"/>
  <c r="AK69" i="14"/>
  <c r="AJ69" i="14"/>
  <c r="AE69" i="14"/>
  <c r="AD69" i="14"/>
  <c r="Y69" i="14"/>
  <c r="X69" i="14"/>
  <c r="AK63" i="14"/>
  <c r="AJ63" i="14"/>
  <c r="AE63" i="14"/>
  <c r="AD63" i="14"/>
  <c r="Y63" i="14"/>
  <c r="X63" i="14"/>
  <c r="I62" i="14"/>
  <c r="AG62" i="14" s="1"/>
  <c r="E62" i="14"/>
  <c r="I61" i="14"/>
  <c r="AG61" i="14" s="1"/>
  <c r="E61" i="14"/>
  <c r="G61" i="14" s="1"/>
  <c r="I60" i="14"/>
  <c r="AG60" i="14" s="1"/>
  <c r="I59" i="14"/>
  <c r="AG59" i="14" s="1"/>
  <c r="G59" i="14"/>
  <c r="I58" i="14"/>
  <c r="AG58" i="14" s="1"/>
  <c r="E57" i="14"/>
  <c r="V57" i="14" s="1"/>
  <c r="AH56" i="14"/>
  <c r="AJ56" i="14" s="1"/>
  <c r="AB56" i="14"/>
  <c r="AK56" i="14" s="1"/>
  <c r="V56" i="14"/>
  <c r="P56" i="14"/>
  <c r="X56" i="14" s="1"/>
  <c r="Y56" i="14" s="1"/>
  <c r="J56" i="14"/>
  <c r="G56" i="14"/>
  <c r="P52" i="14"/>
  <c r="AH51" i="14"/>
  <c r="V51" i="14"/>
  <c r="J51" i="14"/>
  <c r="V52" i="14"/>
  <c r="G51" i="14"/>
  <c r="E51" i="14"/>
  <c r="E52" i="14" s="1"/>
  <c r="G52" i="14" s="1"/>
  <c r="AH49" i="14"/>
  <c r="AB49" i="14"/>
  <c r="V49" i="14"/>
  <c r="AE49" i="14" s="1"/>
  <c r="S49" i="14"/>
  <c r="P49" i="14"/>
  <c r="Y49" i="14" s="1"/>
  <c r="G49" i="14"/>
  <c r="L49" i="14" s="1"/>
  <c r="H48" i="14"/>
  <c r="E48" i="14"/>
  <c r="E47" i="14"/>
  <c r="E43" i="14"/>
  <c r="AB43" i="14" s="1"/>
  <c r="P42" i="14"/>
  <c r="J42" i="14"/>
  <c r="S42" i="14" s="1"/>
  <c r="E42" i="14"/>
  <c r="AB42" i="14" s="1"/>
  <c r="AK42" i="14" s="1"/>
  <c r="AH41" i="14"/>
  <c r="E41" i="14"/>
  <c r="G41" i="14" s="1"/>
  <c r="M41" i="14" s="1"/>
  <c r="E40" i="14"/>
  <c r="AB40" i="14" s="1"/>
  <c r="AB38" i="14"/>
  <c r="G37" i="14"/>
  <c r="M37" i="14" s="1"/>
  <c r="J36" i="14"/>
  <c r="V35" i="14"/>
  <c r="E34" i="14"/>
  <c r="P34" i="14" s="1"/>
  <c r="AH33" i="14"/>
  <c r="E33" i="14"/>
  <c r="V33" i="14" s="1"/>
  <c r="AH32" i="14"/>
  <c r="J32" i="14"/>
  <c r="S32" i="14" s="1"/>
  <c r="G32" i="14"/>
  <c r="E32" i="14"/>
  <c r="AB32" i="14" s="1"/>
  <c r="E31" i="14"/>
  <c r="P31" i="14" s="1"/>
  <c r="E30" i="14"/>
  <c r="AH30" i="14" s="1"/>
  <c r="E29" i="14"/>
  <c r="AH28" i="14"/>
  <c r="AB28" i="14"/>
  <c r="AK28" i="14" s="1"/>
  <c r="V28" i="14"/>
  <c r="AE28" i="14" s="1"/>
  <c r="P28" i="14"/>
  <c r="Y28" i="14" s="1"/>
  <c r="J28" i="14"/>
  <c r="S28" i="14" s="1"/>
  <c r="G28" i="14"/>
  <c r="M28" i="14" s="1"/>
  <c r="AH27" i="14"/>
  <c r="AB27" i="14"/>
  <c r="AK27" i="14" s="1"/>
  <c r="V27" i="14"/>
  <c r="P27" i="14"/>
  <c r="Y27" i="14" s="1"/>
  <c r="J27" i="14"/>
  <c r="S27" i="14" s="1"/>
  <c r="G27" i="14"/>
  <c r="M27" i="14" s="1"/>
  <c r="AH26" i="14"/>
  <c r="AB26" i="14"/>
  <c r="AK26" i="14" s="1"/>
  <c r="V26" i="14"/>
  <c r="AE26" i="14" s="1"/>
  <c r="P26" i="14"/>
  <c r="Y26" i="14" s="1"/>
  <c r="J26" i="14"/>
  <c r="S26" i="14" s="1"/>
  <c r="G26" i="14"/>
  <c r="AH25" i="14"/>
  <c r="AB25" i="14"/>
  <c r="AK25" i="14" s="1"/>
  <c r="V25" i="14"/>
  <c r="AE25" i="14" s="1"/>
  <c r="P25" i="14"/>
  <c r="Y25" i="14" s="1"/>
  <c r="J25" i="14"/>
  <c r="G25" i="14"/>
  <c r="AH24" i="14"/>
  <c r="AB24" i="14"/>
  <c r="AK24" i="14" s="1"/>
  <c r="V24" i="14"/>
  <c r="AE24" i="14" s="1"/>
  <c r="P24" i="14"/>
  <c r="Y24" i="14" s="1"/>
  <c r="J24" i="14"/>
  <c r="S24" i="14" s="1"/>
  <c r="G24" i="14"/>
  <c r="M24" i="14" s="1"/>
  <c r="G23" i="14"/>
  <c r="AK1" i="14"/>
  <c r="AG77" i="13"/>
  <c r="AA77" i="13"/>
  <c r="U77" i="13"/>
  <c r="O77" i="13"/>
  <c r="AK69" i="13"/>
  <c r="AJ69" i="13"/>
  <c r="AE69" i="13"/>
  <c r="AD69" i="13"/>
  <c r="Y69" i="13"/>
  <c r="X69" i="13"/>
  <c r="AK63" i="13"/>
  <c r="AJ63" i="13"/>
  <c r="AE63" i="13"/>
  <c r="AD63" i="13"/>
  <c r="Y63" i="13"/>
  <c r="X63" i="13"/>
  <c r="I62" i="13"/>
  <c r="AG62" i="13" s="1"/>
  <c r="E62" i="13"/>
  <c r="G62" i="13" s="1"/>
  <c r="I61" i="13"/>
  <c r="AG61" i="13" s="1"/>
  <c r="E61" i="13"/>
  <c r="G61" i="13" s="1"/>
  <c r="I60" i="13"/>
  <c r="AG60" i="13" s="1"/>
  <c r="G60" i="13"/>
  <c r="I59" i="13"/>
  <c r="AG59" i="13" s="1"/>
  <c r="I58" i="13"/>
  <c r="G58" i="13"/>
  <c r="E57" i="13"/>
  <c r="AB57" i="13" s="1"/>
  <c r="AK56" i="13"/>
  <c r="AH56" i="13"/>
  <c r="AJ56" i="13" s="1"/>
  <c r="AB56" i="13"/>
  <c r="V56" i="13"/>
  <c r="P56" i="13"/>
  <c r="J56" i="13"/>
  <c r="G56" i="13"/>
  <c r="V51" i="13"/>
  <c r="P51" i="13"/>
  <c r="E51" i="13"/>
  <c r="G51" i="13" s="1"/>
  <c r="AH49" i="13"/>
  <c r="AB49" i="13"/>
  <c r="V49" i="13"/>
  <c r="AE49" i="13" s="1"/>
  <c r="S49" i="13"/>
  <c r="P49" i="13"/>
  <c r="G49" i="13"/>
  <c r="L49" i="13" s="1"/>
  <c r="H48" i="13"/>
  <c r="E48" i="13"/>
  <c r="E54" i="13" s="1"/>
  <c r="G47" i="13"/>
  <c r="E47" i="13"/>
  <c r="E43" i="13"/>
  <c r="AH43" i="13" s="1"/>
  <c r="E42" i="13"/>
  <c r="AB42" i="13" s="1"/>
  <c r="E41" i="13"/>
  <c r="AH40" i="13"/>
  <c r="P40" i="13"/>
  <c r="Y40" i="13" s="1"/>
  <c r="J40" i="13"/>
  <c r="G40" i="13"/>
  <c r="E40" i="13"/>
  <c r="AB40" i="13" s="1"/>
  <c r="AH38" i="13"/>
  <c r="V37" i="13"/>
  <c r="AE37" i="13" s="1"/>
  <c r="J36" i="13"/>
  <c r="P35" i="13"/>
  <c r="V35" i="13"/>
  <c r="E34" i="13"/>
  <c r="P34" i="13" s="1"/>
  <c r="V33" i="13"/>
  <c r="AE33" i="13" s="1"/>
  <c r="E33" i="13"/>
  <c r="AB33" i="13" s="1"/>
  <c r="E32" i="13"/>
  <c r="V32" i="13" s="1"/>
  <c r="P31" i="13"/>
  <c r="Y31" i="13" s="1"/>
  <c r="E31" i="13"/>
  <c r="V31" i="13" s="1"/>
  <c r="E30" i="13"/>
  <c r="V30" i="13" s="1"/>
  <c r="E29" i="13"/>
  <c r="G29" i="13" s="1"/>
  <c r="AH28" i="13"/>
  <c r="AB28" i="13"/>
  <c r="AK28" i="13" s="1"/>
  <c r="V28" i="13"/>
  <c r="P28" i="13"/>
  <c r="Y28" i="13" s="1"/>
  <c r="J28" i="13"/>
  <c r="G28" i="13"/>
  <c r="M28" i="13" s="1"/>
  <c r="AH27" i="13"/>
  <c r="AB27" i="13"/>
  <c r="AK27" i="13" s="1"/>
  <c r="V27" i="13"/>
  <c r="P27" i="13"/>
  <c r="Y27" i="13" s="1"/>
  <c r="J27" i="13"/>
  <c r="G27" i="13"/>
  <c r="M27" i="13" s="1"/>
  <c r="AH26" i="13"/>
  <c r="AB26" i="13"/>
  <c r="V26" i="13"/>
  <c r="P26" i="13"/>
  <c r="Y26" i="13" s="1"/>
  <c r="J26" i="13"/>
  <c r="G26" i="13"/>
  <c r="AH25" i="13"/>
  <c r="AB25" i="13"/>
  <c r="V25" i="13"/>
  <c r="AE25" i="13" s="1"/>
  <c r="P25" i="13"/>
  <c r="J25" i="13"/>
  <c r="G25" i="13"/>
  <c r="AH24" i="13"/>
  <c r="AB24" i="13"/>
  <c r="AK24" i="13" s="1"/>
  <c r="V24" i="13"/>
  <c r="P24" i="13"/>
  <c r="Y24" i="13" s="1"/>
  <c r="J24" i="13"/>
  <c r="G24" i="13"/>
  <c r="M24" i="13" s="1"/>
  <c r="G23" i="13"/>
  <c r="AK1" i="13"/>
  <c r="AG76" i="12"/>
  <c r="AA76" i="12"/>
  <c r="U76" i="12"/>
  <c r="O76" i="12"/>
  <c r="AK68" i="12"/>
  <c r="AJ68" i="12"/>
  <c r="AE68" i="12"/>
  <c r="AD68" i="12"/>
  <c r="Y68" i="12"/>
  <c r="X68" i="12"/>
  <c r="AK62" i="12"/>
  <c r="AJ62" i="12"/>
  <c r="AE62" i="12"/>
  <c r="AD62" i="12"/>
  <c r="Y62" i="12"/>
  <c r="X62" i="12"/>
  <c r="I61" i="12"/>
  <c r="AG61" i="12" s="1"/>
  <c r="E61" i="12"/>
  <c r="G61" i="12" s="1"/>
  <c r="I60" i="12"/>
  <c r="AG60" i="12" s="1"/>
  <c r="E60" i="12"/>
  <c r="I59" i="12"/>
  <c r="AG59" i="12" s="1"/>
  <c r="G59" i="12"/>
  <c r="I58" i="12"/>
  <c r="AG58" i="12" s="1"/>
  <c r="I57" i="12"/>
  <c r="AG57" i="12" s="1"/>
  <c r="G57" i="12"/>
  <c r="E56" i="12"/>
  <c r="AH55" i="12"/>
  <c r="AJ55" i="12" s="1"/>
  <c r="AK55" i="12" s="1"/>
  <c r="AD55" i="12"/>
  <c r="AB55" i="12"/>
  <c r="X55" i="12"/>
  <c r="V55" i="12"/>
  <c r="AE55" i="12" s="1"/>
  <c r="P55" i="12"/>
  <c r="J55" i="12"/>
  <c r="G55" i="12"/>
  <c r="H50" i="12"/>
  <c r="H51" i="12" s="1"/>
  <c r="H53" i="12" s="1"/>
  <c r="E50" i="12"/>
  <c r="E51" i="12" s="1"/>
  <c r="E54" i="12" s="1"/>
  <c r="G54" i="12" s="1"/>
  <c r="AH48" i="12"/>
  <c r="AB48" i="12"/>
  <c r="AK48" i="12" s="1"/>
  <c r="V48" i="12"/>
  <c r="P48" i="12"/>
  <c r="Y48" i="12" s="1"/>
  <c r="J48" i="12"/>
  <c r="S48" i="12" s="1"/>
  <c r="H47" i="12"/>
  <c r="E47" i="12"/>
  <c r="E46" i="12"/>
  <c r="AH43" i="12"/>
  <c r="AH42" i="12"/>
  <c r="AB42" i="12"/>
  <c r="J42" i="12"/>
  <c r="S42" i="12" s="1"/>
  <c r="G42" i="12"/>
  <c r="M42" i="12" s="1"/>
  <c r="V42" i="12"/>
  <c r="AE42" i="12" s="1"/>
  <c r="AB41" i="12"/>
  <c r="G41" i="12"/>
  <c r="M41" i="12" s="1"/>
  <c r="E41" i="12"/>
  <c r="AB40" i="12"/>
  <c r="E40" i="12"/>
  <c r="G40" i="12" s="1"/>
  <c r="AB38" i="12"/>
  <c r="P38" i="12"/>
  <c r="G38" i="12"/>
  <c r="M38" i="12" s="1"/>
  <c r="V38" i="12"/>
  <c r="AH37" i="12"/>
  <c r="J37" i="12"/>
  <c r="AH36" i="12"/>
  <c r="AB36" i="12"/>
  <c r="P36" i="12"/>
  <c r="J36" i="12"/>
  <c r="S36" i="12" s="1"/>
  <c r="G36" i="12"/>
  <c r="M36" i="12" s="1"/>
  <c r="V36" i="12"/>
  <c r="AE36" i="12" s="1"/>
  <c r="AH35" i="12"/>
  <c r="J35" i="12"/>
  <c r="E34" i="12"/>
  <c r="P34" i="12" s="1"/>
  <c r="P33" i="12"/>
  <c r="E33" i="12"/>
  <c r="AB33" i="12" s="1"/>
  <c r="AK33" i="12" s="1"/>
  <c r="E32" i="12"/>
  <c r="AH32" i="12" s="1"/>
  <c r="AB31" i="12"/>
  <c r="AK31" i="12" s="1"/>
  <c r="P31" i="12"/>
  <c r="Y31" i="12" s="1"/>
  <c r="G31" i="12"/>
  <c r="M31" i="12" s="1"/>
  <c r="E31" i="12"/>
  <c r="V31" i="12" s="1"/>
  <c r="AH30" i="12"/>
  <c r="J30" i="12"/>
  <c r="S30" i="12" s="1"/>
  <c r="E30" i="12"/>
  <c r="P30" i="12" s="1"/>
  <c r="E29" i="12"/>
  <c r="AH28" i="12"/>
  <c r="AB28" i="12"/>
  <c r="AK28" i="12" s="1"/>
  <c r="V28" i="12"/>
  <c r="AE28" i="12" s="1"/>
  <c r="P28" i="12"/>
  <c r="Y28" i="12" s="1"/>
  <c r="J28" i="12"/>
  <c r="G28" i="12"/>
  <c r="M28" i="12" s="1"/>
  <c r="AH27" i="12"/>
  <c r="AB27" i="12"/>
  <c r="AK27" i="12" s="1"/>
  <c r="V27" i="12"/>
  <c r="AE27" i="12" s="1"/>
  <c r="P27" i="12"/>
  <c r="Y27" i="12" s="1"/>
  <c r="J27" i="12"/>
  <c r="S27" i="12" s="1"/>
  <c r="G27" i="12"/>
  <c r="M27" i="12" s="1"/>
  <c r="AH26" i="12"/>
  <c r="AB26" i="12"/>
  <c r="AK26" i="12" s="1"/>
  <c r="V26" i="12"/>
  <c r="AE26" i="12" s="1"/>
  <c r="P26" i="12"/>
  <c r="Y26" i="12" s="1"/>
  <c r="J26" i="12"/>
  <c r="S26" i="12" s="1"/>
  <c r="G26" i="12"/>
  <c r="AH25" i="12"/>
  <c r="AB25" i="12"/>
  <c r="AK25" i="12" s="1"/>
  <c r="V25" i="12"/>
  <c r="AE25" i="12" s="1"/>
  <c r="P25" i="12"/>
  <c r="Y25" i="12" s="1"/>
  <c r="J25" i="12"/>
  <c r="G25" i="12"/>
  <c r="AH24" i="12"/>
  <c r="AB24" i="12"/>
  <c r="AK24" i="12" s="1"/>
  <c r="V24" i="12"/>
  <c r="AE24" i="12" s="1"/>
  <c r="P24" i="12"/>
  <c r="Y24" i="12" s="1"/>
  <c r="J24" i="12"/>
  <c r="S24" i="12" s="1"/>
  <c r="G24" i="12"/>
  <c r="M24" i="12" s="1"/>
  <c r="G23" i="12"/>
  <c r="AK1" i="12"/>
  <c r="V42" i="11"/>
  <c r="G25" i="11"/>
  <c r="G23" i="11"/>
  <c r="AG77" i="11"/>
  <c r="AA77" i="11"/>
  <c r="U77" i="11"/>
  <c r="O77" i="11"/>
  <c r="AK69" i="11"/>
  <c r="AJ69" i="11"/>
  <c r="AE69" i="11"/>
  <c r="AD69" i="11"/>
  <c r="Y69" i="11"/>
  <c r="X69" i="11"/>
  <c r="AK63" i="11"/>
  <c r="AJ63" i="11"/>
  <c r="AE63" i="11"/>
  <c r="AD63" i="11"/>
  <c r="Y63" i="11"/>
  <c r="X63" i="11"/>
  <c r="I62" i="11"/>
  <c r="AG62" i="11" s="1"/>
  <c r="E62" i="11"/>
  <c r="G62" i="11" s="1"/>
  <c r="I61" i="11"/>
  <c r="AG61" i="11" s="1"/>
  <c r="E61" i="11"/>
  <c r="G61" i="11" s="1"/>
  <c r="I60" i="11"/>
  <c r="AG60" i="11" s="1"/>
  <c r="G60" i="11"/>
  <c r="I59" i="11"/>
  <c r="AG59" i="11" s="1"/>
  <c r="G59" i="11"/>
  <c r="I58" i="11"/>
  <c r="AG58" i="11" s="1"/>
  <c r="AB57" i="11"/>
  <c r="J57" i="11"/>
  <c r="E57" i="11"/>
  <c r="V57" i="11" s="1"/>
  <c r="AH56" i="11"/>
  <c r="AJ56" i="11" s="1"/>
  <c r="AB56" i="11"/>
  <c r="AK56" i="11" s="1"/>
  <c r="V56" i="11"/>
  <c r="P56" i="11"/>
  <c r="J56" i="11"/>
  <c r="R56" i="11" s="1"/>
  <c r="G56" i="11"/>
  <c r="E51" i="11"/>
  <c r="E52" i="11" s="1"/>
  <c r="AH49" i="11"/>
  <c r="AB49" i="11"/>
  <c r="AK49" i="11" s="1"/>
  <c r="V49" i="11"/>
  <c r="S49" i="11"/>
  <c r="P49" i="11"/>
  <c r="Y49" i="11" s="1"/>
  <c r="G49" i="11"/>
  <c r="L49" i="11" s="1"/>
  <c r="AB48" i="11"/>
  <c r="H48" i="11"/>
  <c r="AH48" i="11" s="1"/>
  <c r="E48" i="11"/>
  <c r="E54" i="11" s="1"/>
  <c r="E55" i="11" s="1"/>
  <c r="G55" i="11" s="1"/>
  <c r="E47" i="11"/>
  <c r="AH44" i="11"/>
  <c r="V43" i="11"/>
  <c r="AB43" i="11"/>
  <c r="AK43" i="11" s="1"/>
  <c r="E42" i="11"/>
  <c r="E41" i="11"/>
  <c r="AB41" i="11" s="1"/>
  <c r="AB39" i="11"/>
  <c r="G39" i="11"/>
  <c r="M39" i="11" s="1"/>
  <c r="E39" i="11"/>
  <c r="AH39" i="11" s="1"/>
  <c r="E38" i="11"/>
  <c r="AH38" i="11" s="1"/>
  <c r="P36" i="11"/>
  <c r="V36" i="11"/>
  <c r="AE36" i="11" s="1"/>
  <c r="AH35" i="11"/>
  <c r="P34" i="11"/>
  <c r="E34" i="11"/>
  <c r="V33" i="11"/>
  <c r="AE33" i="11" s="1"/>
  <c r="E33" i="11"/>
  <c r="E32" i="11"/>
  <c r="E31" i="11"/>
  <c r="V31" i="11" s="1"/>
  <c r="J30" i="11"/>
  <c r="S30" i="11" s="1"/>
  <c r="E30" i="11"/>
  <c r="P30" i="11" s="1"/>
  <c r="E29" i="11"/>
  <c r="AH28" i="11"/>
  <c r="AB28" i="11"/>
  <c r="AK28" i="11" s="1"/>
  <c r="V28" i="11"/>
  <c r="AE28" i="11" s="1"/>
  <c r="P28" i="11"/>
  <c r="Y28" i="11" s="1"/>
  <c r="J28" i="11"/>
  <c r="G28" i="11"/>
  <c r="M28" i="11" s="1"/>
  <c r="AH27" i="11"/>
  <c r="AB27" i="11"/>
  <c r="AK27" i="11" s="1"/>
  <c r="V27" i="11"/>
  <c r="AE27" i="11" s="1"/>
  <c r="P27" i="11"/>
  <c r="Y27" i="11" s="1"/>
  <c r="J27" i="11"/>
  <c r="G27" i="11"/>
  <c r="M27" i="11" s="1"/>
  <c r="AH26" i="11"/>
  <c r="AH25" i="11"/>
  <c r="AB25" i="11"/>
  <c r="AH24" i="11"/>
  <c r="AB24" i="11"/>
  <c r="AK24" i="11" s="1"/>
  <c r="V24" i="11"/>
  <c r="AE24" i="11" s="1"/>
  <c r="P24" i="11"/>
  <c r="Y24" i="11" s="1"/>
  <c r="J24" i="11"/>
  <c r="S24" i="11" s="1"/>
  <c r="G24" i="11"/>
  <c r="M24" i="11" s="1"/>
  <c r="AK1" i="11"/>
  <c r="AA59" i="14" l="1"/>
  <c r="O59" i="14"/>
  <c r="U60" i="11"/>
  <c r="O61" i="11"/>
  <c r="AA60" i="11"/>
  <c r="O60" i="11"/>
  <c r="G52" i="11"/>
  <c r="AB32" i="11"/>
  <c r="AK32" i="11" s="1"/>
  <c r="AB33" i="11"/>
  <c r="AK33" i="11" s="1"/>
  <c r="AJ32" i="14"/>
  <c r="AJ27" i="14"/>
  <c r="L25" i="13"/>
  <c r="M25" i="13" s="1"/>
  <c r="AJ26" i="14"/>
  <c r="X27" i="14"/>
  <c r="AJ28" i="14"/>
  <c r="AJ49" i="13"/>
  <c r="X24" i="14"/>
  <c r="AJ25" i="14"/>
  <c r="AJ49" i="14"/>
  <c r="AJ24" i="14"/>
  <c r="R49" i="14"/>
  <c r="AD24" i="13"/>
  <c r="AD26" i="13"/>
  <c r="AJ27" i="12"/>
  <c r="R26" i="13"/>
  <c r="AJ24" i="13"/>
  <c r="X49" i="13"/>
  <c r="X36" i="12"/>
  <c r="R27" i="13"/>
  <c r="AH52" i="14"/>
  <c r="O61" i="14"/>
  <c r="AA61" i="14"/>
  <c r="G48" i="14"/>
  <c r="AJ25" i="13"/>
  <c r="AK26" i="13"/>
  <c r="AJ27" i="13"/>
  <c r="AJ28" i="13"/>
  <c r="AD27" i="13"/>
  <c r="AD28" i="13"/>
  <c r="AJ26" i="13"/>
  <c r="AH62" i="13"/>
  <c r="R28" i="13"/>
  <c r="R24" i="13"/>
  <c r="J62" i="13"/>
  <c r="L62" i="13" s="1"/>
  <c r="M62" i="13" s="1"/>
  <c r="AJ42" i="12"/>
  <c r="AJ24" i="12"/>
  <c r="AJ28" i="12"/>
  <c r="AD48" i="12"/>
  <c r="AJ26" i="12"/>
  <c r="AJ36" i="12"/>
  <c r="AJ48" i="12"/>
  <c r="R28" i="12"/>
  <c r="L25" i="12"/>
  <c r="M25" i="12" s="1"/>
  <c r="L48" i="12"/>
  <c r="R48" i="12"/>
  <c r="AH60" i="12"/>
  <c r="AD49" i="11"/>
  <c r="AJ26" i="11"/>
  <c r="AJ28" i="11"/>
  <c r="AJ49" i="11"/>
  <c r="J61" i="12"/>
  <c r="AH61" i="12"/>
  <c r="AJ25" i="11"/>
  <c r="AJ24" i="11"/>
  <c r="AJ27" i="11"/>
  <c r="R49" i="11"/>
  <c r="R26" i="11"/>
  <c r="R27" i="11"/>
  <c r="R28" i="11"/>
  <c r="AA61" i="11"/>
  <c r="J51" i="11"/>
  <c r="AH41" i="12"/>
  <c r="AJ41" i="12" s="1"/>
  <c r="AH50" i="12"/>
  <c r="AH35" i="14"/>
  <c r="AH36" i="14"/>
  <c r="J40" i="14"/>
  <c r="S40" i="14" s="1"/>
  <c r="AH42" i="14"/>
  <c r="AJ42" i="14" s="1"/>
  <c r="P40" i="14"/>
  <c r="AB31" i="14"/>
  <c r="AK31" i="14" s="1"/>
  <c r="J35" i="14"/>
  <c r="S35" i="14" s="1"/>
  <c r="G36" i="14"/>
  <c r="M36" i="14" s="1"/>
  <c r="P37" i="14"/>
  <c r="Y37" i="14" s="1"/>
  <c r="AH40" i="14"/>
  <c r="AJ40" i="14" s="1"/>
  <c r="V42" i="14"/>
  <c r="AD42" i="14" s="1"/>
  <c r="G47" i="14"/>
  <c r="P32" i="14"/>
  <c r="Y32" i="14" s="1"/>
  <c r="AB35" i="14"/>
  <c r="AK35" i="14" s="1"/>
  <c r="G40" i="14"/>
  <c r="AB41" i="14"/>
  <c r="AK41" i="14" s="1"/>
  <c r="G42" i="14"/>
  <c r="L42" i="14" s="1"/>
  <c r="M42" i="14" s="1"/>
  <c r="J52" i="14"/>
  <c r="L52" i="14" s="1"/>
  <c r="M52" i="14" s="1"/>
  <c r="G57" i="14"/>
  <c r="P51" i="14"/>
  <c r="X51" i="14" s="1"/>
  <c r="AB51" i="14"/>
  <c r="AD51" i="14" s="1"/>
  <c r="AE51" i="14" s="1"/>
  <c r="J31" i="13"/>
  <c r="S31" i="13" s="1"/>
  <c r="AH31" i="13"/>
  <c r="P33" i="13"/>
  <c r="Y33" i="13" s="1"/>
  <c r="J35" i="13"/>
  <c r="S35" i="13" s="1"/>
  <c r="AH35" i="13"/>
  <c r="AH36" i="13"/>
  <c r="AB37" i="13"/>
  <c r="AK37" i="13" s="1"/>
  <c r="V40" i="13"/>
  <c r="AD40" i="13" s="1"/>
  <c r="Y34" i="13"/>
  <c r="G32" i="13"/>
  <c r="G33" i="13"/>
  <c r="M33" i="13" s="1"/>
  <c r="G34" i="13"/>
  <c r="M34" i="13" s="1"/>
  <c r="X35" i="13"/>
  <c r="AB35" i="13"/>
  <c r="AD35" i="13" s="1"/>
  <c r="G37" i="13"/>
  <c r="M37" i="13" s="1"/>
  <c r="J38" i="13"/>
  <c r="S38" i="13" s="1"/>
  <c r="G31" i="13"/>
  <c r="M31" i="13" s="1"/>
  <c r="AB31" i="13"/>
  <c r="P32" i="13"/>
  <c r="Y32" i="13" s="1"/>
  <c r="AH33" i="13"/>
  <c r="AJ33" i="13" s="1"/>
  <c r="G35" i="13"/>
  <c r="M35" i="13" s="1"/>
  <c r="AE35" i="13"/>
  <c r="P37" i="13"/>
  <c r="X37" i="13" s="1"/>
  <c r="AK40" i="13"/>
  <c r="AB51" i="13"/>
  <c r="AD51" i="13" s="1"/>
  <c r="AE51" i="13" s="1"/>
  <c r="G59" i="13"/>
  <c r="J51" i="13"/>
  <c r="R51" i="13" s="1"/>
  <c r="AH51" i="13"/>
  <c r="AK32" i="14"/>
  <c r="Y34" i="14"/>
  <c r="Y31" i="14"/>
  <c r="AE35" i="14"/>
  <c r="L51" i="14"/>
  <c r="M51" i="14" s="1"/>
  <c r="AE33" i="14"/>
  <c r="X52" i="14"/>
  <c r="Y52" i="14" s="1"/>
  <c r="R25" i="14"/>
  <c r="S25" i="14" s="1"/>
  <c r="AE27" i="14"/>
  <c r="AD25" i="14"/>
  <c r="L26" i="14"/>
  <c r="M26" i="14" s="1"/>
  <c r="L27" i="14"/>
  <c r="L28" i="14"/>
  <c r="G29" i="14"/>
  <c r="AB30" i="14"/>
  <c r="J31" i="14"/>
  <c r="R31" i="14" s="1"/>
  <c r="AH31" i="14"/>
  <c r="V32" i="14"/>
  <c r="AD32" i="14" s="1"/>
  <c r="G33" i="14"/>
  <c r="P33" i="14"/>
  <c r="X33" i="14" s="1"/>
  <c r="AH34" i="14"/>
  <c r="G35" i="14"/>
  <c r="M35" i="14" s="1"/>
  <c r="P35" i="14"/>
  <c r="X35" i="14" s="1"/>
  <c r="AB36" i="14"/>
  <c r="V36" i="14"/>
  <c r="P36" i="14"/>
  <c r="P38" i="14"/>
  <c r="G38" i="14"/>
  <c r="M38" i="14" s="1"/>
  <c r="AH38" i="14"/>
  <c r="AJ38" i="14" s="1"/>
  <c r="J38" i="14"/>
  <c r="V38" i="14"/>
  <c r="AD38" i="14" s="1"/>
  <c r="AK38" i="14"/>
  <c r="V41" i="14"/>
  <c r="G43" i="14"/>
  <c r="M43" i="14" s="1"/>
  <c r="AH43" i="14"/>
  <c r="AJ43" i="14" s="1"/>
  <c r="V43" i="14"/>
  <c r="AK43" i="14"/>
  <c r="AH48" i="14"/>
  <c r="AB48" i="14"/>
  <c r="V48" i="14"/>
  <c r="P48" i="14"/>
  <c r="J48" i="14"/>
  <c r="AH57" i="14"/>
  <c r="J57" i="14"/>
  <c r="AB57" i="14"/>
  <c r="P57" i="14"/>
  <c r="G60" i="14"/>
  <c r="X25" i="14"/>
  <c r="AD26" i="14"/>
  <c r="AD27" i="14"/>
  <c r="AD28" i="14"/>
  <c r="V30" i="14"/>
  <c r="AB34" i="14"/>
  <c r="AK40" i="14"/>
  <c r="Y42" i="14"/>
  <c r="R42" i="14"/>
  <c r="AK49" i="14"/>
  <c r="AD49" i="14"/>
  <c r="G58" i="14"/>
  <c r="L24" i="14"/>
  <c r="X26" i="14"/>
  <c r="X28" i="14"/>
  <c r="G30" i="14"/>
  <c r="M30" i="14" s="1"/>
  <c r="P30" i="14"/>
  <c r="V31" i="14"/>
  <c r="AB33" i="14"/>
  <c r="G34" i="14"/>
  <c r="M34" i="14" s="1"/>
  <c r="V34" i="14"/>
  <c r="S36" i="14"/>
  <c r="E54" i="14"/>
  <c r="R24" i="14"/>
  <c r="AD24" i="14"/>
  <c r="L25" i="14"/>
  <c r="M25" i="14" s="1"/>
  <c r="R26" i="14"/>
  <c r="R27" i="14"/>
  <c r="R28" i="14"/>
  <c r="J30" i="14"/>
  <c r="G31" i="14"/>
  <c r="M31" i="14" s="1"/>
  <c r="L32" i="14"/>
  <c r="M32" i="14" s="1"/>
  <c r="AH37" i="14"/>
  <c r="J37" i="14"/>
  <c r="AB37" i="14"/>
  <c r="V37" i="14"/>
  <c r="AB52" i="14"/>
  <c r="R56" i="14"/>
  <c r="X57" i="14"/>
  <c r="AH61" i="14"/>
  <c r="G62" i="14"/>
  <c r="AH62" i="14"/>
  <c r="J62" i="14"/>
  <c r="V40" i="14"/>
  <c r="X49" i="14"/>
  <c r="S56" i="14"/>
  <c r="L56" i="14"/>
  <c r="M56" i="14" s="1"/>
  <c r="U59" i="14"/>
  <c r="U61" i="14"/>
  <c r="V61" i="14" s="1"/>
  <c r="AD56" i="14"/>
  <c r="AE56" i="14" s="1"/>
  <c r="O58" i="14"/>
  <c r="U58" i="14"/>
  <c r="AA58" i="14"/>
  <c r="O60" i="14"/>
  <c r="U60" i="14"/>
  <c r="AA60" i="14"/>
  <c r="O62" i="14"/>
  <c r="P62" i="14" s="1"/>
  <c r="U62" i="14"/>
  <c r="V62" i="14" s="1"/>
  <c r="AA62" i="14"/>
  <c r="AB62" i="14" s="1"/>
  <c r="J61" i="14"/>
  <c r="P61" i="14"/>
  <c r="AB61" i="14"/>
  <c r="AE30" i="13"/>
  <c r="Y25" i="13"/>
  <c r="R25" i="13"/>
  <c r="S25" i="13" s="1"/>
  <c r="S26" i="13"/>
  <c r="L26" i="13"/>
  <c r="M26" i="13" s="1"/>
  <c r="AE26" i="13"/>
  <c r="X26" i="13"/>
  <c r="X31" i="13"/>
  <c r="AE31" i="13"/>
  <c r="S24" i="13"/>
  <c r="L24" i="13"/>
  <c r="AE24" i="13"/>
  <c r="X24" i="13"/>
  <c r="AE32" i="13"/>
  <c r="X25" i="13"/>
  <c r="S28" i="13"/>
  <c r="L28" i="13"/>
  <c r="AE28" i="13"/>
  <c r="X28" i="13"/>
  <c r="AK33" i="13"/>
  <c r="AD33" i="13"/>
  <c r="AK25" i="13"/>
  <c r="AD25" i="13"/>
  <c r="S27" i="13"/>
  <c r="L27" i="13"/>
  <c r="AE27" i="13"/>
  <c r="X27" i="13"/>
  <c r="AB30" i="13"/>
  <c r="AH30" i="13"/>
  <c r="J30" i="13"/>
  <c r="P30" i="13"/>
  <c r="X30" i="13" s="1"/>
  <c r="G30" i="13"/>
  <c r="M30" i="13" s="1"/>
  <c r="S36" i="13"/>
  <c r="S40" i="13"/>
  <c r="L40" i="13"/>
  <c r="M40" i="13" s="1"/>
  <c r="AK42" i="13"/>
  <c r="E55" i="13"/>
  <c r="G55" i="13" s="1"/>
  <c r="G54" i="13"/>
  <c r="J32" i="13"/>
  <c r="AH32" i="13"/>
  <c r="AB34" i="13"/>
  <c r="AB38" i="13"/>
  <c r="P38" i="13"/>
  <c r="G38" i="13"/>
  <c r="M38" i="13" s="1"/>
  <c r="V38" i="13"/>
  <c r="V42" i="13"/>
  <c r="AH42" i="13"/>
  <c r="AJ42" i="13" s="1"/>
  <c r="J42" i="13"/>
  <c r="P42" i="13"/>
  <c r="Y35" i="13"/>
  <c r="AB32" i="13"/>
  <c r="AH41" i="13"/>
  <c r="AB41" i="13"/>
  <c r="V41" i="13"/>
  <c r="G41" i="13"/>
  <c r="M41" i="13" s="1"/>
  <c r="G48" i="13"/>
  <c r="V34" i="13"/>
  <c r="AH34" i="13"/>
  <c r="P36" i="13"/>
  <c r="G36" i="13"/>
  <c r="M36" i="13" s="1"/>
  <c r="AB36" i="13"/>
  <c r="V36" i="13"/>
  <c r="R40" i="13"/>
  <c r="AJ40" i="13"/>
  <c r="G42" i="13"/>
  <c r="AB43" i="13"/>
  <c r="G43" i="13"/>
  <c r="M43" i="13" s="1"/>
  <c r="V43" i="13"/>
  <c r="AH48" i="13"/>
  <c r="Y49" i="13"/>
  <c r="R49" i="13"/>
  <c r="X51" i="13"/>
  <c r="Y51" i="13" s="1"/>
  <c r="AH52" i="13"/>
  <c r="AB52" i="13"/>
  <c r="V52" i="13"/>
  <c r="P52" i="13"/>
  <c r="J52" i="13"/>
  <c r="J37" i="13"/>
  <c r="AH37" i="13"/>
  <c r="J48" i="13"/>
  <c r="P48" i="13"/>
  <c r="V48" i="13"/>
  <c r="AB48" i="13"/>
  <c r="AD49" i="13"/>
  <c r="AK49" i="13"/>
  <c r="S56" i="13"/>
  <c r="X56" i="13"/>
  <c r="AG58" i="13"/>
  <c r="AA58" i="13"/>
  <c r="U58" i="13"/>
  <c r="O58" i="13"/>
  <c r="L60" i="13"/>
  <c r="M60" i="13" s="1"/>
  <c r="E52" i="13"/>
  <c r="G52" i="13" s="1"/>
  <c r="L58" i="13"/>
  <c r="M58" i="13" s="1"/>
  <c r="AH61" i="13"/>
  <c r="Y56" i="13"/>
  <c r="R56" i="13"/>
  <c r="AD56" i="13"/>
  <c r="AE56" i="13" s="1"/>
  <c r="AH57" i="13"/>
  <c r="AJ57" i="13" s="1"/>
  <c r="AK57" i="13" s="1"/>
  <c r="J57" i="13"/>
  <c r="P57" i="13"/>
  <c r="G57" i="13"/>
  <c r="V57" i="13"/>
  <c r="AD57" i="13" s="1"/>
  <c r="O60" i="13"/>
  <c r="U60" i="13"/>
  <c r="AA60" i="13"/>
  <c r="AJ60" i="13" s="1"/>
  <c r="O62" i="13"/>
  <c r="P62" i="13" s="1"/>
  <c r="U62" i="13"/>
  <c r="V62" i="13" s="1"/>
  <c r="AA62" i="13"/>
  <c r="AB62" i="13" s="1"/>
  <c r="O59" i="13"/>
  <c r="U59" i="13"/>
  <c r="AA59" i="13"/>
  <c r="AJ59" i="13" s="1"/>
  <c r="O61" i="13"/>
  <c r="P61" i="13" s="1"/>
  <c r="U61" i="13"/>
  <c r="V61" i="13" s="1"/>
  <c r="AA61" i="13"/>
  <c r="AB61" i="13" s="1"/>
  <c r="L56" i="13"/>
  <c r="M56" i="13" s="1"/>
  <c r="J61" i="13"/>
  <c r="J47" i="12"/>
  <c r="G33" i="12"/>
  <c r="AH33" i="12"/>
  <c r="AJ33" i="12" s="1"/>
  <c r="X38" i="12"/>
  <c r="V41" i="12"/>
  <c r="AD41" i="12" s="1"/>
  <c r="P42" i="12"/>
  <c r="X42" i="12" s="1"/>
  <c r="G47" i="12"/>
  <c r="P47" i="12"/>
  <c r="AH47" i="12"/>
  <c r="L59" i="12"/>
  <c r="M59" i="12" s="1"/>
  <c r="V33" i="12"/>
  <c r="AE33" i="12" s="1"/>
  <c r="AB47" i="12"/>
  <c r="G50" i="12"/>
  <c r="V47" i="12"/>
  <c r="G60" i="12"/>
  <c r="AE31" i="12"/>
  <c r="X31" i="12"/>
  <c r="Y30" i="12"/>
  <c r="R30" i="12"/>
  <c r="Y34" i="12"/>
  <c r="AD24" i="12"/>
  <c r="AJ25" i="12"/>
  <c r="R26" i="12"/>
  <c r="R27" i="12"/>
  <c r="X24" i="12"/>
  <c r="AD25" i="12"/>
  <c r="L26" i="12"/>
  <c r="M26" i="12" s="1"/>
  <c r="L27" i="12"/>
  <c r="L28" i="12"/>
  <c r="S28" i="12"/>
  <c r="G29" i="12"/>
  <c r="AB30" i="12"/>
  <c r="AJ30" i="12" s="1"/>
  <c r="J31" i="12"/>
  <c r="R31" i="12" s="1"/>
  <c r="AH31" i="12"/>
  <c r="AJ31" i="12" s="1"/>
  <c r="V32" i="12"/>
  <c r="AB35" i="12"/>
  <c r="AJ35" i="12" s="1"/>
  <c r="P35" i="12"/>
  <c r="G35" i="12"/>
  <c r="M35" i="12" s="1"/>
  <c r="V35" i="12"/>
  <c r="L36" i="12"/>
  <c r="AK36" i="12"/>
  <c r="AD36" i="12"/>
  <c r="P37" i="12"/>
  <c r="G37" i="12"/>
  <c r="M37" i="12" s="1"/>
  <c r="AB37" i="12"/>
  <c r="AJ37" i="12" s="1"/>
  <c r="V37" i="12"/>
  <c r="Y38" i="12"/>
  <c r="AE38" i="12"/>
  <c r="R24" i="12"/>
  <c r="AD27" i="12"/>
  <c r="G32" i="12"/>
  <c r="P32" i="12"/>
  <c r="Y33" i="12"/>
  <c r="AB34" i="12"/>
  <c r="S35" i="12"/>
  <c r="Y36" i="12"/>
  <c r="R36" i="12"/>
  <c r="S37" i="12"/>
  <c r="AK40" i="12"/>
  <c r="AK41" i="12"/>
  <c r="L42" i="12"/>
  <c r="AK42" i="12"/>
  <c r="AD42" i="12"/>
  <c r="P43" i="12"/>
  <c r="G43" i="12"/>
  <c r="M43" i="12" s="1"/>
  <c r="AB43" i="12"/>
  <c r="AJ43" i="12" s="1"/>
  <c r="V43" i="12"/>
  <c r="X25" i="12"/>
  <c r="AD26" i="12"/>
  <c r="AD28" i="12"/>
  <c r="V30" i="12"/>
  <c r="L24" i="12"/>
  <c r="R25" i="12"/>
  <c r="S25" i="12" s="1"/>
  <c r="X26" i="12"/>
  <c r="X27" i="12"/>
  <c r="X28" i="12"/>
  <c r="G30" i="12"/>
  <c r="M30" i="12" s="1"/>
  <c r="AD31" i="12"/>
  <c r="J32" i="12"/>
  <c r="AB32" i="12"/>
  <c r="AH40" i="12"/>
  <c r="AJ40" i="12" s="1"/>
  <c r="J40" i="12"/>
  <c r="V40" i="12"/>
  <c r="P40" i="12"/>
  <c r="J43" i="12"/>
  <c r="V34" i="12"/>
  <c r="G34" i="12"/>
  <c r="M34" i="12" s="1"/>
  <c r="AH34" i="12"/>
  <c r="AK38" i="12"/>
  <c r="AD38" i="12"/>
  <c r="J38" i="12"/>
  <c r="AH38" i="12"/>
  <c r="AJ38" i="12" s="1"/>
  <c r="G46" i="12"/>
  <c r="X48" i="12"/>
  <c r="AE48" i="12"/>
  <c r="J50" i="12"/>
  <c r="P50" i="12"/>
  <c r="V50" i="12"/>
  <c r="AB50" i="12"/>
  <c r="G51" i="12"/>
  <c r="E53" i="12"/>
  <c r="G53" i="12" s="1"/>
  <c r="P53" i="12"/>
  <c r="V53" i="12"/>
  <c r="J53" i="12"/>
  <c r="Y55" i="12"/>
  <c r="R55" i="12"/>
  <c r="S55" i="12" s="1"/>
  <c r="AH56" i="12"/>
  <c r="J56" i="12"/>
  <c r="P56" i="12"/>
  <c r="G56" i="12"/>
  <c r="V56" i="12"/>
  <c r="O57" i="12"/>
  <c r="AA57" i="12"/>
  <c r="AB53" i="12"/>
  <c r="H54" i="12"/>
  <c r="AB56" i="12"/>
  <c r="G58" i="12"/>
  <c r="J51" i="12"/>
  <c r="P51" i="12"/>
  <c r="V51" i="12"/>
  <c r="AB51" i="12"/>
  <c r="AH51" i="12"/>
  <c r="AH53" i="12"/>
  <c r="U57" i="12"/>
  <c r="O59" i="12"/>
  <c r="U59" i="12"/>
  <c r="AA59" i="12"/>
  <c r="AJ59" i="12" s="1"/>
  <c r="O61" i="12"/>
  <c r="P61" i="12" s="1"/>
  <c r="U61" i="12"/>
  <c r="V61" i="12" s="1"/>
  <c r="AA61" i="12"/>
  <c r="AB61" i="12" s="1"/>
  <c r="AJ61" i="12" s="1"/>
  <c r="O58" i="12"/>
  <c r="U58" i="12"/>
  <c r="AA58" i="12"/>
  <c r="O60" i="12"/>
  <c r="P60" i="12" s="1"/>
  <c r="U60" i="12"/>
  <c r="V60" i="12" s="1"/>
  <c r="AA60" i="12"/>
  <c r="L61" i="12"/>
  <c r="M61" i="12" s="1"/>
  <c r="L55" i="12"/>
  <c r="M55" i="12" s="1"/>
  <c r="J60" i="12"/>
  <c r="AB60" i="12"/>
  <c r="AJ42" i="11"/>
  <c r="AH51" i="11"/>
  <c r="L25" i="11"/>
  <c r="M25" i="11" s="1"/>
  <c r="AH33" i="11"/>
  <c r="G31" i="11"/>
  <c r="M31" i="11" s="1"/>
  <c r="AB31" i="11"/>
  <c r="AK31" i="11" s="1"/>
  <c r="P33" i="11"/>
  <c r="Y33" i="11" s="1"/>
  <c r="X36" i="11"/>
  <c r="AJ39" i="11"/>
  <c r="AH43" i="11"/>
  <c r="AJ43" i="11" s="1"/>
  <c r="AB44" i="11"/>
  <c r="AJ44" i="11" s="1"/>
  <c r="J31" i="11"/>
  <c r="S31" i="11" s="1"/>
  <c r="AH31" i="11"/>
  <c r="AB36" i="11"/>
  <c r="AK36" i="11" s="1"/>
  <c r="G29" i="11"/>
  <c r="AH30" i="11"/>
  <c r="P31" i="11"/>
  <c r="Y31" i="11" s="1"/>
  <c r="G33" i="11"/>
  <c r="M33" i="11" s="1"/>
  <c r="G36" i="11"/>
  <c r="M36" i="11" s="1"/>
  <c r="P39" i="11"/>
  <c r="Y39" i="11" s="1"/>
  <c r="G41" i="11"/>
  <c r="J43" i="11"/>
  <c r="L43" i="11" s="1"/>
  <c r="M43" i="11" s="1"/>
  <c r="G44" i="11"/>
  <c r="M44" i="11" s="1"/>
  <c r="P44" i="11"/>
  <c r="Y44" i="11" s="1"/>
  <c r="X57" i="11"/>
  <c r="P61" i="11"/>
  <c r="G48" i="11"/>
  <c r="P48" i="11"/>
  <c r="P57" i="11"/>
  <c r="AH57" i="11"/>
  <c r="AJ57" i="11" s="1"/>
  <c r="AH61" i="11"/>
  <c r="AJ48" i="11"/>
  <c r="AK48" i="11" s="1"/>
  <c r="J61" i="11"/>
  <c r="L61" i="11" s="1"/>
  <c r="M61" i="11" s="1"/>
  <c r="AB61" i="11"/>
  <c r="G54" i="11"/>
  <c r="G57" i="11"/>
  <c r="L57" i="11" s="1"/>
  <c r="M57" i="11" s="1"/>
  <c r="Y30" i="11"/>
  <c r="R30" i="11"/>
  <c r="AE31" i="11"/>
  <c r="AK41" i="11"/>
  <c r="AD24" i="11"/>
  <c r="Y34" i="11"/>
  <c r="V38" i="11"/>
  <c r="X24" i="11"/>
  <c r="AD25" i="11"/>
  <c r="AK25" i="11"/>
  <c r="L26" i="11"/>
  <c r="M26" i="11" s="1"/>
  <c r="S26" i="11"/>
  <c r="L27" i="11"/>
  <c r="S27" i="11"/>
  <c r="L28" i="11"/>
  <c r="S28" i="11"/>
  <c r="AB30" i="11"/>
  <c r="V32" i="11"/>
  <c r="J38" i="11"/>
  <c r="AD42" i="11"/>
  <c r="AK42" i="11"/>
  <c r="AD43" i="11"/>
  <c r="V48" i="11"/>
  <c r="AD48" i="11" s="1"/>
  <c r="R24" i="11"/>
  <c r="AD28" i="11"/>
  <c r="V30" i="11"/>
  <c r="G32" i="11"/>
  <c r="P32" i="11"/>
  <c r="P35" i="11"/>
  <c r="G35" i="11"/>
  <c r="M35" i="11" s="1"/>
  <c r="AB35" i="11"/>
  <c r="AJ35" i="11" s="1"/>
  <c r="V41" i="11"/>
  <c r="AH41" i="11"/>
  <c r="AJ41" i="11" s="1"/>
  <c r="J41" i="11"/>
  <c r="P41" i="11"/>
  <c r="AE42" i="11"/>
  <c r="AE49" i="11"/>
  <c r="X49" i="11"/>
  <c r="X25" i="11"/>
  <c r="AD26" i="11"/>
  <c r="AD27" i="11"/>
  <c r="AH34" i="11"/>
  <c r="V34" i="11"/>
  <c r="V35" i="11"/>
  <c r="Y36" i="11"/>
  <c r="L24" i="11"/>
  <c r="R25" i="11"/>
  <c r="S25" i="11" s="1"/>
  <c r="X26" i="11"/>
  <c r="X27" i="11"/>
  <c r="X28" i="11"/>
  <c r="G30" i="11"/>
  <c r="M30" i="11" s="1"/>
  <c r="J32" i="11"/>
  <c r="AH32" i="11"/>
  <c r="G34" i="11"/>
  <c r="M34" i="11" s="1"/>
  <c r="AB34" i="11"/>
  <c r="J35" i="11"/>
  <c r="AK39" i="11"/>
  <c r="AE43" i="11"/>
  <c r="G47" i="11"/>
  <c r="J48" i="11"/>
  <c r="AB38" i="11"/>
  <c r="P38" i="11"/>
  <c r="G38" i="11"/>
  <c r="M38" i="11" s="1"/>
  <c r="J36" i="11"/>
  <c r="AH36" i="11"/>
  <c r="V39" i="11"/>
  <c r="AD39" i="11" s="1"/>
  <c r="P43" i="11"/>
  <c r="V44" i="11"/>
  <c r="G51" i="11"/>
  <c r="L56" i="11"/>
  <c r="M56" i="11" s="1"/>
  <c r="S56" i="11"/>
  <c r="AD56" i="11"/>
  <c r="AE56" i="11" s="1"/>
  <c r="AA58" i="11"/>
  <c r="AA59" i="11"/>
  <c r="U61" i="11"/>
  <c r="V61" i="11" s="1"/>
  <c r="X56" i="11"/>
  <c r="Y56" i="11" s="1"/>
  <c r="AK57" i="11"/>
  <c r="AD57" i="11"/>
  <c r="AE57" i="11" s="1"/>
  <c r="U58" i="11"/>
  <c r="U59" i="11"/>
  <c r="J39" i="11"/>
  <c r="J44" i="11"/>
  <c r="G58" i="11"/>
  <c r="O58" i="11"/>
  <c r="O59" i="11"/>
  <c r="P51" i="11"/>
  <c r="V51" i="11"/>
  <c r="AB51" i="11"/>
  <c r="O62" i="11"/>
  <c r="U62" i="11"/>
  <c r="AA62" i="11"/>
  <c r="J62" i="11"/>
  <c r="P62" i="11"/>
  <c r="V62" i="11"/>
  <c r="AB62" i="11"/>
  <c r="AH62" i="11"/>
  <c r="E55" i="10"/>
  <c r="E54" i="10"/>
  <c r="G49" i="10"/>
  <c r="P49" i="10"/>
  <c r="V49" i="10"/>
  <c r="AE49" i="10" s="1"/>
  <c r="AB49" i="10"/>
  <c r="AH49" i="10"/>
  <c r="G29" i="10"/>
  <c r="G26" i="10"/>
  <c r="G25" i="10"/>
  <c r="G23" i="10"/>
  <c r="H48" i="10"/>
  <c r="E51" i="10"/>
  <c r="E41" i="10"/>
  <c r="E42" i="10"/>
  <c r="E43" i="10"/>
  <c r="E47" i="10"/>
  <c r="E40" i="10"/>
  <c r="AB40" i="10" s="1"/>
  <c r="E30" i="10"/>
  <c r="E31" i="10"/>
  <c r="E32" i="10"/>
  <c r="E33" i="10"/>
  <c r="E34" i="10"/>
  <c r="E35" i="10"/>
  <c r="E36" i="10"/>
  <c r="AB36" i="10" s="1"/>
  <c r="AK36" i="10" s="1"/>
  <c r="E37" i="10"/>
  <c r="E38" i="10"/>
  <c r="V38" i="10" s="1"/>
  <c r="AE38" i="10" s="1"/>
  <c r="E29" i="10"/>
  <c r="AG77" i="10"/>
  <c r="AA77" i="10"/>
  <c r="U77" i="10"/>
  <c r="O77" i="10"/>
  <c r="AK69" i="10"/>
  <c r="AJ69" i="10"/>
  <c r="AE69" i="10"/>
  <c r="AD69" i="10"/>
  <c r="Y69" i="10"/>
  <c r="X69" i="10"/>
  <c r="AK63" i="10"/>
  <c r="AJ63" i="10"/>
  <c r="AE63" i="10"/>
  <c r="AD63" i="10"/>
  <c r="Y63" i="10"/>
  <c r="X63" i="10"/>
  <c r="I62" i="10"/>
  <c r="AG62" i="10" s="1"/>
  <c r="E62" i="10"/>
  <c r="G62" i="10" s="1"/>
  <c r="I61" i="10"/>
  <c r="AG61" i="10" s="1"/>
  <c r="E61" i="10"/>
  <c r="I60" i="10"/>
  <c r="AG60" i="10" s="1"/>
  <c r="G60" i="10"/>
  <c r="I59" i="10"/>
  <c r="AG59" i="10" s="1"/>
  <c r="G59" i="10"/>
  <c r="I58" i="10"/>
  <c r="AG58" i="10" s="1"/>
  <c r="G58" i="10"/>
  <c r="E57" i="10"/>
  <c r="AB57" i="10" s="1"/>
  <c r="AH56" i="10"/>
  <c r="AB56" i="10"/>
  <c r="V56" i="10"/>
  <c r="P56" i="10"/>
  <c r="J56" i="10"/>
  <c r="G56" i="10"/>
  <c r="P54" i="10"/>
  <c r="G51" i="10"/>
  <c r="E48" i="10"/>
  <c r="AH43" i="10"/>
  <c r="V42" i="10"/>
  <c r="P38" i="10"/>
  <c r="G37" i="10"/>
  <c r="M37" i="10" s="1"/>
  <c r="AB37" i="10"/>
  <c r="AK37" i="10" s="1"/>
  <c r="AB35" i="10"/>
  <c r="P34" i="10"/>
  <c r="P33" i="10"/>
  <c r="Y33" i="10" s="1"/>
  <c r="AB33" i="10"/>
  <c r="P32" i="10"/>
  <c r="Y32" i="10" s="1"/>
  <c r="AB32" i="10"/>
  <c r="AH31" i="10"/>
  <c r="V31" i="10"/>
  <c r="AH28" i="10"/>
  <c r="AB28" i="10"/>
  <c r="AK28" i="10" s="1"/>
  <c r="V28" i="10"/>
  <c r="AE28" i="10" s="1"/>
  <c r="P28" i="10"/>
  <c r="Y28" i="10" s="1"/>
  <c r="J28" i="10"/>
  <c r="S28" i="10" s="1"/>
  <c r="G28" i="10"/>
  <c r="M28" i="10" s="1"/>
  <c r="AH27" i="10"/>
  <c r="AB27" i="10"/>
  <c r="AK27" i="10" s="1"/>
  <c r="V27" i="10"/>
  <c r="AE27" i="10" s="1"/>
  <c r="P27" i="10"/>
  <c r="Y27" i="10" s="1"/>
  <c r="J27" i="10"/>
  <c r="S27" i="10" s="1"/>
  <c r="G27" i="10"/>
  <c r="M27" i="10" s="1"/>
  <c r="AH26" i="10"/>
  <c r="AB26" i="10"/>
  <c r="AK26" i="10" s="1"/>
  <c r="V26" i="10"/>
  <c r="AE26" i="10" s="1"/>
  <c r="P26" i="10"/>
  <c r="J26" i="10"/>
  <c r="S26" i="10" s="1"/>
  <c r="AH25" i="10"/>
  <c r="AB25" i="10"/>
  <c r="AK25" i="10" s="1"/>
  <c r="V25" i="10"/>
  <c r="P25" i="10"/>
  <c r="Y25" i="10" s="1"/>
  <c r="J25" i="10"/>
  <c r="AH24" i="10"/>
  <c r="AB24" i="10"/>
  <c r="V24" i="10"/>
  <c r="AE24" i="10" s="1"/>
  <c r="P24" i="10"/>
  <c r="Y24" i="10" s="1"/>
  <c r="J24" i="10"/>
  <c r="S24" i="10" s="1"/>
  <c r="G24" i="10"/>
  <c r="M24" i="10" s="1"/>
  <c r="AK1" i="10"/>
  <c r="AJ47" i="12" l="1"/>
  <c r="AK47" i="12" s="1"/>
  <c r="AD47" i="12"/>
  <c r="AE47" i="12" s="1"/>
  <c r="X47" i="12"/>
  <c r="Y47" i="12" s="1"/>
  <c r="R47" i="12"/>
  <c r="S47" i="12" s="1"/>
  <c r="AJ57" i="12"/>
  <c r="R48" i="11"/>
  <c r="AJ58" i="11"/>
  <c r="AJ59" i="11"/>
  <c r="O58" i="10"/>
  <c r="AJ51" i="13"/>
  <c r="AK51" i="13" s="1"/>
  <c r="X31" i="11"/>
  <c r="AJ32" i="11"/>
  <c r="L51" i="11"/>
  <c r="M51" i="11" s="1"/>
  <c r="AK35" i="13"/>
  <c r="X33" i="12"/>
  <c r="AD33" i="11"/>
  <c r="AJ33" i="11"/>
  <c r="AJ37" i="13"/>
  <c r="AD37" i="13"/>
  <c r="AJ36" i="11"/>
  <c r="R52" i="14"/>
  <c r="S52" i="14" s="1"/>
  <c r="AD31" i="14"/>
  <c r="AJ31" i="14"/>
  <c r="R37" i="13"/>
  <c r="Y37" i="13"/>
  <c r="Y42" i="12"/>
  <c r="AD35" i="14"/>
  <c r="AJ30" i="11"/>
  <c r="AJ34" i="12"/>
  <c r="R40" i="14"/>
  <c r="AJ36" i="14"/>
  <c r="AJ37" i="14"/>
  <c r="R32" i="14"/>
  <c r="L40" i="14"/>
  <c r="M40" i="14" s="1"/>
  <c r="AJ36" i="13"/>
  <c r="AJ34" i="13"/>
  <c r="L51" i="13"/>
  <c r="M51" i="13" s="1"/>
  <c r="AD33" i="12"/>
  <c r="AJ30" i="13"/>
  <c r="L31" i="13"/>
  <c r="AJ31" i="13"/>
  <c r="R42" i="12"/>
  <c r="X32" i="13"/>
  <c r="R51" i="14"/>
  <c r="S51" i="14" s="1"/>
  <c r="AD41" i="14"/>
  <c r="R32" i="13"/>
  <c r="R31" i="13"/>
  <c r="L35" i="13"/>
  <c r="R35" i="13"/>
  <c r="AJ50" i="12"/>
  <c r="AK50" i="12" s="1"/>
  <c r="S43" i="11"/>
  <c r="AD31" i="11"/>
  <c r="R44" i="11"/>
  <c r="AE41" i="12"/>
  <c r="AD36" i="11"/>
  <c r="R31" i="11"/>
  <c r="AJ31" i="11"/>
  <c r="AJ60" i="12"/>
  <c r="AK60" i="12" s="1"/>
  <c r="AK44" i="11"/>
  <c r="AJ51" i="11"/>
  <c r="AK51" i="11" s="1"/>
  <c r="L31" i="11"/>
  <c r="L47" i="12"/>
  <c r="M47" i="12" s="1"/>
  <c r="X33" i="11"/>
  <c r="AJ25" i="10"/>
  <c r="AJ61" i="11"/>
  <c r="AK61" i="11" s="1"/>
  <c r="R61" i="11"/>
  <c r="S61" i="11" s="1"/>
  <c r="AD25" i="10"/>
  <c r="X49" i="10"/>
  <c r="S51" i="13"/>
  <c r="Y51" i="14"/>
  <c r="J54" i="10"/>
  <c r="L54" i="10" s="1"/>
  <c r="L35" i="14"/>
  <c r="Y40" i="14"/>
  <c r="AJ35" i="14"/>
  <c r="X42" i="14"/>
  <c r="AE42" i="14"/>
  <c r="AJ41" i="14"/>
  <c r="R37" i="14"/>
  <c r="L36" i="14"/>
  <c r="AJ51" i="14"/>
  <c r="AK51" i="14" s="1"/>
  <c r="X33" i="13"/>
  <c r="L38" i="13"/>
  <c r="AE40" i="13"/>
  <c r="AK31" i="13"/>
  <c r="AJ32" i="13"/>
  <c r="AJ35" i="13"/>
  <c r="X40" i="13"/>
  <c r="AD31" i="13"/>
  <c r="AD58" i="14"/>
  <c r="AE58" i="14" s="1"/>
  <c r="X61" i="14"/>
  <c r="X58" i="14"/>
  <c r="Y58" i="14" s="1"/>
  <c r="AD62" i="14"/>
  <c r="X60" i="14"/>
  <c r="Y60" i="14" s="1"/>
  <c r="R58" i="14"/>
  <c r="S58" i="14" s="1"/>
  <c r="X59" i="14"/>
  <c r="Y59" i="14" s="1"/>
  <c r="R60" i="14"/>
  <c r="S60" i="14" s="1"/>
  <c r="AJ62" i="14"/>
  <c r="AK62" i="14" s="1"/>
  <c r="AB55" i="14"/>
  <c r="V55" i="14"/>
  <c r="J55" i="14"/>
  <c r="AH55" i="14"/>
  <c r="AJ55" i="14" s="1"/>
  <c r="P55" i="14"/>
  <c r="AE37" i="14"/>
  <c r="X37" i="14"/>
  <c r="AK33" i="14"/>
  <c r="AD33" i="14"/>
  <c r="AE31" i="14"/>
  <c r="X31" i="14"/>
  <c r="L58" i="14"/>
  <c r="L60" i="14"/>
  <c r="AJ59" i="14"/>
  <c r="AJ57" i="14"/>
  <c r="X48" i="14"/>
  <c r="AE43" i="14"/>
  <c r="AE38" i="14"/>
  <c r="X38" i="14"/>
  <c r="Y38" i="14"/>
  <c r="R38" i="14"/>
  <c r="Y35" i="14"/>
  <c r="R35" i="14"/>
  <c r="Y33" i="14"/>
  <c r="S31" i="14"/>
  <c r="L31" i="14"/>
  <c r="AD43" i="14"/>
  <c r="R61" i="14"/>
  <c r="S61" i="14" s="1"/>
  <c r="Y61" i="14"/>
  <c r="R59" i="14"/>
  <c r="S59" i="14" s="1"/>
  <c r="R62" i="14"/>
  <c r="X40" i="14"/>
  <c r="AE40" i="14"/>
  <c r="M62" i="14"/>
  <c r="AD52" i="14"/>
  <c r="AE52" i="14" s="1"/>
  <c r="P54" i="14"/>
  <c r="AH54" i="14"/>
  <c r="J54" i="14"/>
  <c r="AB54" i="14"/>
  <c r="V54" i="14"/>
  <c r="AK37" i="14"/>
  <c r="AD37" i="14"/>
  <c r="E55" i="14"/>
  <c r="G55" i="14" s="1"/>
  <c r="G54" i="14"/>
  <c r="Y30" i="14"/>
  <c r="R30" i="14"/>
  <c r="Y57" i="14"/>
  <c r="R57" i="14"/>
  <c r="S57" i="14" s="1"/>
  <c r="AD48" i="14"/>
  <c r="AE48" i="14" s="1"/>
  <c r="S38" i="14"/>
  <c r="L38" i="14"/>
  <c r="R36" i="14"/>
  <c r="Y36" i="14"/>
  <c r="M33" i="14"/>
  <c r="AK30" i="14"/>
  <c r="AD30" i="14"/>
  <c r="L61" i="14"/>
  <c r="M61" i="14" s="1"/>
  <c r="L59" i="14"/>
  <c r="M59" i="14" s="1"/>
  <c r="AD60" i="14"/>
  <c r="AE60" i="14" s="1"/>
  <c r="S62" i="14"/>
  <c r="L62" i="14"/>
  <c r="AJ61" i="14"/>
  <c r="AK61" i="14" s="1"/>
  <c r="S37" i="14"/>
  <c r="L37" i="14"/>
  <c r="AE34" i="14"/>
  <c r="X34" i="14"/>
  <c r="AJ58" i="14"/>
  <c r="AK58" i="14" s="1"/>
  <c r="AK34" i="14"/>
  <c r="AD34" i="14"/>
  <c r="AJ60" i="14"/>
  <c r="AK60" i="14" s="1"/>
  <c r="AD57" i="14"/>
  <c r="AE57" i="14" s="1"/>
  <c r="AK57" i="14"/>
  <c r="L48" i="14"/>
  <c r="M48" i="14" s="1"/>
  <c r="AJ48" i="14"/>
  <c r="AK48" i="14" s="1"/>
  <c r="AE41" i="14"/>
  <c r="X36" i="14"/>
  <c r="AE36" i="14"/>
  <c r="AJ34" i="14"/>
  <c r="AE32" i="14"/>
  <c r="X32" i="14"/>
  <c r="AJ52" i="14"/>
  <c r="AK52" i="14" s="1"/>
  <c r="G39" i="14"/>
  <c r="AJ30" i="14"/>
  <c r="AD61" i="14"/>
  <c r="AE61" i="14" s="1"/>
  <c r="AD59" i="14"/>
  <c r="AE59" i="14" s="1"/>
  <c r="AK59" i="14"/>
  <c r="AE62" i="14"/>
  <c r="X62" i="14"/>
  <c r="Y62" i="14" s="1"/>
  <c r="S30" i="14"/>
  <c r="L30" i="14"/>
  <c r="M58" i="14"/>
  <c r="AD40" i="14"/>
  <c r="AE30" i="14"/>
  <c r="X30" i="14"/>
  <c r="M60" i="14"/>
  <c r="L57" i="14"/>
  <c r="M57" i="14" s="1"/>
  <c r="R48" i="14"/>
  <c r="S48" i="14" s="1"/>
  <c r="Y48" i="14"/>
  <c r="AK36" i="14"/>
  <c r="AD36" i="14"/>
  <c r="AJ33" i="14"/>
  <c r="X61" i="13"/>
  <c r="AD61" i="13"/>
  <c r="AE61" i="13" s="1"/>
  <c r="X59" i="13"/>
  <c r="Y59" i="13" s="1"/>
  <c r="L48" i="13"/>
  <c r="M48" i="13" s="1"/>
  <c r="R52" i="13"/>
  <c r="S52" i="13" s="1"/>
  <c r="AB55" i="13"/>
  <c r="AH55" i="13"/>
  <c r="J55" i="13"/>
  <c r="V55" i="13"/>
  <c r="P55" i="13"/>
  <c r="AD38" i="13"/>
  <c r="AK38" i="13"/>
  <c r="AK62" i="13"/>
  <c r="AD62" i="13"/>
  <c r="X60" i="13"/>
  <c r="Y60" i="13" s="1"/>
  <c r="AJ62" i="13"/>
  <c r="AE57" i="13"/>
  <c r="X57" i="13"/>
  <c r="Y57" i="13" s="1"/>
  <c r="X58" i="13"/>
  <c r="AD48" i="13"/>
  <c r="X52" i="13"/>
  <c r="Y52" i="13" s="1"/>
  <c r="P54" i="13"/>
  <c r="V54" i="13"/>
  <c r="AB54" i="13"/>
  <c r="J54" i="13"/>
  <c r="AH54" i="13"/>
  <c r="AJ48" i="13"/>
  <c r="AK48" i="13" s="1"/>
  <c r="AK43" i="13"/>
  <c r="AD43" i="13"/>
  <c r="AJ43" i="13"/>
  <c r="AE41" i="13"/>
  <c r="Y42" i="13"/>
  <c r="R42" i="13"/>
  <c r="AE38" i="13"/>
  <c r="X38" i="13"/>
  <c r="S30" i="13"/>
  <c r="L30" i="13"/>
  <c r="Y61" i="13"/>
  <c r="R61" i="13"/>
  <c r="S61" i="13" s="1"/>
  <c r="R60" i="13"/>
  <c r="S60" i="13" s="1"/>
  <c r="AE43" i="13"/>
  <c r="AE34" i="13"/>
  <c r="X34" i="13"/>
  <c r="AK41" i="13"/>
  <c r="AD41" i="13"/>
  <c r="AJ38" i="13"/>
  <c r="R59" i="13"/>
  <c r="S59" i="13" s="1"/>
  <c r="AE62" i="13"/>
  <c r="X62" i="13"/>
  <c r="AJ61" i="13"/>
  <c r="AK61" i="13" s="1"/>
  <c r="AD58" i="13"/>
  <c r="AE58" i="13" s="1"/>
  <c r="AE48" i="13"/>
  <c r="X48" i="13"/>
  <c r="L37" i="13"/>
  <c r="S37" i="13"/>
  <c r="AD52" i="13"/>
  <c r="AE52" i="13" s="1"/>
  <c r="Y36" i="13"/>
  <c r="R36" i="13"/>
  <c r="S42" i="13"/>
  <c r="L42" i="13"/>
  <c r="M42" i="13" s="1"/>
  <c r="L61" i="13"/>
  <c r="M61" i="13" s="1"/>
  <c r="L59" i="13"/>
  <c r="M59" i="13" s="1"/>
  <c r="Y62" i="13"/>
  <c r="R62" i="13"/>
  <c r="S62" i="13" s="1"/>
  <c r="R57" i="13"/>
  <c r="AJ58" i="13"/>
  <c r="AK58" i="13" s="1"/>
  <c r="Y48" i="13"/>
  <c r="R48" i="13"/>
  <c r="S48" i="13" s="1"/>
  <c r="L52" i="13"/>
  <c r="M52" i="13" s="1"/>
  <c r="AJ52" i="13"/>
  <c r="AK52" i="13" s="1"/>
  <c r="AE36" i="13"/>
  <c r="X36" i="13"/>
  <c r="AJ41" i="13"/>
  <c r="AK32" i="13"/>
  <c r="AD32" i="13"/>
  <c r="Y38" i="13"/>
  <c r="R38" i="13"/>
  <c r="AD34" i="13"/>
  <c r="AK34" i="13"/>
  <c r="L36" i="13"/>
  <c r="AK30" i="13"/>
  <c r="AD30" i="13"/>
  <c r="G39" i="13"/>
  <c r="AD59" i="13"/>
  <c r="AE59" i="13" s="1"/>
  <c r="AK59" i="13"/>
  <c r="AK60" i="13"/>
  <c r="AD60" i="13"/>
  <c r="AE60" i="13" s="1"/>
  <c r="L57" i="13"/>
  <c r="M57" i="13" s="1"/>
  <c r="S57" i="13"/>
  <c r="Y58" i="13"/>
  <c r="R58" i="13"/>
  <c r="S58" i="13" s="1"/>
  <c r="AK36" i="13"/>
  <c r="AD36" i="13"/>
  <c r="X42" i="13"/>
  <c r="AE42" i="13"/>
  <c r="S32" i="13"/>
  <c r="L32" i="13"/>
  <c r="M32" i="13" s="1"/>
  <c r="AD42" i="13"/>
  <c r="Y30" i="13"/>
  <c r="R30" i="13"/>
  <c r="G39" i="12"/>
  <c r="AD58" i="12"/>
  <c r="AE58" i="12" s="1"/>
  <c r="X60" i="12"/>
  <c r="Y60" i="12" s="1"/>
  <c r="R58" i="12"/>
  <c r="S58" i="12" s="1"/>
  <c r="R60" i="12"/>
  <c r="S60" i="12" s="1"/>
  <c r="Y61" i="12"/>
  <c r="R61" i="12"/>
  <c r="S61" i="12" s="1"/>
  <c r="X51" i="12"/>
  <c r="Y51" i="12" s="1"/>
  <c r="AD56" i="12"/>
  <c r="AE56" i="12" s="1"/>
  <c r="AK57" i="12"/>
  <c r="AD57" i="12"/>
  <c r="R56" i="12"/>
  <c r="L57" i="12"/>
  <c r="M57" i="12" s="1"/>
  <c r="X50" i="12"/>
  <c r="Y50" i="12" s="1"/>
  <c r="S43" i="12"/>
  <c r="L43" i="12"/>
  <c r="S32" i="12"/>
  <c r="L32" i="12"/>
  <c r="M32" i="12" s="1"/>
  <c r="AE30" i="12"/>
  <c r="X30" i="12"/>
  <c r="L37" i="12"/>
  <c r="L35" i="12"/>
  <c r="Y32" i="12"/>
  <c r="R32" i="12"/>
  <c r="R37" i="12"/>
  <c r="Y37" i="12"/>
  <c r="AE35" i="12"/>
  <c r="X35" i="12"/>
  <c r="L60" i="12"/>
  <c r="M60" i="12" s="1"/>
  <c r="AK59" i="12"/>
  <c r="AD59" i="12"/>
  <c r="AJ53" i="12"/>
  <c r="AK53" i="12" s="1"/>
  <c r="R51" i="12"/>
  <c r="S51" i="12" s="1"/>
  <c r="AB54" i="12"/>
  <c r="AH54" i="12"/>
  <c r="J54" i="12"/>
  <c r="V54" i="12"/>
  <c r="P54" i="12"/>
  <c r="X58" i="12"/>
  <c r="Y58" i="12" s="1"/>
  <c r="R57" i="12"/>
  <c r="S57" i="12" s="1"/>
  <c r="L56" i="12"/>
  <c r="M56" i="12" s="1"/>
  <c r="S56" i="12"/>
  <c r="L53" i="12"/>
  <c r="M53" i="12" s="1"/>
  <c r="R50" i="12"/>
  <c r="S50" i="12" s="1"/>
  <c r="AE34" i="12"/>
  <c r="X34" i="12"/>
  <c r="Y40" i="12"/>
  <c r="R40" i="12"/>
  <c r="G49" i="12"/>
  <c r="Y43" i="12"/>
  <c r="R43" i="12"/>
  <c r="AE37" i="12"/>
  <c r="X37" i="12"/>
  <c r="S31" i="12"/>
  <c r="L31" i="12"/>
  <c r="AD60" i="12"/>
  <c r="AE60" i="12" s="1"/>
  <c r="AK61" i="12"/>
  <c r="AD61" i="12"/>
  <c r="AE59" i="12"/>
  <c r="X59" i="12"/>
  <c r="Y59" i="12" s="1"/>
  <c r="AJ51" i="12"/>
  <c r="AK51" i="12" s="1"/>
  <c r="L51" i="12"/>
  <c r="M51" i="12" s="1"/>
  <c r="AD53" i="12"/>
  <c r="AE53" i="12" s="1"/>
  <c r="X56" i="12"/>
  <c r="Y56" i="12" s="1"/>
  <c r="AJ56" i="12"/>
  <c r="AK56" i="12" s="1"/>
  <c r="X53" i="12"/>
  <c r="Y53" i="12" s="1"/>
  <c r="L50" i="12"/>
  <c r="M50" i="12" s="1"/>
  <c r="AE40" i="12"/>
  <c r="X40" i="12"/>
  <c r="AE43" i="12"/>
  <c r="X43" i="12"/>
  <c r="AD40" i="12"/>
  <c r="AK34" i="12"/>
  <c r="AD34" i="12"/>
  <c r="AD37" i="12"/>
  <c r="AK37" i="12"/>
  <c r="R35" i="12"/>
  <c r="Y35" i="12"/>
  <c r="X32" i="12"/>
  <c r="AE32" i="12"/>
  <c r="AK30" i="12"/>
  <c r="AD30" i="12"/>
  <c r="AE61" i="12"/>
  <c r="X61" i="12"/>
  <c r="R59" i="12"/>
  <c r="S59" i="12" s="1"/>
  <c r="AE57" i="12"/>
  <c r="X57" i="12"/>
  <c r="Y57" i="12" s="1"/>
  <c r="AD51" i="12"/>
  <c r="AE51" i="12" s="1"/>
  <c r="L58" i="12"/>
  <c r="M58" i="12" s="1"/>
  <c r="AJ58" i="12"/>
  <c r="AK58" i="12" s="1"/>
  <c r="R53" i="12"/>
  <c r="S53" i="12" s="1"/>
  <c r="AD50" i="12"/>
  <c r="AE50" i="12" s="1"/>
  <c r="L38" i="12"/>
  <c r="S38" i="12"/>
  <c r="S40" i="12"/>
  <c r="L40" i="12"/>
  <c r="M40" i="12" s="1"/>
  <c r="AK32" i="12"/>
  <c r="AD32" i="12"/>
  <c r="AD43" i="12"/>
  <c r="AK43" i="12"/>
  <c r="R38" i="12"/>
  <c r="AD35" i="12"/>
  <c r="AK35" i="12"/>
  <c r="L30" i="12"/>
  <c r="AJ32" i="12"/>
  <c r="AD61" i="11"/>
  <c r="AE61" i="11" s="1"/>
  <c r="Y57" i="11"/>
  <c r="R57" i="11"/>
  <c r="S57" i="11" s="1"/>
  <c r="R58" i="11"/>
  <c r="R62" i="11"/>
  <c r="S62" i="11" s="1"/>
  <c r="R60" i="11"/>
  <c r="S60" i="11" s="1"/>
  <c r="X59" i="11"/>
  <c r="Y59" i="11" s="1"/>
  <c r="S58" i="11"/>
  <c r="L58" i="11"/>
  <c r="S35" i="11"/>
  <c r="L35" i="11"/>
  <c r="X34" i="11"/>
  <c r="AE34" i="11"/>
  <c r="AJ62" i="11"/>
  <c r="AK62" i="11" s="1"/>
  <c r="L62" i="11"/>
  <c r="M62" i="11" s="1"/>
  <c r="R51" i="11"/>
  <c r="S51" i="11" s="1"/>
  <c r="X60" i="11"/>
  <c r="Y60" i="11" s="1"/>
  <c r="R59" i="11"/>
  <c r="S59" i="11" s="1"/>
  <c r="S44" i="11"/>
  <c r="L44" i="11"/>
  <c r="AK59" i="11"/>
  <c r="AD59" i="11"/>
  <c r="AE59" i="11" s="1"/>
  <c r="AE44" i="11"/>
  <c r="X44" i="11"/>
  <c r="S36" i="11"/>
  <c r="L36" i="11"/>
  <c r="AK38" i="11"/>
  <c r="AD38" i="11"/>
  <c r="L48" i="11"/>
  <c r="M48" i="11" s="1"/>
  <c r="S48" i="11"/>
  <c r="AK34" i="11"/>
  <c r="AD34" i="11"/>
  <c r="L32" i="11"/>
  <c r="M32" i="11" s="1"/>
  <c r="S32" i="11"/>
  <c r="R36" i="11"/>
  <c r="AJ34" i="11"/>
  <c r="Y35" i="11"/>
  <c r="R35" i="11"/>
  <c r="L30" i="11"/>
  <c r="AJ38" i="11"/>
  <c r="AD60" i="11"/>
  <c r="AE60" i="11" s="1"/>
  <c r="L59" i="11"/>
  <c r="M59" i="11" s="1"/>
  <c r="X41" i="11"/>
  <c r="AE41" i="11"/>
  <c r="AE30" i="11"/>
  <c r="X30" i="11"/>
  <c r="S38" i="11"/>
  <c r="L38" i="11"/>
  <c r="AE32" i="11"/>
  <c r="X32" i="11"/>
  <c r="AE38" i="11"/>
  <c r="X38" i="11"/>
  <c r="AD41" i="11"/>
  <c r="AD62" i="11"/>
  <c r="AE62" i="11" s="1"/>
  <c r="L39" i="11"/>
  <c r="S39" i="11"/>
  <c r="X58" i="11"/>
  <c r="Y58" i="11" s="1"/>
  <c r="AH52" i="11"/>
  <c r="AB52" i="11"/>
  <c r="V52" i="11"/>
  <c r="P52" i="11"/>
  <c r="J52" i="11"/>
  <c r="Y43" i="11"/>
  <c r="R43" i="11"/>
  <c r="X43" i="11"/>
  <c r="X62" i="11"/>
  <c r="Y62" i="11" s="1"/>
  <c r="AD51" i="11"/>
  <c r="AE51" i="11" s="1"/>
  <c r="L60" i="11"/>
  <c r="M60" i="11" s="1"/>
  <c r="AJ60" i="11"/>
  <c r="AK60" i="11" s="1"/>
  <c r="AK58" i="11"/>
  <c r="AD58" i="11"/>
  <c r="AE58" i="11" s="1"/>
  <c r="X61" i="11"/>
  <c r="Y61" i="11" s="1"/>
  <c r="AE39" i="11"/>
  <c r="X39" i="11"/>
  <c r="AE35" i="11"/>
  <c r="X35" i="11"/>
  <c r="AD44" i="11"/>
  <c r="Y41" i="11"/>
  <c r="R41" i="11"/>
  <c r="AK35" i="11"/>
  <c r="AD35" i="11"/>
  <c r="Y32" i="11"/>
  <c r="R32" i="11"/>
  <c r="AD32" i="11"/>
  <c r="X51" i="11"/>
  <c r="Y51" i="11" s="1"/>
  <c r="M58" i="11"/>
  <c r="R38" i="11"/>
  <c r="Y38" i="11"/>
  <c r="S41" i="11"/>
  <c r="L41" i="11"/>
  <c r="M41" i="11" s="1"/>
  <c r="X48" i="11"/>
  <c r="Y48" i="11" s="1"/>
  <c r="AE48" i="11"/>
  <c r="AD30" i="11"/>
  <c r="AK30" i="11"/>
  <c r="R39" i="11"/>
  <c r="G40" i="11"/>
  <c r="S49" i="10"/>
  <c r="AD49" i="10"/>
  <c r="R49" i="10"/>
  <c r="L49" i="10"/>
  <c r="AJ49" i="10"/>
  <c r="Y49" i="10"/>
  <c r="AK49" i="10"/>
  <c r="L27" i="10"/>
  <c r="G48" i="10"/>
  <c r="G40" i="10"/>
  <c r="V30" i="10"/>
  <c r="AE30" i="10" s="1"/>
  <c r="P30" i="10"/>
  <c r="Y30" i="10" s="1"/>
  <c r="AB30" i="10"/>
  <c r="AK30" i="10" s="1"/>
  <c r="J37" i="10"/>
  <c r="S37" i="10" s="1"/>
  <c r="G38" i="10"/>
  <c r="M38" i="10" s="1"/>
  <c r="P42" i="10"/>
  <c r="Y42" i="10" s="1"/>
  <c r="P48" i="10"/>
  <c r="G30" i="10"/>
  <c r="M30" i="10" s="1"/>
  <c r="J31" i="10"/>
  <c r="S31" i="10" s="1"/>
  <c r="V37" i="10"/>
  <c r="AE37" i="10" s="1"/>
  <c r="AB48" i="10"/>
  <c r="V41" i="10"/>
  <c r="E52" i="10"/>
  <c r="G55" i="10" s="1"/>
  <c r="AJ56" i="10"/>
  <c r="AK56" i="10" s="1"/>
  <c r="X26" i="10"/>
  <c r="G32" i="10"/>
  <c r="AH35" i="10"/>
  <c r="AJ35" i="10" s="1"/>
  <c r="AH36" i="10"/>
  <c r="AJ36" i="10" s="1"/>
  <c r="P37" i="10"/>
  <c r="AH37" i="10"/>
  <c r="AJ37" i="10" s="1"/>
  <c r="AB38" i="10"/>
  <c r="AD38" i="10" s="1"/>
  <c r="AB41" i="10"/>
  <c r="AK41" i="10" s="1"/>
  <c r="G42" i="10"/>
  <c r="AB42" i="10"/>
  <c r="AK42" i="10" s="1"/>
  <c r="V48" i="10"/>
  <c r="AH48" i="10"/>
  <c r="AA58" i="10"/>
  <c r="AH61" i="10"/>
  <c r="AH62" i="10"/>
  <c r="P35" i="10"/>
  <c r="Y35" i="10" s="1"/>
  <c r="V36" i="10"/>
  <c r="AE36" i="10" s="1"/>
  <c r="AH41" i="10"/>
  <c r="L26" i="10"/>
  <c r="M26" i="10" s="1"/>
  <c r="V32" i="10"/>
  <c r="AE32" i="10" s="1"/>
  <c r="G35" i="10"/>
  <c r="M35" i="10" s="1"/>
  <c r="V35" i="10"/>
  <c r="AE35" i="10" s="1"/>
  <c r="G36" i="10"/>
  <c r="M36" i="10" s="1"/>
  <c r="G41" i="10"/>
  <c r="M41" i="10" s="1"/>
  <c r="AJ24" i="10"/>
  <c r="R25" i="10"/>
  <c r="S25" i="10" s="1"/>
  <c r="L28" i="10"/>
  <c r="J32" i="10"/>
  <c r="R32" i="10" s="1"/>
  <c r="AH32" i="10"/>
  <c r="AJ32" i="10" s="1"/>
  <c r="G33" i="10"/>
  <c r="AK35" i="10"/>
  <c r="J42" i="10"/>
  <c r="S42" i="10" s="1"/>
  <c r="AH42" i="10"/>
  <c r="J48" i="10"/>
  <c r="L58" i="10"/>
  <c r="M58" i="10" s="1"/>
  <c r="G61" i="10"/>
  <c r="J62" i="10"/>
  <c r="L62" i="10" s="1"/>
  <c r="M62" i="10" s="1"/>
  <c r="AK32" i="10"/>
  <c r="AK33" i="10"/>
  <c r="AE31" i="10"/>
  <c r="X24" i="10"/>
  <c r="L24" i="10"/>
  <c r="X27" i="10"/>
  <c r="X28" i="10"/>
  <c r="AD24" i="10"/>
  <c r="AK24" i="10"/>
  <c r="L25" i="10"/>
  <c r="M25" i="10" s="1"/>
  <c r="R26" i="10"/>
  <c r="Y26" i="10"/>
  <c r="R27" i="10"/>
  <c r="R28" i="10"/>
  <c r="J30" i="10"/>
  <c r="AH30" i="10"/>
  <c r="G31" i="10"/>
  <c r="M31" i="10" s="1"/>
  <c r="P31" i="10"/>
  <c r="V33" i="10"/>
  <c r="X38" i="10"/>
  <c r="AH40" i="10"/>
  <c r="AJ40" i="10" s="1"/>
  <c r="J40" i="10"/>
  <c r="V40" i="10"/>
  <c r="AD40" i="10" s="1"/>
  <c r="P40" i="10"/>
  <c r="AE42" i="10"/>
  <c r="V34" i="10"/>
  <c r="AH34" i="10"/>
  <c r="AJ26" i="10"/>
  <c r="AJ27" i="10"/>
  <c r="AJ28" i="10"/>
  <c r="R24" i="10"/>
  <c r="X25" i="10"/>
  <c r="AE25" i="10"/>
  <c r="AD26" i="10"/>
  <c r="AD27" i="10"/>
  <c r="AD28" i="10"/>
  <c r="AB31" i="10"/>
  <c r="AJ31" i="10" s="1"/>
  <c r="J33" i="10"/>
  <c r="R33" i="10" s="1"/>
  <c r="AH33" i="10"/>
  <c r="AJ33" i="10" s="1"/>
  <c r="G34" i="10"/>
  <c r="M34" i="10" s="1"/>
  <c r="Y34" i="10"/>
  <c r="P36" i="10"/>
  <c r="J36" i="10"/>
  <c r="Y38" i="10"/>
  <c r="AB34" i="10"/>
  <c r="AK40" i="10"/>
  <c r="G43" i="10"/>
  <c r="M43" i="10" s="1"/>
  <c r="AB43" i="10"/>
  <c r="V43" i="10"/>
  <c r="J38" i="10"/>
  <c r="R38" i="10" s="1"/>
  <c r="AH38" i="10"/>
  <c r="G47" i="10"/>
  <c r="V54" i="10"/>
  <c r="AH54" i="10"/>
  <c r="S56" i="10"/>
  <c r="X56" i="10"/>
  <c r="U58" i="10"/>
  <c r="L60" i="10"/>
  <c r="M60" i="10" s="1"/>
  <c r="AB54" i="10"/>
  <c r="Y56" i="10"/>
  <c r="R56" i="10"/>
  <c r="AD56" i="10"/>
  <c r="AE56" i="10" s="1"/>
  <c r="AH57" i="10"/>
  <c r="AJ57" i="10" s="1"/>
  <c r="AK57" i="10" s="1"/>
  <c r="J57" i="10"/>
  <c r="P57" i="10"/>
  <c r="G57" i="10"/>
  <c r="V57" i="10"/>
  <c r="AD57" i="10" s="1"/>
  <c r="R54" i="10"/>
  <c r="R58" i="10"/>
  <c r="S58" i="10" s="1"/>
  <c r="O60" i="10"/>
  <c r="U60" i="10"/>
  <c r="AA60" i="10"/>
  <c r="O62" i="10"/>
  <c r="P62" i="10" s="1"/>
  <c r="U62" i="10"/>
  <c r="V62" i="10" s="1"/>
  <c r="AA62" i="10"/>
  <c r="AB62" i="10" s="1"/>
  <c r="O59" i="10"/>
  <c r="U59" i="10"/>
  <c r="AA59" i="10"/>
  <c r="O61" i="10"/>
  <c r="P61" i="10" s="1"/>
  <c r="U61" i="10"/>
  <c r="AA61" i="10"/>
  <c r="AB61" i="10" s="1"/>
  <c r="L56" i="10"/>
  <c r="M56" i="10" s="1"/>
  <c r="J61" i="10"/>
  <c r="V61" i="10"/>
  <c r="R48" i="10" l="1"/>
  <c r="S48" i="10" s="1"/>
  <c r="AJ48" i="10"/>
  <c r="AK48" i="10" s="1"/>
  <c r="AK38" i="10"/>
  <c r="X42" i="10"/>
  <c r="AJ38" i="10"/>
  <c r="AD42" i="10"/>
  <c r="AD30" i="10"/>
  <c r="X37" i="10"/>
  <c r="L37" i="10"/>
  <c r="AD36" i="10"/>
  <c r="X30" i="10"/>
  <c r="R30" i="10"/>
  <c r="S32" i="10"/>
  <c r="X32" i="10"/>
  <c r="AD32" i="10"/>
  <c r="AD37" i="10"/>
  <c r="AE41" i="10"/>
  <c r="G50" i="14"/>
  <c r="L54" i="14"/>
  <c r="R55" i="14"/>
  <c r="S55" i="14" s="1"/>
  <c r="AK55" i="14"/>
  <c r="AD55" i="14"/>
  <c r="AE55" i="14" s="1"/>
  <c r="AJ54" i="14"/>
  <c r="AK54" i="14" s="1"/>
  <c r="M54" i="14"/>
  <c r="X54" i="14"/>
  <c r="Y54" i="14"/>
  <c r="R54" i="14"/>
  <c r="S54" i="14" s="1"/>
  <c r="L55" i="14"/>
  <c r="M55" i="14" s="1"/>
  <c r="AD54" i="14"/>
  <c r="AE54" i="14" s="1"/>
  <c r="X55" i="14"/>
  <c r="Y55" i="14" s="1"/>
  <c r="G50" i="13"/>
  <c r="AD54" i="13"/>
  <c r="AE54" i="13" s="1"/>
  <c r="R55" i="13"/>
  <c r="AD55" i="13"/>
  <c r="AE55" i="13" s="1"/>
  <c r="X54" i="13"/>
  <c r="Y54" i="13" s="1"/>
  <c r="X55" i="13"/>
  <c r="Y55" i="13" s="1"/>
  <c r="R54" i="13"/>
  <c r="S54" i="13" s="1"/>
  <c r="AJ54" i="13"/>
  <c r="AK54" i="13" s="1"/>
  <c r="S55" i="13"/>
  <c r="L55" i="13"/>
  <c r="M55" i="13" s="1"/>
  <c r="L54" i="13"/>
  <c r="M54" i="13" s="1"/>
  <c r="AJ55" i="13"/>
  <c r="AK55" i="13" s="1"/>
  <c r="R54" i="12"/>
  <c r="S54" i="12" s="1"/>
  <c r="X54" i="12"/>
  <c r="Y54" i="12" s="1"/>
  <c r="G52" i="12"/>
  <c r="L54" i="12"/>
  <c r="M54" i="12" s="1"/>
  <c r="AJ54" i="12"/>
  <c r="AK54" i="12" s="1"/>
  <c r="AD54" i="12"/>
  <c r="AE54" i="12" s="1"/>
  <c r="G50" i="11"/>
  <c r="AD52" i="11"/>
  <c r="AE52" i="11" s="1"/>
  <c r="L52" i="11"/>
  <c r="M52" i="11" s="1"/>
  <c r="AJ52" i="11"/>
  <c r="AK52" i="11" s="1"/>
  <c r="R52" i="11"/>
  <c r="S52" i="11" s="1"/>
  <c r="P55" i="11"/>
  <c r="AH55" i="11"/>
  <c r="V55" i="11"/>
  <c r="J55" i="11"/>
  <c r="AB55" i="11"/>
  <c r="X52" i="11"/>
  <c r="Y52" i="11" s="1"/>
  <c r="AB54" i="11"/>
  <c r="P54" i="11"/>
  <c r="AH54" i="11"/>
  <c r="V54" i="11"/>
  <c r="J54" i="11"/>
  <c r="AJ51" i="10"/>
  <c r="AK51" i="10" s="1"/>
  <c r="AD58" i="10"/>
  <c r="L48" i="10"/>
  <c r="M48" i="10" s="1"/>
  <c r="X48" i="10"/>
  <c r="Y48" i="10" s="1"/>
  <c r="G52" i="10"/>
  <c r="L52" i="10" s="1"/>
  <c r="M52" i="10" s="1"/>
  <c r="G54" i="10"/>
  <c r="M54" i="10" s="1"/>
  <c r="L42" i="10"/>
  <c r="M42" i="10" s="1"/>
  <c r="R42" i="10"/>
  <c r="AJ41" i="10"/>
  <c r="L31" i="10"/>
  <c r="AJ30" i="10"/>
  <c r="AD35" i="10"/>
  <c r="AJ58" i="10"/>
  <c r="AK58" i="10" s="1"/>
  <c r="L32" i="10"/>
  <c r="M32" i="10" s="1"/>
  <c r="X35" i="10"/>
  <c r="AJ42" i="10"/>
  <c r="AD41" i="10"/>
  <c r="R37" i="10"/>
  <c r="Y37" i="10"/>
  <c r="AJ52" i="10"/>
  <c r="AK52" i="10" s="1"/>
  <c r="AJ34" i="10"/>
  <c r="AD48" i="10"/>
  <c r="AE48" i="10" s="1"/>
  <c r="R59" i="10"/>
  <c r="S59" i="10" s="1"/>
  <c r="AD59" i="10"/>
  <c r="AE59" i="10" s="1"/>
  <c r="AD61" i="10"/>
  <c r="AE61" i="10" s="1"/>
  <c r="AJ61" i="10"/>
  <c r="AK61" i="10" s="1"/>
  <c r="X59" i="10"/>
  <c r="Y59" i="10" s="1"/>
  <c r="AJ54" i="10"/>
  <c r="X51" i="10"/>
  <c r="Y51" i="10" s="1"/>
  <c r="AK43" i="10"/>
  <c r="AD43" i="10"/>
  <c r="AD62" i="10"/>
  <c r="AE62" i="10" s="1"/>
  <c r="X60" i="10"/>
  <c r="Y60" i="10" s="1"/>
  <c r="S54" i="10"/>
  <c r="R52" i="10"/>
  <c r="S52" i="10" s="1"/>
  <c r="R57" i="10"/>
  <c r="S57" i="10" s="1"/>
  <c r="X54" i="10"/>
  <c r="Y54" i="10" s="1"/>
  <c r="R51" i="10"/>
  <c r="S51" i="10" s="1"/>
  <c r="S38" i="10"/>
  <c r="L38" i="10"/>
  <c r="L40" i="10"/>
  <c r="M40" i="10" s="1"/>
  <c r="S40" i="10"/>
  <c r="AE33" i="10"/>
  <c r="X33" i="10"/>
  <c r="AD33" i="10"/>
  <c r="X62" i="10"/>
  <c r="Y62" i="10" s="1"/>
  <c r="L59" i="10"/>
  <c r="M59" i="10" s="1"/>
  <c r="L57" i="10"/>
  <c r="L51" i="10"/>
  <c r="M51" i="10" s="1"/>
  <c r="S36" i="10"/>
  <c r="L36" i="10"/>
  <c r="AK31" i="10"/>
  <c r="AD31" i="10"/>
  <c r="X61" i="10"/>
  <c r="Y61" i="10" s="1"/>
  <c r="R60" i="10"/>
  <c r="S60" i="10" s="1"/>
  <c r="AJ59" i="10"/>
  <c r="AK59" i="10" s="1"/>
  <c r="R61" i="10"/>
  <c r="S61" i="10" s="1"/>
  <c r="R62" i="10"/>
  <c r="S62" i="10" s="1"/>
  <c r="AD52" i="10"/>
  <c r="AE52" i="10" s="1"/>
  <c r="AJ62" i="10"/>
  <c r="AK62" i="10" s="1"/>
  <c r="AE57" i="10"/>
  <c r="X57" i="10"/>
  <c r="Y57" i="10" s="1"/>
  <c r="AD54" i="10"/>
  <c r="AE54" i="10" s="1"/>
  <c r="AK54" i="10"/>
  <c r="AE58" i="10"/>
  <c r="X58" i="10"/>
  <c r="Y58" i="10" s="1"/>
  <c r="AB55" i="10"/>
  <c r="AH55" i="10"/>
  <c r="P55" i="10"/>
  <c r="V55" i="10"/>
  <c r="J55" i="10"/>
  <c r="AD51" i="10"/>
  <c r="AE51" i="10" s="1"/>
  <c r="AE43" i="10"/>
  <c r="AK34" i="10"/>
  <c r="AD34" i="10"/>
  <c r="R36" i="10"/>
  <c r="Y36" i="10"/>
  <c r="X36" i="10"/>
  <c r="AE34" i="10"/>
  <c r="X34" i="10"/>
  <c r="Y40" i="10"/>
  <c r="R40" i="10"/>
  <c r="G39" i="10"/>
  <c r="L61" i="10"/>
  <c r="M61" i="10" s="1"/>
  <c r="AD60" i="10"/>
  <c r="AE60" i="10" s="1"/>
  <c r="X52" i="10"/>
  <c r="Y52" i="10" s="1"/>
  <c r="M57" i="10"/>
  <c r="S33" i="10"/>
  <c r="L33" i="10"/>
  <c r="M33" i="10" s="1"/>
  <c r="AJ60" i="10"/>
  <c r="AK60" i="10" s="1"/>
  <c r="X40" i="10"/>
  <c r="AE40" i="10"/>
  <c r="Y31" i="10"/>
  <c r="R31" i="10"/>
  <c r="S30" i="10"/>
  <c r="L30" i="10"/>
  <c r="X31" i="10"/>
  <c r="AJ43" i="10"/>
  <c r="G32" i="9"/>
  <c r="G26" i="9"/>
  <c r="G25" i="9"/>
  <c r="G23" i="9"/>
  <c r="AG74" i="9"/>
  <c r="AA74" i="9"/>
  <c r="U74" i="9"/>
  <c r="O74" i="9"/>
  <c r="AK66" i="9"/>
  <c r="AJ66" i="9"/>
  <c r="AE66" i="9"/>
  <c r="AD66" i="9"/>
  <c r="Y66" i="9"/>
  <c r="X66" i="9"/>
  <c r="AK60" i="9"/>
  <c r="AJ60" i="9"/>
  <c r="AE60" i="9"/>
  <c r="AD60" i="9"/>
  <c r="Y60" i="9"/>
  <c r="X60" i="9"/>
  <c r="I59" i="9"/>
  <c r="AG59" i="9" s="1"/>
  <c r="G59" i="9"/>
  <c r="I58" i="9"/>
  <c r="AG58" i="9" s="1"/>
  <c r="I57" i="9"/>
  <c r="AG57" i="9" s="1"/>
  <c r="G57" i="9"/>
  <c r="I56" i="9"/>
  <c r="AG56" i="9" s="1"/>
  <c r="G56" i="9"/>
  <c r="I55" i="9"/>
  <c r="AG55" i="9" s="1"/>
  <c r="E54" i="9"/>
  <c r="P54" i="9" s="1"/>
  <c r="AH53" i="9"/>
  <c r="AJ53" i="9" s="1"/>
  <c r="AK53" i="9" s="1"/>
  <c r="AB53" i="9"/>
  <c r="V53" i="9"/>
  <c r="AD53" i="9" s="1"/>
  <c r="AE53" i="9" s="1"/>
  <c r="P53" i="9"/>
  <c r="R53" i="9" s="1"/>
  <c r="J53" i="9"/>
  <c r="G53" i="9"/>
  <c r="H48" i="9"/>
  <c r="V48" i="9" s="1"/>
  <c r="E48" i="9"/>
  <c r="AK46" i="9"/>
  <c r="AH46" i="9"/>
  <c r="AJ46" i="9" s="1"/>
  <c r="AB46" i="9"/>
  <c r="V46" i="9"/>
  <c r="X46" i="9" s="1"/>
  <c r="P46" i="9"/>
  <c r="L46" i="9"/>
  <c r="J46" i="9"/>
  <c r="G46" i="9"/>
  <c r="H45" i="9"/>
  <c r="E45" i="9"/>
  <c r="G44" i="9"/>
  <c r="E44" i="9"/>
  <c r="AH43" i="9"/>
  <c r="J43" i="9"/>
  <c r="S43" i="9" s="1"/>
  <c r="E43" i="9"/>
  <c r="V43" i="9" s="1"/>
  <c r="E42" i="9"/>
  <c r="AB42" i="9" s="1"/>
  <c r="V41" i="9"/>
  <c r="G41" i="9"/>
  <c r="M41" i="9" s="1"/>
  <c r="E41" i="9"/>
  <c r="AB40" i="9"/>
  <c r="E40" i="9"/>
  <c r="V40" i="9" s="1"/>
  <c r="AH38" i="9"/>
  <c r="P38" i="9"/>
  <c r="Y38" i="9" s="1"/>
  <c r="J38" i="9"/>
  <c r="G38" i="9"/>
  <c r="M38" i="9" s="1"/>
  <c r="E38" i="9"/>
  <c r="V38" i="9" s="1"/>
  <c r="E37" i="9"/>
  <c r="AB37" i="9" s="1"/>
  <c r="AH36" i="9"/>
  <c r="V36" i="9"/>
  <c r="G36" i="9"/>
  <c r="M36" i="9" s="1"/>
  <c r="E36" i="9"/>
  <c r="AB36" i="9" s="1"/>
  <c r="AH35" i="9"/>
  <c r="V35" i="9"/>
  <c r="E35" i="9"/>
  <c r="E34" i="9"/>
  <c r="AB34" i="9" s="1"/>
  <c r="AK34" i="9" s="1"/>
  <c r="E33" i="9"/>
  <c r="AB33" i="9" s="1"/>
  <c r="AH32" i="9"/>
  <c r="P32" i="9"/>
  <c r="Y32" i="9" s="1"/>
  <c r="E32" i="9"/>
  <c r="AB32" i="9" s="1"/>
  <c r="AH31" i="9"/>
  <c r="J31" i="9"/>
  <c r="S31" i="9" s="1"/>
  <c r="E31" i="9"/>
  <c r="V31" i="9" s="1"/>
  <c r="AB30" i="9"/>
  <c r="AK30" i="9" s="1"/>
  <c r="E30" i="9"/>
  <c r="P30" i="9" s="1"/>
  <c r="G29" i="9"/>
  <c r="E29" i="9"/>
  <c r="AH28" i="9"/>
  <c r="AB28" i="9"/>
  <c r="AK28" i="9" s="1"/>
  <c r="V28" i="9"/>
  <c r="AE28" i="9" s="1"/>
  <c r="P28" i="9"/>
  <c r="Y28" i="9" s="1"/>
  <c r="J28" i="9"/>
  <c r="S28" i="9" s="1"/>
  <c r="G28" i="9"/>
  <c r="M28" i="9" s="1"/>
  <c r="AH27" i="9"/>
  <c r="AB27" i="9"/>
  <c r="V27" i="9"/>
  <c r="AE27" i="9" s="1"/>
  <c r="P27" i="9"/>
  <c r="Y27" i="9" s="1"/>
  <c r="J27" i="9"/>
  <c r="S27" i="9" s="1"/>
  <c r="G27" i="9"/>
  <c r="M27" i="9" s="1"/>
  <c r="AH26" i="9"/>
  <c r="AB26" i="9"/>
  <c r="AK26" i="9" s="1"/>
  <c r="V26" i="9"/>
  <c r="AE26" i="9" s="1"/>
  <c r="P26" i="9"/>
  <c r="Y26" i="9" s="1"/>
  <c r="J26" i="9"/>
  <c r="S26" i="9" s="1"/>
  <c r="AH25" i="9"/>
  <c r="AB25" i="9"/>
  <c r="AK25" i="9" s="1"/>
  <c r="V25" i="9"/>
  <c r="AE25" i="9" s="1"/>
  <c r="P25" i="9"/>
  <c r="Y25" i="9" s="1"/>
  <c r="J25" i="9"/>
  <c r="AH24" i="9"/>
  <c r="AB24" i="9"/>
  <c r="AK24" i="9" s="1"/>
  <c r="V24" i="9"/>
  <c r="AE24" i="9" s="1"/>
  <c r="P24" i="9"/>
  <c r="Y24" i="9" s="1"/>
  <c r="J24" i="9"/>
  <c r="S24" i="9" s="1"/>
  <c r="G24" i="9"/>
  <c r="M24" i="9" s="1"/>
  <c r="AK1" i="9"/>
  <c r="AK66" i="1"/>
  <c r="AJ66" i="1"/>
  <c r="AK60" i="1"/>
  <c r="AJ60" i="1"/>
  <c r="AK53" i="1"/>
  <c r="AJ53" i="1"/>
  <c r="AK46" i="1"/>
  <c r="AJ46" i="1"/>
  <c r="AE66" i="1"/>
  <c r="AD66" i="1"/>
  <c r="AE60" i="1"/>
  <c r="AD60" i="1"/>
  <c r="AE53" i="1"/>
  <c r="AD53" i="1"/>
  <c r="Y66" i="1"/>
  <c r="X66" i="1"/>
  <c r="Y60" i="1"/>
  <c r="X60" i="1"/>
  <c r="Y53" i="1"/>
  <c r="X53" i="1"/>
  <c r="S53" i="1"/>
  <c r="R53" i="1"/>
  <c r="H48" i="1"/>
  <c r="V48" i="1" s="1"/>
  <c r="E48" i="1"/>
  <c r="H45" i="1"/>
  <c r="E45" i="1"/>
  <c r="G45" i="1"/>
  <c r="I45" i="1"/>
  <c r="J45" i="1" s="1"/>
  <c r="AA56" i="9" l="1"/>
  <c r="O56" i="9"/>
  <c r="AB48" i="1"/>
  <c r="AD48" i="1" s="1"/>
  <c r="AE48" i="1" s="1"/>
  <c r="H49" i="1"/>
  <c r="AH48" i="1"/>
  <c r="J48" i="1"/>
  <c r="P48" i="1"/>
  <c r="AJ25" i="9"/>
  <c r="L27" i="9"/>
  <c r="L28" i="9"/>
  <c r="AJ27" i="9"/>
  <c r="AJ36" i="9"/>
  <c r="AJ24" i="9"/>
  <c r="G45" i="9"/>
  <c r="G58" i="9"/>
  <c r="G53" i="14"/>
  <c r="G53" i="13"/>
  <c r="G69" i="12"/>
  <c r="G63" i="12"/>
  <c r="R54" i="11"/>
  <c r="S54" i="11" s="1"/>
  <c r="L55" i="11"/>
  <c r="M55" i="11" s="1"/>
  <c r="L54" i="11"/>
  <c r="M54" i="11" s="1"/>
  <c r="AD54" i="11"/>
  <c r="AE54" i="11" s="1"/>
  <c r="X55" i="11"/>
  <c r="Y55" i="11" s="1"/>
  <c r="X54" i="11"/>
  <c r="Y54" i="11" s="1"/>
  <c r="AJ55" i="11"/>
  <c r="AK55" i="11" s="1"/>
  <c r="AJ54" i="11"/>
  <c r="AK54" i="11" s="1"/>
  <c r="AD55" i="11"/>
  <c r="AE55" i="11" s="1"/>
  <c r="R55" i="11"/>
  <c r="S55" i="11" s="1"/>
  <c r="G53" i="11"/>
  <c r="AJ55" i="10"/>
  <c r="AK55" i="10" s="1"/>
  <c r="L55" i="10"/>
  <c r="M55" i="10" s="1"/>
  <c r="AD55" i="10"/>
  <c r="AE55" i="10" s="1"/>
  <c r="G50" i="10"/>
  <c r="X55" i="10"/>
  <c r="Y55" i="10" s="1"/>
  <c r="R55" i="10"/>
  <c r="S55" i="10" s="1"/>
  <c r="AB31" i="9"/>
  <c r="AK31" i="9" s="1"/>
  <c r="J32" i="9"/>
  <c r="S32" i="9" s="1"/>
  <c r="J33" i="9"/>
  <c r="S33" i="9" s="1"/>
  <c r="AD36" i="9"/>
  <c r="P36" i="9"/>
  <c r="X36" i="9" s="1"/>
  <c r="AK36" i="9"/>
  <c r="X38" i="9"/>
  <c r="AB38" i="9"/>
  <c r="AK38" i="9" s="1"/>
  <c r="AB43" i="9"/>
  <c r="AK43" i="9" s="1"/>
  <c r="J48" i="9"/>
  <c r="G54" i="9"/>
  <c r="P33" i="9"/>
  <c r="Y33" i="9" s="1"/>
  <c r="AD40" i="9"/>
  <c r="H49" i="9"/>
  <c r="H51" i="9" s="1"/>
  <c r="V32" i="9"/>
  <c r="AE32" i="9" s="1"/>
  <c r="AH33" i="9"/>
  <c r="AJ33" i="9" s="1"/>
  <c r="AE36" i="9"/>
  <c r="AK40" i="9"/>
  <c r="AB48" i="9"/>
  <c r="G33" i="9"/>
  <c r="AH48" i="9"/>
  <c r="L59" i="9"/>
  <c r="M59" i="9" s="1"/>
  <c r="AE31" i="9"/>
  <c r="AK32" i="9"/>
  <c r="Y30" i="9"/>
  <c r="AK33" i="9"/>
  <c r="AK42" i="9"/>
  <c r="L26" i="9"/>
  <c r="M26" i="9" s="1"/>
  <c r="AJ32" i="9"/>
  <c r="AJ26" i="9"/>
  <c r="X25" i="9"/>
  <c r="AD27" i="9"/>
  <c r="AK27" i="9"/>
  <c r="AD28" i="9"/>
  <c r="V30" i="9"/>
  <c r="AD30" i="9" s="1"/>
  <c r="P35" i="9"/>
  <c r="R38" i="9"/>
  <c r="AD24" i="9"/>
  <c r="L25" i="9"/>
  <c r="M25" i="9" s="1"/>
  <c r="R26" i="9"/>
  <c r="R27" i="9"/>
  <c r="R28" i="9"/>
  <c r="J30" i="9"/>
  <c r="R30" i="9" s="1"/>
  <c r="AH30" i="9"/>
  <c r="AJ30" i="9" s="1"/>
  <c r="G31" i="9"/>
  <c r="M31" i="9" s="1"/>
  <c r="P31" i="9"/>
  <c r="X31" i="9" s="1"/>
  <c r="V33" i="9"/>
  <c r="AD33" i="9" s="1"/>
  <c r="P34" i="9"/>
  <c r="AH34" i="9"/>
  <c r="AJ34" i="9" s="1"/>
  <c r="V37" i="9"/>
  <c r="AD37" i="9" s="1"/>
  <c r="G37" i="9"/>
  <c r="M37" i="9" s="1"/>
  <c r="P37" i="9"/>
  <c r="J37" i="9"/>
  <c r="AH37" i="9"/>
  <c r="AJ37" i="9" s="1"/>
  <c r="S38" i="9"/>
  <c r="L38" i="9"/>
  <c r="P40" i="9"/>
  <c r="X40" i="9" s="1"/>
  <c r="G40" i="9"/>
  <c r="AH40" i="9"/>
  <c r="AJ40" i="9" s="1"/>
  <c r="J40" i="9"/>
  <c r="AE41" i="9"/>
  <c r="AE43" i="9"/>
  <c r="AD25" i="9"/>
  <c r="AE35" i="9"/>
  <c r="AE40" i="9"/>
  <c r="Y46" i="9"/>
  <c r="R46" i="9"/>
  <c r="S46" i="9" s="1"/>
  <c r="AD46" i="9"/>
  <c r="G48" i="9"/>
  <c r="E49" i="9"/>
  <c r="X24" i="9"/>
  <c r="AJ28" i="9"/>
  <c r="R24" i="9"/>
  <c r="AH45" i="9"/>
  <c r="AB45" i="9"/>
  <c r="V45" i="9"/>
  <c r="P45" i="9"/>
  <c r="J45" i="9"/>
  <c r="AE46" i="9"/>
  <c r="AD26" i="9"/>
  <c r="AE38" i="9"/>
  <c r="L24" i="9"/>
  <c r="R25" i="9"/>
  <c r="S25" i="9" s="1"/>
  <c r="X26" i="9"/>
  <c r="X27" i="9"/>
  <c r="X28" i="9"/>
  <c r="G30" i="9"/>
  <c r="M30" i="9" s="1"/>
  <c r="G34" i="9"/>
  <c r="M34" i="9" s="1"/>
  <c r="V34" i="9"/>
  <c r="G35" i="9"/>
  <c r="M35" i="9" s="1"/>
  <c r="AB35" i="9"/>
  <c r="AJ35" i="9" s="1"/>
  <c r="AK37" i="9"/>
  <c r="AH41" i="9"/>
  <c r="P42" i="9"/>
  <c r="G42" i="9"/>
  <c r="M42" i="9" s="1"/>
  <c r="AH42" i="9"/>
  <c r="AJ42" i="9" s="1"/>
  <c r="J42" i="9"/>
  <c r="V42" i="9"/>
  <c r="AD42" i="9" s="1"/>
  <c r="X53" i="9"/>
  <c r="Y53" i="9" s="1"/>
  <c r="G55" i="9"/>
  <c r="G43" i="9"/>
  <c r="P43" i="9"/>
  <c r="X43" i="9" s="1"/>
  <c r="P48" i="9"/>
  <c r="S53" i="9"/>
  <c r="L53" i="9"/>
  <c r="U56" i="9"/>
  <c r="AH54" i="9"/>
  <c r="J54" i="9"/>
  <c r="AB54" i="9"/>
  <c r="V54" i="9"/>
  <c r="AB41" i="9"/>
  <c r="M53" i="9"/>
  <c r="O55" i="9"/>
  <c r="U55" i="9"/>
  <c r="AA55" i="9"/>
  <c r="O57" i="9"/>
  <c r="U57" i="9"/>
  <c r="AA57" i="9"/>
  <c r="O59" i="9"/>
  <c r="U59" i="9"/>
  <c r="AA59" i="9"/>
  <c r="O58" i="9"/>
  <c r="U58" i="9"/>
  <c r="AA58" i="9"/>
  <c r="AG74" i="1"/>
  <c r="AA74" i="1"/>
  <c r="U74" i="1"/>
  <c r="O74" i="1"/>
  <c r="U55" i="1"/>
  <c r="O55" i="1"/>
  <c r="I56" i="1"/>
  <c r="AA56" i="1" s="1"/>
  <c r="I57" i="1"/>
  <c r="AG57" i="1" s="1"/>
  <c r="I58" i="1"/>
  <c r="U58" i="1" s="1"/>
  <c r="I59" i="1"/>
  <c r="AG59" i="1" s="1"/>
  <c r="I55" i="1"/>
  <c r="AG55" i="1" s="1"/>
  <c r="V49" i="1" l="1"/>
  <c r="H51" i="1"/>
  <c r="AB51" i="1" s="1"/>
  <c r="H52" i="1"/>
  <c r="J52" i="1" s="1"/>
  <c r="AJ58" i="9"/>
  <c r="O59" i="1"/>
  <c r="U59" i="1"/>
  <c r="AA59" i="1"/>
  <c r="AA58" i="1"/>
  <c r="O57" i="1"/>
  <c r="AA57" i="1"/>
  <c r="U57" i="1"/>
  <c r="AG56" i="1"/>
  <c r="O56" i="1"/>
  <c r="U56" i="1"/>
  <c r="AA55" i="1"/>
  <c r="J49" i="9"/>
  <c r="AD32" i="9"/>
  <c r="H52" i="9"/>
  <c r="J52" i="9" s="1"/>
  <c r="AH49" i="9"/>
  <c r="R48" i="1"/>
  <c r="S48" i="1" s="1"/>
  <c r="X48" i="1"/>
  <c r="Y48" i="1" s="1"/>
  <c r="AJ48" i="1"/>
  <c r="AK48" i="1" s="1"/>
  <c r="AB49" i="1"/>
  <c r="P49" i="1"/>
  <c r="AH49" i="1"/>
  <c r="J49" i="1"/>
  <c r="AJ31" i="9"/>
  <c r="Y36" i="9"/>
  <c r="AD31" i="9"/>
  <c r="R33" i="9"/>
  <c r="AD38" i="9"/>
  <c r="AJ43" i="9"/>
  <c r="R32" i="9"/>
  <c r="AD43" i="9"/>
  <c r="X32" i="9"/>
  <c r="L32" i="9"/>
  <c r="M32" i="9" s="1"/>
  <c r="AJ38" i="9"/>
  <c r="AJ59" i="9"/>
  <c r="AK59" i="9" s="1"/>
  <c r="AG58" i="1"/>
  <c r="O58" i="1"/>
  <c r="L48" i="9"/>
  <c r="M48" i="9" s="1"/>
  <c r="G70" i="14"/>
  <c r="G64" i="14"/>
  <c r="G70" i="13"/>
  <c r="G64" i="13"/>
  <c r="G64" i="12"/>
  <c r="G65" i="12" s="1"/>
  <c r="G70" i="12"/>
  <c r="G71" i="12" s="1"/>
  <c r="G70" i="11"/>
  <c r="G64" i="11"/>
  <c r="G53" i="10"/>
  <c r="AD48" i="9"/>
  <c r="AE48" i="9" s="1"/>
  <c r="AJ48" i="9"/>
  <c r="AK48" i="9" s="1"/>
  <c r="L33" i="9"/>
  <c r="M33" i="9" s="1"/>
  <c r="AJ56" i="9"/>
  <c r="AJ45" i="9"/>
  <c r="AK45" i="9" s="1"/>
  <c r="AB49" i="9"/>
  <c r="V49" i="9"/>
  <c r="P49" i="9"/>
  <c r="AD57" i="9"/>
  <c r="AE57" i="9" s="1"/>
  <c r="R57" i="9"/>
  <c r="S57" i="9" s="1"/>
  <c r="X55" i="9"/>
  <c r="Y55" i="9" s="1"/>
  <c r="X57" i="9"/>
  <c r="Y57" i="9" s="1"/>
  <c r="AD55" i="9"/>
  <c r="AE55" i="9" s="1"/>
  <c r="AD54" i="9"/>
  <c r="AE54" i="9" s="1"/>
  <c r="S40" i="9"/>
  <c r="L40" i="9"/>
  <c r="M40" i="9" s="1"/>
  <c r="R37" i="9"/>
  <c r="Y37" i="9"/>
  <c r="Y34" i="9"/>
  <c r="Y35" i="9"/>
  <c r="AE30" i="9"/>
  <c r="X30" i="9"/>
  <c r="X56" i="9"/>
  <c r="Y56" i="9" s="1"/>
  <c r="L45" i="9"/>
  <c r="M45" i="9" s="1"/>
  <c r="R43" i="9"/>
  <c r="Y43" i="9"/>
  <c r="X58" i="9"/>
  <c r="Y58" i="9" s="1"/>
  <c r="L57" i="9"/>
  <c r="M57" i="9" s="1"/>
  <c r="Y42" i="9"/>
  <c r="R42" i="9"/>
  <c r="P51" i="9"/>
  <c r="J51" i="9"/>
  <c r="AH51" i="9"/>
  <c r="V51" i="9"/>
  <c r="AB51" i="9"/>
  <c r="AE33" i="9"/>
  <c r="X33" i="9"/>
  <c r="L58" i="9"/>
  <c r="M58" i="9" s="1"/>
  <c r="L56" i="9"/>
  <c r="M56" i="9" s="1"/>
  <c r="AD59" i="9"/>
  <c r="AE59" i="9" s="1"/>
  <c r="R55" i="9"/>
  <c r="S55" i="9" s="1"/>
  <c r="AJ54" i="9"/>
  <c r="AK54" i="9" s="1"/>
  <c r="M43" i="9"/>
  <c r="L43" i="9"/>
  <c r="L55" i="9"/>
  <c r="M55" i="9" s="1"/>
  <c r="L42" i="9"/>
  <c r="S42" i="9"/>
  <c r="X45" i="9"/>
  <c r="E52" i="9"/>
  <c r="G52" i="9" s="1"/>
  <c r="E51" i="9"/>
  <c r="G51" i="9" s="1"/>
  <c r="G49" i="9"/>
  <c r="AE37" i="9"/>
  <c r="X37" i="9"/>
  <c r="L30" i="9"/>
  <c r="S30" i="9"/>
  <c r="G39" i="9"/>
  <c r="R59" i="9"/>
  <c r="S59" i="9" s="1"/>
  <c r="R48" i="9"/>
  <c r="S48" i="9" s="1"/>
  <c r="AJ55" i="9"/>
  <c r="AK55" i="9" s="1"/>
  <c r="R58" i="9"/>
  <c r="S58" i="9" s="1"/>
  <c r="R56" i="9"/>
  <c r="S56" i="9" s="1"/>
  <c r="L54" i="9"/>
  <c r="M54" i="9" s="1"/>
  <c r="AE42" i="9"/>
  <c r="X42" i="9"/>
  <c r="AE34" i="9"/>
  <c r="X34" i="9"/>
  <c r="X48" i="9"/>
  <c r="Y48" i="9" s="1"/>
  <c r="Y45" i="9"/>
  <c r="R45" i="9"/>
  <c r="S45" i="9" s="1"/>
  <c r="AD58" i="9"/>
  <c r="AE58" i="9" s="1"/>
  <c r="AK58" i="9"/>
  <c r="AD56" i="9"/>
  <c r="AE56" i="9" s="1"/>
  <c r="AK56" i="9"/>
  <c r="X59" i="9"/>
  <c r="Y59" i="9" s="1"/>
  <c r="AD41" i="9"/>
  <c r="AK41" i="9"/>
  <c r="X54" i="9"/>
  <c r="Y54" i="9" s="1"/>
  <c r="AJ57" i="9"/>
  <c r="AK57" i="9" s="1"/>
  <c r="AJ41" i="9"/>
  <c r="AK35" i="9"/>
  <c r="AD35" i="9"/>
  <c r="AD45" i="9"/>
  <c r="AE45" i="9" s="1"/>
  <c r="X35" i="9"/>
  <c r="R54" i="9"/>
  <c r="S54" i="9" s="1"/>
  <c r="Y40" i="9"/>
  <c r="R40" i="9"/>
  <c r="S37" i="9"/>
  <c r="L37" i="9"/>
  <c r="Y31" i="9"/>
  <c r="R31" i="9"/>
  <c r="L31" i="9"/>
  <c r="AD34" i="9"/>
  <c r="X49" i="1" l="1"/>
  <c r="Y49" i="1" s="1"/>
  <c r="AD49" i="1"/>
  <c r="AE49" i="1" s="1"/>
  <c r="AB52" i="9"/>
  <c r="AH52" i="9"/>
  <c r="P52" i="9"/>
  <c r="R52" i="9" s="1"/>
  <c r="S52" i="9" s="1"/>
  <c r="V52" i="9"/>
  <c r="L49" i="9"/>
  <c r="M49" i="9" s="1"/>
  <c r="AJ49" i="9"/>
  <c r="AK49" i="9" s="1"/>
  <c r="V52" i="1"/>
  <c r="R49" i="1"/>
  <c r="S49" i="1" s="1"/>
  <c r="V51" i="1"/>
  <c r="AJ49" i="1"/>
  <c r="AK49" i="1" s="1"/>
  <c r="P51" i="1"/>
  <c r="AB52" i="1"/>
  <c r="P52" i="1"/>
  <c r="AH52" i="1"/>
  <c r="AH51" i="1"/>
  <c r="AJ51" i="1" s="1"/>
  <c r="AK51" i="1" s="1"/>
  <c r="J51" i="1"/>
  <c r="L51" i="1" s="1"/>
  <c r="AD51" i="1"/>
  <c r="AE51" i="1" s="1"/>
  <c r="G65" i="14"/>
  <c r="G66" i="14" s="1"/>
  <c r="G71" i="14"/>
  <c r="G72" i="14" s="1"/>
  <c r="G65" i="13"/>
  <c r="G66" i="13" s="1"/>
  <c r="G71" i="13"/>
  <c r="G73" i="12"/>
  <c r="G65" i="11"/>
  <c r="G66" i="11" s="1"/>
  <c r="G71" i="11"/>
  <c r="G72" i="11" s="1"/>
  <c r="G70" i="10"/>
  <c r="G64" i="10"/>
  <c r="AD49" i="9"/>
  <c r="AE49" i="9" s="1"/>
  <c r="R49" i="9"/>
  <c r="S49" i="9" s="1"/>
  <c r="X49" i="9"/>
  <c r="Y49" i="9" s="1"/>
  <c r="AD51" i="9"/>
  <c r="AE51" i="9" s="1"/>
  <c r="R51" i="9"/>
  <c r="S51" i="9" s="1"/>
  <c r="X51" i="9"/>
  <c r="Y51" i="9" s="1"/>
  <c r="G47" i="9"/>
  <c r="L52" i="9"/>
  <c r="M52" i="9" s="1"/>
  <c r="AJ51" i="9"/>
  <c r="AK51" i="9" s="1"/>
  <c r="L51" i="9"/>
  <c r="M51" i="9" s="1"/>
  <c r="AJ52" i="9" l="1"/>
  <c r="AK52" i="9" s="1"/>
  <c r="AD52" i="9"/>
  <c r="AE52" i="9" s="1"/>
  <c r="X52" i="9"/>
  <c r="Y52" i="9" s="1"/>
  <c r="X52" i="1"/>
  <c r="Y52" i="1" s="1"/>
  <c r="X51" i="1"/>
  <c r="Y51" i="1" s="1"/>
  <c r="AD52" i="1"/>
  <c r="AE52" i="1" s="1"/>
  <c r="AJ52" i="1"/>
  <c r="AK52" i="1" s="1"/>
  <c r="R52" i="1"/>
  <c r="S52" i="1" s="1"/>
  <c r="R51" i="1"/>
  <c r="S51" i="1" s="1"/>
  <c r="G74" i="14"/>
  <c r="G68" i="13"/>
  <c r="G72" i="13"/>
  <c r="G67" i="12"/>
  <c r="G71" i="10"/>
  <c r="G65" i="10"/>
  <c r="G66" i="10" s="1"/>
  <c r="G50" i="9"/>
  <c r="AH57" i="1"/>
  <c r="AJ57" i="1" s="1"/>
  <c r="AH56" i="1"/>
  <c r="AH55" i="1"/>
  <c r="AH54" i="1"/>
  <c r="AH53" i="1"/>
  <c r="AH46" i="1"/>
  <c r="AG45" i="1"/>
  <c r="AH45" i="1" s="1"/>
  <c r="AH43" i="1"/>
  <c r="AH42" i="1"/>
  <c r="AH41" i="1"/>
  <c r="AH40" i="1"/>
  <c r="AH38" i="1"/>
  <c r="AH37" i="1"/>
  <c r="AH36" i="1"/>
  <c r="AH35" i="1"/>
  <c r="AH34" i="1"/>
  <c r="AH33" i="1"/>
  <c r="AH32" i="1"/>
  <c r="AH31" i="1"/>
  <c r="AH30" i="1"/>
  <c r="AH28" i="1"/>
  <c r="AH27" i="1"/>
  <c r="AH26" i="1"/>
  <c r="AH25" i="1"/>
  <c r="AH24" i="1"/>
  <c r="AB57" i="1"/>
  <c r="AB56" i="1"/>
  <c r="AB55" i="1"/>
  <c r="AB54" i="1"/>
  <c r="AB53" i="1"/>
  <c r="AB46" i="1"/>
  <c r="AA45" i="1"/>
  <c r="AB45" i="1" s="1"/>
  <c r="AB43" i="1"/>
  <c r="AB42" i="1"/>
  <c r="AB41" i="1"/>
  <c r="AB40" i="1"/>
  <c r="AB38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V57" i="1"/>
  <c r="V56" i="1"/>
  <c r="V55" i="1"/>
  <c r="V54" i="1"/>
  <c r="V53" i="1"/>
  <c r="V46" i="1"/>
  <c r="U45" i="1"/>
  <c r="V45" i="1" s="1"/>
  <c r="V43" i="1"/>
  <c r="V42" i="1"/>
  <c r="V41" i="1"/>
  <c r="V40" i="1"/>
  <c r="V38" i="1"/>
  <c r="V37" i="1"/>
  <c r="V36" i="1"/>
  <c r="V35" i="1"/>
  <c r="V34" i="1"/>
  <c r="V33" i="1"/>
  <c r="V32" i="1"/>
  <c r="V31" i="1"/>
  <c r="V30" i="1"/>
  <c r="V28" i="1"/>
  <c r="V27" i="1"/>
  <c r="V26" i="1"/>
  <c r="V25" i="1"/>
  <c r="V24" i="1"/>
  <c r="P57" i="1"/>
  <c r="P56" i="1"/>
  <c r="P55" i="1"/>
  <c r="P54" i="1"/>
  <c r="P53" i="1"/>
  <c r="P46" i="1"/>
  <c r="O45" i="1"/>
  <c r="P45" i="1" s="1"/>
  <c r="P43" i="1"/>
  <c r="P42" i="1"/>
  <c r="P40" i="1"/>
  <c r="P38" i="1"/>
  <c r="P37" i="1"/>
  <c r="P36" i="1"/>
  <c r="P35" i="1"/>
  <c r="P34" i="1"/>
  <c r="P33" i="1"/>
  <c r="P32" i="1"/>
  <c r="P31" i="1"/>
  <c r="P30" i="1"/>
  <c r="P28" i="1"/>
  <c r="P27" i="1"/>
  <c r="P26" i="1"/>
  <c r="P25" i="1"/>
  <c r="P24" i="1"/>
  <c r="J53" i="1"/>
  <c r="J54" i="1"/>
  <c r="J55" i="1"/>
  <c r="J56" i="1"/>
  <c r="J57" i="1"/>
  <c r="J42" i="1"/>
  <c r="J43" i="1"/>
  <c r="J46" i="1"/>
  <c r="J40" i="1"/>
  <c r="J24" i="1"/>
  <c r="J25" i="1"/>
  <c r="J26" i="1"/>
  <c r="J27" i="1"/>
  <c r="J28" i="1"/>
  <c r="J30" i="1"/>
  <c r="J31" i="1"/>
  <c r="J32" i="1"/>
  <c r="J33" i="1"/>
  <c r="J37" i="1"/>
  <c r="S37" i="1" s="1"/>
  <c r="J38" i="1"/>
  <c r="E59" i="1"/>
  <c r="G59" i="1" s="1"/>
  <c r="J58" i="1"/>
  <c r="E57" i="1"/>
  <c r="G57" i="1" s="1"/>
  <c r="E56" i="1"/>
  <c r="E55" i="1"/>
  <c r="G55" i="1" s="1"/>
  <c r="E54" i="1"/>
  <c r="G54" i="1" s="1"/>
  <c r="G53" i="1"/>
  <c r="E49" i="1"/>
  <c r="G46" i="1"/>
  <c r="E44" i="1"/>
  <c r="G44" i="1" s="1"/>
  <c r="E43" i="1"/>
  <c r="G43" i="1" s="1"/>
  <c r="M43" i="1" s="1"/>
  <c r="E42" i="1"/>
  <c r="M42" i="1" s="1"/>
  <c r="E41" i="1"/>
  <c r="M41" i="1" s="1"/>
  <c r="E40" i="1"/>
  <c r="G40" i="1" s="1"/>
  <c r="E38" i="1"/>
  <c r="G38" i="1" s="1"/>
  <c r="M38" i="1" s="1"/>
  <c r="E37" i="1"/>
  <c r="G37" i="1" s="1"/>
  <c r="M37" i="1" s="1"/>
  <c r="E36" i="1"/>
  <c r="G36" i="1" s="1"/>
  <c r="M36" i="1" s="1"/>
  <c r="E35" i="1"/>
  <c r="G35" i="1" s="1"/>
  <c r="M35" i="1" s="1"/>
  <c r="E34" i="1"/>
  <c r="M34" i="1" s="1"/>
  <c r="E33" i="1"/>
  <c r="G33" i="1" s="1"/>
  <c r="E32" i="1"/>
  <c r="G32" i="1" s="1"/>
  <c r="E31" i="1"/>
  <c r="G31" i="1" s="1"/>
  <c r="M31" i="1" s="1"/>
  <c r="E30" i="1"/>
  <c r="G30" i="1" s="1"/>
  <c r="M30" i="1" s="1"/>
  <c r="G29" i="1"/>
  <c r="E29" i="1"/>
  <c r="G28" i="1"/>
  <c r="M28" i="1" s="1"/>
  <c r="G27" i="1"/>
  <c r="M27" i="1" s="1"/>
  <c r="G26" i="1"/>
  <c r="G25" i="1"/>
  <c r="G24" i="1"/>
  <c r="M24" i="1" s="1"/>
  <c r="G23" i="1"/>
  <c r="AD57" i="1" l="1"/>
  <c r="AK57" i="1"/>
  <c r="S57" i="1"/>
  <c r="R57" i="1"/>
  <c r="AE57" i="1"/>
  <c r="X57" i="1"/>
  <c r="Y57" i="1" s="1"/>
  <c r="AJ56" i="1"/>
  <c r="R56" i="1"/>
  <c r="Y56" i="1"/>
  <c r="X56" i="1"/>
  <c r="AE56" i="1"/>
  <c r="S56" i="1"/>
  <c r="AK56" i="1"/>
  <c r="AD56" i="1"/>
  <c r="X45" i="1"/>
  <c r="Y45" i="1" s="1"/>
  <c r="X55" i="1"/>
  <c r="AD45" i="1"/>
  <c r="AE45" i="1" s="1"/>
  <c r="AD55" i="1"/>
  <c r="AE55" i="1" s="1"/>
  <c r="AJ45" i="1"/>
  <c r="AK45" i="1" s="1"/>
  <c r="AJ55" i="1"/>
  <c r="AK55" i="1" s="1"/>
  <c r="S55" i="1"/>
  <c r="R45" i="1"/>
  <c r="S45" i="1" s="1"/>
  <c r="R55" i="1"/>
  <c r="Y55" i="1"/>
  <c r="AK54" i="1"/>
  <c r="AJ54" i="1"/>
  <c r="AD54" i="1"/>
  <c r="AE54" i="1"/>
  <c r="X54" i="1"/>
  <c r="Y54" i="1"/>
  <c r="R54" i="1"/>
  <c r="S54" i="1"/>
  <c r="AE46" i="1"/>
  <c r="AD46" i="1"/>
  <c r="X46" i="1"/>
  <c r="Y46" i="1" s="1"/>
  <c r="R46" i="1"/>
  <c r="S46" i="1" s="1"/>
  <c r="L26" i="1"/>
  <c r="M26" i="1" s="1"/>
  <c r="AK26" i="1"/>
  <c r="AJ26" i="1"/>
  <c r="AK31" i="1"/>
  <c r="AJ31" i="1"/>
  <c r="AK35" i="1"/>
  <c r="AJ35" i="1"/>
  <c r="AK40" i="1"/>
  <c r="AJ40" i="1"/>
  <c r="AK27" i="1"/>
  <c r="AJ27" i="1"/>
  <c r="AK32" i="1"/>
  <c r="AJ32" i="1"/>
  <c r="AK36" i="1"/>
  <c r="AJ36" i="1"/>
  <c r="AK24" i="1"/>
  <c r="AJ24" i="1"/>
  <c r="AK28" i="1"/>
  <c r="AJ28" i="1"/>
  <c r="AK33" i="1"/>
  <c r="AJ33" i="1"/>
  <c r="AK37" i="1"/>
  <c r="AJ37" i="1"/>
  <c r="AK42" i="1"/>
  <c r="AJ42" i="1"/>
  <c r="AK25" i="1"/>
  <c r="AJ25" i="1"/>
  <c r="AK30" i="1"/>
  <c r="AJ30" i="1"/>
  <c r="AK34" i="1"/>
  <c r="AJ34" i="1"/>
  <c r="AK38" i="1"/>
  <c r="AJ38" i="1"/>
  <c r="AK43" i="1"/>
  <c r="AJ43" i="1"/>
  <c r="AD27" i="1"/>
  <c r="AE27" i="1"/>
  <c r="AD32" i="1"/>
  <c r="AE32" i="1"/>
  <c r="AE24" i="1"/>
  <c r="AD24" i="1"/>
  <c r="AE28" i="1"/>
  <c r="AD28" i="1"/>
  <c r="AE33" i="1"/>
  <c r="AD33" i="1"/>
  <c r="AE37" i="1"/>
  <c r="AD37" i="1"/>
  <c r="AD42" i="1"/>
  <c r="AE42" i="1"/>
  <c r="AD38" i="1"/>
  <c r="AE38" i="1"/>
  <c r="AD25" i="1"/>
  <c r="AE25" i="1"/>
  <c r="AD30" i="1"/>
  <c r="AE30" i="1"/>
  <c r="AD34" i="1"/>
  <c r="AE34" i="1"/>
  <c r="AE43" i="1"/>
  <c r="AD43" i="1"/>
  <c r="AE26" i="1"/>
  <c r="AD26" i="1"/>
  <c r="AE31" i="1"/>
  <c r="AD31" i="1"/>
  <c r="AE35" i="1"/>
  <c r="AD35" i="1"/>
  <c r="AE40" i="1"/>
  <c r="AD40" i="1"/>
  <c r="AD36" i="1"/>
  <c r="AE36" i="1"/>
  <c r="Y25" i="1"/>
  <c r="X25" i="1"/>
  <c r="Y30" i="1"/>
  <c r="X30" i="1"/>
  <c r="Y34" i="1"/>
  <c r="X34" i="1"/>
  <c r="X38" i="1"/>
  <c r="Y38" i="1"/>
  <c r="Y43" i="1"/>
  <c r="X43" i="1"/>
  <c r="X26" i="1"/>
  <c r="Y26" i="1"/>
  <c r="Y31" i="1"/>
  <c r="X31" i="1"/>
  <c r="Y40" i="1"/>
  <c r="X40" i="1"/>
  <c r="Y27" i="1"/>
  <c r="X27" i="1"/>
  <c r="Y32" i="1"/>
  <c r="X32" i="1"/>
  <c r="X24" i="1"/>
  <c r="Y24" i="1"/>
  <c r="X28" i="1"/>
  <c r="Y28" i="1"/>
  <c r="X33" i="1"/>
  <c r="Y33" i="1"/>
  <c r="X42" i="1"/>
  <c r="Y42" i="1"/>
  <c r="L30" i="1"/>
  <c r="S30" i="1"/>
  <c r="R30" i="1"/>
  <c r="R25" i="1"/>
  <c r="S25" i="1" s="1"/>
  <c r="R43" i="1"/>
  <c r="S43" i="1"/>
  <c r="S33" i="1"/>
  <c r="R33" i="1"/>
  <c r="S28" i="1"/>
  <c r="R28" i="1"/>
  <c r="S24" i="1"/>
  <c r="R24" i="1"/>
  <c r="S42" i="1"/>
  <c r="R42" i="1"/>
  <c r="S32" i="1"/>
  <c r="R32" i="1"/>
  <c r="S27" i="1"/>
  <c r="R27" i="1"/>
  <c r="R40" i="1"/>
  <c r="S40" i="1"/>
  <c r="S31" i="1"/>
  <c r="R31" i="1"/>
  <c r="S26" i="1"/>
  <c r="R26" i="1"/>
  <c r="S38" i="1"/>
  <c r="R38" i="1"/>
  <c r="L43" i="1"/>
  <c r="L38" i="1"/>
  <c r="L27" i="1"/>
  <c r="AJ41" i="1"/>
  <c r="L25" i="1"/>
  <c r="M25" i="1" s="1"/>
  <c r="AE41" i="1"/>
  <c r="AD41" i="1"/>
  <c r="AK41" i="1"/>
  <c r="G68" i="14"/>
  <c r="G68" i="11"/>
  <c r="G74" i="11"/>
  <c r="Y36" i="1"/>
  <c r="X36" i="1"/>
  <c r="R37" i="1"/>
  <c r="Y37" i="1"/>
  <c r="X37" i="1"/>
  <c r="X35" i="1"/>
  <c r="Y35" i="1"/>
  <c r="G68" i="10"/>
  <c r="G72" i="10"/>
  <c r="G67" i="9"/>
  <c r="G61" i="9"/>
  <c r="L54" i="1"/>
  <c r="M54" i="1" s="1"/>
  <c r="AH59" i="1"/>
  <c r="AB58" i="1"/>
  <c r="V59" i="1"/>
  <c r="AH58" i="1"/>
  <c r="V58" i="1"/>
  <c r="AB59" i="1"/>
  <c r="P58" i="1"/>
  <c r="P59" i="1"/>
  <c r="J59" i="1"/>
  <c r="L53" i="1"/>
  <c r="M53" i="1" s="1"/>
  <c r="L55" i="1"/>
  <c r="M55" i="1" s="1"/>
  <c r="L24" i="1"/>
  <c r="L28" i="1"/>
  <c r="L33" i="1"/>
  <c r="M33" i="1" s="1"/>
  <c r="L37" i="1"/>
  <c r="L42" i="1"/>
  <c r="L46" i="1"/>
  <c r="L57" i="1"/>
  <c r="M57" i="1" s="1"/>
  <c r="L31" i="1"/>
  <c r="L40" i="1"/>
  <c r="M40" i="1" s="1"/>
  <c r="G39" i="1"/>
  <c r="L32" i="1"/>
  <c r="M32" i="1" s="1"/>
  <c r="G49" i="1"/>
  <c r="E52" i="1"/>
  <c r="E51" i="1"/>
  <c r="G48" i="1"/>
  <c r="G56" i="1"/>
  <c r="G58" i="1"/>
  <c r="AJ58" i="1" l="1"/>
  <c r="AK58" i="1" s="1"/>
  <c r="R59" i="1"/>
  <c r="S59" i="1" s="1"/>
  <c r="X59" i="1"/>
  <c r="Y59" i="1" s="1"/>
  <c r="AD59" i="1"/>
  <c r="AE59" i="1" s="1"/>
  <c r="L59" i="1"/>
  <c r="M59" i="1" s="1"/>
  <c r="AJ59" i="1"/>
  <c r="AK59" i="1" s="1"/>
  <c r="AD58" i="1"/>
  <c r="AE58" i="1" s="1"/>
  <c r="X58" i="1"/>
  <c r="Y58" i="1" s="1"/>
  <c r="R58" i="1"/>
  <c r="S58" i="1" s="1"/>
  <c r="G74" i="13"/>
  <c r="G74" i="10"/>
  <c r="G62" i="9"/>
  <c r="G63" i="9" s="1"/>
  <c r="G64" i="9" s="1"/>
  <c r="G68" i="9"/>
  <c r="G69" i="9" s="1"/>
  <c r="G70" i="9" s="1"/>
  <c r="G52" i="1"/>
  <c r="G51" i="1"/>
  <c r="L45" i="1"/>
  <c r="M45" i="1" s="1"/>
  <c r="L49" i="1"/>
  <c r="M49" i="1" s="1"/>
  <c r="L56" i="1"/>
  <c r="M56" i="1" s="1"/>
  <c r="G47" i="1"/>
  <c r="L48" i="1"/>
  <c r="M48" i="1" s="1"/>
  <c r="L58" i="1"/>
  <c r="M58" i="1" s="1"/>
  <c r="L52" i="1" l="1"/>
  <c r="M52" i="1" s="1"/>
  <c r="M51" i="1"/>
  <c r="G50" i="1"/>
  <c r="G67" i="1" s="1"/>
  <c r="G65" i="9" l="1"/>
  <c r="G71" i="9"/>
  <c r="G61" i="1"/>
  <c r="G68" i="1" l="1"/>
  <c r="G62" i="1"/>
  <c r="G63" i="1" l="1"/>
  <c r="G64" i="1" s="1"/>
  <c r="G69" i="1"/>
  <c r="G70" i="1" s="1"/>
  <c r="G65" i="1" l="1"/>
  <c r="G71" i="1"/>
  <c r="X73" i="10" l="1"/>
  <c r="Y73" i="10" s="1"/>
  <c r="AD73" i="10"/>
  <c r="AE73" i="10" s="1"/>
  <c r="X72" i="12"/>
  <c r="Y72" i="12" s="1"/>
  <c r="X67" i="10"/>
  <c r="Y67" i="10" s="1"/>
  <c r="AD67" i="10"/>
  <c r="AE67" i="10" s="1"/>
  <c r="AD72" i="12"/>
  <c r="AE72" i="12" s="1"/>
  <c r="AD67" i="11"/>
  <c r="AE67" i="11" s="1"/>
  <c r="X64" i="9"/>
  <c r="Y64" i="9" s="1"/>
  <c r="AD64" i="9"/>
  <c r="AE64" i="9" s="1"/>
  <c r="AD73" i="13" l="1"/>
  <c r="AE73" i="13" s="1"/>
  <c r="X73" i="13"/>
  <c r="Y73" i="13" s="1"/>
  <c r="AJ67" i="13"/>
  <c r="AK67" i="13" s="1"/>
  <c r="X73" i="11"/>
  <c r="Y73" i="11" s="1"/>
  <c r="AD73" i="11"/>
  <c r="AE73" i="11" s="1"/>
  <c r="AJ64" i="9"/>
  <c r="AK64" i="9" s="1"/>
  <c r="AJ73" i="14"/>
  <c r="AK73" i="14" s="1"/>
  <c r="AJ67" i="10"/>
  <c r="AK67" i="10" s="1"/>
  <c r="X67" i="11"/>
  <c r="Y67" i="11" s="1"/>
  <c r="AJ67" i="14"/>
  <c r="AK67" i="14" s="1"/>
  <c r="X67" i="14"/>
  <c r="Y67" i="14" s="1"/>
  <c r="AD67" i="14"/>
  <c r="AE67" i="14" s="1"/>
  <c r="X67" i="13"/>
  <c r="Y67" i="13" s="1"/>
  <c r="AD67" i="13"/>
  <c r="AE67" i="13" s="1"/>
  <c r="AJ67" i="11"/>
  <c r="AK67" i="11" s="1"/>
  <c r="AJ72" i="12"/>
  <c r="AK72" i="12" s="1"/>
  <c r="X73" i="14"/>
  <c r="Y73" i="14" s="1"/>
  <c r="AD73" i="14"/>
  <c r="AE73" i="14" s="1"/>
  <c r="X66" i="12"/>
  <c r="Y66" i="12" s="1"/>
  <c r="AD66" i="12"/>
  <c r="AE66" i="12" s="1"/>
  <c r="AJ73" i="13"/>
  <c r="AK73" i="13" s="1"/>
  <c r="X70" i="9"/>
  <c r="Y70" i="9" s="1"/>
  <c r="AD70" i="9"/>
  <c r="AE70" i="9" s="1"/>
  <c r="AJ73" i="11" l="1"/>
  <c r="AK73" i="11" s="1"/>
  <c r="AJ70" i="9"/>
  <c r="AK70" i="9" s="1"/>
  <c r="L67" i="13"/>
  <c r="M67" i="13" s="1"/>
  <c r="R67" i="13"/>
  <c r="S67" i="13" s="1"/>
  <c r="L66" i="12"/>
  <c r="M66" i="12" s="1"/>
  <c r="R66" i="12"/>
  <c r="S66" i="12" s="1"/>
  <c r="L73" i="10"/>
  <c r="M73" i="10" s="1"/>
  <c r="R73" i="10"/>
  <c r="S73" i="10" s="1"/>
  <c r="AJ73" i="10"/>
  <c r="AK73" i="10" s="1"/>
  <c r="R73" i="14"/>
  <c r="S73" i="14" s="1"/>
  <c r="L73" i="14"/>
  <c r="M73" i="14" s="1"/>
  <c r="L67" i="11"/>
  <c r="M67" i="11" s="1"/>
  <c r="R67" i="11"/>
  <c r="S67" i="11" s="1"/>
  <c r="AD70" i="1"/>
  <c r="AE70" i="1" s="1"/>
  <c r="X70" i="1"/>
  <c r="Y70" i="1" s="1"/>
  <c r="L73" i="11"/>
  <c r="M73" i="11" s="1"/>
  <c r="R73" i="11"/>
  <c r="S73" i="11" s="1"/>
  <c r="R67" i="14"/>
  <c r="S67" i="14" s="1"/>
  <c r="L67" i="14"/>
  <c r="M67" i="14" s="1"/>
  <c r="L70" i="9"/>
  <c r="M70" i="9" s="1"/>
  <c r="R70" i="9"/>
  <c r="S70" i="9" s="1"/>
  <c r="L64" i="9"/>
  <c r="M64" i="9" s="1"/>
  <c r="R64" i="9"/>
  <c r="S64" i="9" s="1"/>
  <c r="L72" i="12" l="1"/>
  <c r="M72" i="12" s="1"/>
  <c r="R72" i="12"/>
  <c r="S72" i="12" s="1"/>
  <c r="AJ70" i="1"/>
  <c r="AK70" i="1" s="1"/>
  <c r="AJ64" i="1"/>
  <c r="AK64" i="1" s="1"/>
  <c r="L67" i="10"/>
  <c r="M67" i="10" s="1"/>
  <c r="R67" i="10"/>
  <c r="S67" i="10" s="1"/>
  <c r="L73" i="13"/>
  <c r="M73" i="13" s="1"/>
  <c r="R73" i="13"/>
  <c r="S73" i="13" s="1"/>
  <c r="AD64" i="1"/>
  <c r="AE64" i="1" s="1"/>
  <c r="X64" i="1"/>
  <c r="Y64" i="1" s="1"/>
  <c r="L64" i="1"/>
  <c r="M64" i="1" s="1"/>
  <c r="R64" i="1"/>
  <c r="S64" i="1" s="1"/>
  <c r="L70" i="1"/>
  <c r="M70" i="1" s="1"/>
  <c r="R70" i="1"/>
  <c r="S70" i="1" s="1"/>
  <c r="AJ66" i="12" l="1"/>
  <c r="AK66" i="12" s="1"/>
  <c r="J43" i="14" l="1"/>
  <c r="L43" i="14" s="1"/>
  <c r="J33" i="14"/>
  <c r="J34" i="14"/>
  <c r="J41" i="14"/>
  <c r="L41" i="14" s="1"/>
  <c r="J43" i="13"/>
  <c r="L43" i="13" s="1"/>
  <c r="J33" i="13"/>
  <c r="J34" i="13"/>
  <c r="J41" i="13"/>
  <c r="L41" i="13" s="1"/>
  <c r="J33" i="12"/>
  <c r="J34" i="12"/>
  <c r="J41" i="12"/>
  <c r="L41" i="12" s="1"/>
  <c r="J34" i="11"/>
  <c r="J33" i="11"/>
  <c r="J42" i="11"/>
  <c r="L42" i="11" s="1"/>
  <c r="J43" i="10"/>
  <c r="L43" i="10" s="1"/>
  <c r="J34" i="10"/>
  <c r="J35" i="10"/>
  <c r="J41" i="10"/>
  <c r="L41" i="10" s="1"/>
  <c r="J34" i="9"/>
  <c r="J35" i="9"/>
  <c r="J36" i="9"/>
  <c r="J41" i="9"/>
  <c r="L41" i="9" s="1"/>
  <c r="J34" i="1"/>
  <c r="J36" i="1"/>
  <c r="J35" i="1"/>
  <c r="J41" i="1"/>
  <c r="L41" i="1" s="1"/>
  <c r="P41" i="10"/>
  <c r="P42" i="11"/>
  <c r="P41" i="13"/>
  <c r="P41" i="14"/>
  <c r="P41" i="1"/>
  <c r="P41" i="9"/>
  <c r="P43" i="10"/>
  <c r="X43" i="10" s="1"/>
  <c r="P41" i="12"/>
  <c r="P43" i="13"/>
  <c r="P43" i="14"/>
  <c r="R43" i="14" l="1"/>
  <c r="S43" i="14" s="1"/>
  <c r="X43" i="14"/>
  <c r="Y43" i="14" s="1"/>
  <c r="R41" i="9"/>
  <c r="S41" i="9" s="1"/>
  <c r="X41" i="9"/>
  <c r="Y41" i="9" s="1"/>
  <c r="X42" i="11"/>
  <c r="Y42" i="11" s="1"/>
  <c r="R42" i="11"/>
  <c r="S42" i="11" s="1"/>
  <c r="R35" i="9"/>
  <c r="S35" i="9" s="1"/>
  <c r="L35" i="9"/>
  <c r="L34" i="12"/>
  <c r="R34" i="12"/>
  <c r="S34" i="12" s="1"/>
  <c r="X43" i="13"/>
  <c r="Y43" i="13" s="1"/>
  <c r="R43" i="13"/>
  <c r="S43" i="13" s="1"/>
  <c r="X41" i="1"/>
  <c r="Y41" i="1" s="1"/>
  <c r="R41" i="1"/>
  <c r="S41" i="1" s="1"/>
  <c r="R41" i="10"/>
  <c r="S41" i="10" s="1"/>
  <c r="X41" i="10"/>
  <c r="Y41" i="10" s="1"/>
  <c r="L35" i="1"/>
  <c r="R35" i="1"/>
  <c r="S35" i="1" s="1"/>
  <c r="L34" i="9"/>
  <c r="R34" i="9"/>
  <c r="S34" i="9" s="1"/>
  <c r="L35" i="10"/>
  <c r="R35" i="10"/>
  <c r="S35" i="10" s="1"/>
  <c r="R33" i="11"/>
  <c r="S33" i="11" s="1"/>
  <c r="L33" i="11"/>
  <c r="R33" i="12"/>
  <c r="S33" i="12" s="1"/>
  <c r="L33" i="12"/>
  <c r="M33" i="12" s="1"/>
  <c r="R34" i="13"/>
  <c r="S34" i="13" s="1"/>
  <c r="L34" i="13"/>
  <c r="R34" i="14"/>
  <c r="S34" i="14" s="1"/>
  <c r="L34" i="14"/>
  <c r="R41" i="12"/>
  <c r="S41" i="12" s="1"/>
  <c r="X41" i="12"/>
  <c r="Y41" i="12" s="1"/>
  <c r="X41" i="14"/>
  <c r="Y41" i="14" s="1"/>
  <c r="R41" i="14"/>
  <c r="S41" i="14" s="1"/>
  <c r="R36" i="1"/>
  <c r="S36" i="1" s="1"/>
  <c r="L36" i="1"/>
  <c r="R34" i="10"/>
  <c r="S34" i="10" s="1"/>
  <c r="L34" i="10"/>
  <c r="R34" i="11"/>
  <c r="S34" i="11" s="1"/>
  <c r="L34" i="11"/>
  <c r="R33" i="13"/>
  <c r="S33" i="13" s="1"/>
  <c r="L33" i="13"/>
  <c r="L33" i="14"/>
  <c r="R33" i="14"/>
  <c r="S33" i="14" s="1"/>
  <c r="Y43" i="10"/>
  <c r="R43" i="10"/>
  <c r="S43" i="10" s="1"/>
  <c r="X41" i="13"/>
  <c r="Y41" i="13" s="1"/>
  <c r="R41" i="13"/>
  <c r="S41" i="13" s="1"/>
  <c r="R34" i="1"/>
  <c r="S34" i="1" s="1"/>
  <c r="L34" i="1"/>
  <c r="R36" i="9"/>
  <c r="S36" i="9" s="1"/>
  <c r="L36" i="9"/>
  <c r="AG47" i="11" l="1"/>
  <c r="AH47" i="11" s="1"/>
  <c r="AG46" i="12"/>
  <c r="AH46" i="12" s="1"/>
  <c r="U47" i="14"/>
  <c r="V47" i="14" s="1"/>
  <c r="AG47" i="13"/>
  <c r="AH47" i="13" s="1"/>
  <c r="AG47" i="14"/>
  <c r="AH47" i="14" s="1"/>
  <c r="U47" i="11"/>
  <c r="V47" i="11" s="1"/>
  <c r="U46" i="12" l="1"/>
  <c r="V46" i="12" s="1"/>
  <c r="U47" i="13"/>
  <c r="V47" i="13" s="1"/>
  <c r="U44" i="9"/>
  <c r="V44" i="9" s="1"/>
  <c r="U47" i="10"/>
  <c r="V47" i="10" s="1"/>
  <c r="AG44" i="9"/>
  <c r="AH44" i="9" s="1"/>
  <c r="AG47" i="10"/>
  <c r="AH47" i="10" s="1"/>
  <c r="AA47" i="13" l="1"/>
  <c r="AB47" i="13" s="1"/>
  <c r="I47" i="14"/>
  <c r="J47" i="14" s="1"/>
  <c r="L47" i="14" s="1"/>
  <c r="M47" i="14" s="1"/>
  <c r="I47" i="10"/>
  <c r="J47" i="10" s="1"/>
  <c r="L47" i="10" s="1"/>
  <c r="M47" i="10" s="1"/>
  <c r="I44" i="9"/>
  <c r="J44" i="9" s="1"/>
  <c r="L44" i="9" s="1"/>
  <c r="M44" i="9" s="1"/>
  <c r="I47" i="11"/>
  <c r="J47" i="11" s="1"/>
  <c r="L47" i="11" s="1"/>
  <c r="M47" i="11" s="1"/>
  <c r="I46" i="12"/>
  <c r="J46" i="12" s="1"/>
  <c r="L46" i="12" s="1"/>
  <c r="M46" i="12" s="1"/>
  <c r="I47" i="13"/>
  <c r="J47" i="13" s="1"/>
  <c r="L47" i="13" s="1"/>
  <c r="M47" i="13" s="1"/>
  <c r="AA47" i="10" l="1"/>
  <c r="AB47" i="10" s="1"/>
  <c r="AA44" i="9"/>
  <c r="AB44" i="9" s="1"/>
  <c r="AA47" i="14"/>
  <c r="AB47" i="14" s="1"/>
  <c r="AD47" i="13"/>
  <c r="AE47" i="13" s="1"/>
  <c r="AJ47" i="13"/>
  <c r="AK47" i="13" s="1"/>
  <c r="AA47" i="11"/>
  <c r="AB47" i="11" s="1"/>
  <c r="AA46" i="12"/>
  <c r="AB46" i="12" s="1"/>
  <c r="O47" i="14"/>
  <c r="P47" i="14" s="1"/>
  <c r="O47" i="11"/>
  <c r="P47" i="11" s="1"/>
  <c r="O47" i="10"/>
  <c r="P47" i="10" s="1"/>
  <c r="O44" i="9"/>
  <c r="P44" i="9" s="1"/>
  <c r="O46" i="12"/>
  <c r="P46" i="12" s="1"/>
  <c r="O47" i="13"/>
  <c r="P47" i="13" s="1"/>
  <c r="AG44" i="1"/>
  <c r="AH44" i="1" s="1"/>
  <c r="AD47" i="10" l="1"/>
  <c r="AE47" i="10" s="1"/>
  <c r="AJ47" i="10"/>
  <c r="AK47" i="10" s="1"/>
  <c r="AD44" i="9"/>
  <c r="AE44" i="9" s="1"/>
  <c r="AJ44" i="9"/>
  <c r="AK44" i="9" s="1"/>
  <c r="AD46" i="12"/>
  <c r="AE46" i="12" s="1"/>
  <c r="AJ46" i="12"/>
  <c r="AK46" i="12" s="1"/>
  <c r="AD47" i="14"/>
  <c r="AE47" i="14" s="1"/>
  <c r="AJ47" i="14"/>
  <c r="AK47" i="14" s="1"/>
  <c r="AD47" i="11"/>
  <c r="AE47" i="11" s="1"/>
  <c r="AJ47" i="11"/>
  <c r="AK47" i="11" s="1"/>
  <c r="R47" i="13"/>
  <c r="S47" i="13" s="1"/>
  <c r="X47" i="13"/>
  <c r="Y47" i="13" s="1"/>
  <c r="R47" i="10"/>
  <c r="S47" i="10" s="1"/>
  <c r="X47" i="10"/>
  <c r="Y47" i="10" s="1"/>
  <c r="R44" i="9"/>
  <c r="S44" i="9" s="1"/>
  <c r="X44" i="9"/>
  <c r="Y44" i="9" s="1"/>
  <c r="R47" i="14"/>
  <c r="S47" i="14" s="1"/>
  <c r="X47" i="14"/>
  <c r="Y47" i="14" s="1"/>
  <c r="R46" i="12"/>
  <c r="S46" i="12" s="1"/>
  <c r="X46" i="12"/>
  <c r="Y46" i="12" s="1"/>
  <c r="R47" i="11"/>
  <c r="S47" i="11" s="1"/>
  <c r="X47" i="11"/>
  <c r="Y47" i="11" s="1"/>
  <c r="U44" i="1"/>
  <c r="V44" i="1" s="1"/>
  <c r="I44" i="1" l="1"/>
  <c r="J44" i="1" s="1"/>
  <c r="AA44" i="1" l="1"/>
  <c r="AB44" i="1" s="1"/>
  <c r="L44" i="1"/>
  <c r="M44" i="1" s="1"/>
  <c r="O44" i="1"/>
  <c r="P44" i="1" s="1"/>
  <c r="X44" i="1" s="1"/>
  <c r="Y44" i="1" s="1"/>
  <c r="AD44" i="1" l="1"/>
  <c r="AE44" i="1" s="1"/>
  <c r="AJ44" i="1"/>
  <c r="AK44" i="1" s="1"/>
  <c r="R44" i="1"/>
  <c r="S44" i="1" s="1"/>
  <c r="AG23" i="1" l="1"/>
  <c r="AH23" i="1" s="1"/>
  <c r="I23" i="1"/>
  <c r="J23" i="1" s="1"/>
  <c r="L23" i="1" s="1"/>
  <c r="M23" i="1" s="1"/>
  <c r="O23" i="1" l="1"/>
  <c r="P23" i="1" s="1"/>
  <c r="R23" i="1"/>
  <c r="S23" i="1" s="1"/>
  <c r="AA23" i="1"/>
  <c r="AB23" i="1" s="1"/>
  <c r="U23" i="1" l="1"/>
  <c r="V23" i="1" s="1"/>
  <c r="X23" i="1" s="1"/>
  <c r="Y23" i="1" s="1"/>
  <c r="AD23" i="1"/>
  <c r="AE23" i="1" s="1"/>
  <c r="AJ23" i="1"/>
  <c r="AK23" i="1" s="1"/>
  <c r="AG29" i="1" l="1"/>
  <c r="AH29" i="1" s="1"/>
  <c r="AH39" i="1" s="1"/>
  <c r="AH47" i="1" s="1"/>
  <c r="AH50" i="1" s="1"/>
  <c r="I29" i="1"/>
  <c r="J29" i="1" s="1"/>
  <c r="O23" i="14"/>
  <c r="P23" i="14" s="1"/>
  <c r="AG23" i="10"/>
  <c r="AH23" i="10" s="1"/>
  <c r="U23" i="11"/>
  <c r="V23" i="11" s="1"/>
  <c r="AG23" i="14"/>
  <c r="AH23" i="14" s="1"/>
  <c r="AA23" i="13"/>
  <c r="AB23" i="13" s="1"/>
  <c r="I23" i="12"/>
  <c r="J23" i="12" s="1"/>
  <c r="O23" i="11"/>
  <c r="P23" i="11" s="1"/>
  <c r="O23" i="12"/>
  <c r="P23" i="12" s="1"/>
  <c r="AA23" i="10"/>
  <c r="AB23" i="10" s="1"/>
  <c r="U23" i="13"/>
  <c r="V23" i="13" s="1"/>
  <c r="I23" i="13"/>
  <c r="J23" i="13" s="1"/>
  <c r="AA23" i="14"/>
  <c r="AB23" i="14" s="1"/>
  <c r="U23" i="14"/>
  <c r="V23" i="14" s="1"/>
  <c r="AA23" i="11"/>
  <c r="AB23" i="11" s="1"/>
  <c r="I23" i="11"/>
  <c r="J23" i="11" s="1"/>
  <c r="O23" i="10"/>
  <c r="P23" i="10" s="1"/>
  <c r="U23" i="12"/>
  <c r="V23" i="12" s="1"/>
  <c r="AG23" i="12"/>
  <c r="AH23" i="12" s="1"/>
  <c r="O23" i="13"/>
  <c r="P23" i="13" s="1"/>
  <c r="I23" i="14"/>
  <c r="J23" i="14" s="1"/>
  <c r="AG23" i="13"/>
  <c r="AH23" i="13" s="1"/>
  <c r="I23" i="10"/>
  <c r="J23" i="10" s="1"/>
  <c r="U23" i="10"/>
  <c r="V23" i="10" s="1"/>
  <c r="AA23" i="12"/>
  <c r="AB23" i="12" s="1"/>
  <c r="AG23" i="11"/>
  <c r="AH23" i="11" s="1"/>
  <c r="AH67" i="1"/>
  <c r="AH61" i="1"/>
  <c r="O29" i="1" l="1"/>
  <c r="P29" i="1" s="1"/>
  <c r="J39" i="1"/>
  <c r="L29" i="1"/>
  <c r="M29" i="1" s="1"/>
  <c r="AJ23" i="11"/>
  <c r="AK23" i="11" s="1"/>
  <c r="R23" i="14"/>
  <c r="S23" i="14" s="1"/>
  <c r="L23" i="14"/>
  <c r="M23" i="14" s="1"/>
  <c r="X23" i="12"/>
  <c r="Y23" i="12" s="1"/>
  <c r="R23" i="11"/>
  <c r="S23" i="11" s="1"/>
  <c r="L23" i="11"/>
  <c r="M23" i="11" s="1"/>
  <c r="R23" i="12"/>
  <c r="S23" i="12" s="1"/>
  <c r="L23" i="12"/>
  <c r="M23" i="12" s="1"/>
  <c r="AJ23" i="14"/>
  <c r="AK23" i="14" s="1"/>
  <c r="AJ23" i="10"/>
  <c r="AK23" i="10" s="1"/>
  <c r="AD23" i="14"/>
  <c r="AE23" i="14" s="1"/>
  <c r="X23" i="11"/>
  <c r="Y23" i="11" s="1"/>
  <c r="O23" i="9"/>
  <c r="P23" i="9" s="1"/>
  <c r="X23" i="10"/>
  <c r="Y23" i="10" s="1"/>
  <c r="AJ23" i="13"/>
  <c r="AK23" i="13" s="1"/>
  <c r="X23" i="14"/>
  <c r="Y23" i="14" s="1"/>
  <c r="X23" i="13"/>
  <c r="Y23" i="13" s="1"/>
  <c r="I23" i="9"/>
  <c r="J23" i="9" s="1"/>
  <c r="AD23" i="12"/>
  <c r="AE23" i="12" s="1"/>
  <c r="R23" i="10"/>
  <c r="S23" i="10" s="1"/>
  <c r="L23" i="10"/>
  <c r="M23" i="10" s="1"/>
  <c r="AJ23" i="12"/>
  <c r="AK23" i="12" s="1"/>
  <c r="AD23" i="11"/>
  <c r="AE23" i="11" s="1"/>
  <c r="AA23" i="9"/>
  <c r="AB23" i="9" s="1"/>
  <c r="R23" i="13"/>
  <c r="S23" i="13" s="1"/>
  <c r="L23" i="13"/>
  <c r="M23" i="13" s="1"/>
  <c r="AD23" i="10"/>
  <c r="AE23" i="10" s="1"/>
  <c r="AD23" i="13"/>
  <c r="AE23" i="13" s="1"/>
  <c r="U23" i="9"/>
  <c r="V23" i="9" s="1"/>
  <c r="AG23" i="9"/>
  <c r="AH23" i="9" s="1"/>
  <c r="AA29" i="1"/>
  <c r="AB29" i="1" s="1"/>
  <c r="AH68" i="1"/>
  <c r="AH69" i="1" s="1"/>
  <c r="AH62" i="1"/>
  <c r="P39" i="1" l="1"/>
  <c r="P47" i="1" s="1"/>
  <c r="P50" i="1" s="1"/>
  <c r="R29" i="1"/>
  <c r="S29" i="1" s="1"/>
  <c r="U29" i="1"/>
  <c r="V29" i="1" s="1"/>
  <c r="R39" i="1"/>
  <c r="S39" i="1" s="1"/>
  <c r="L39" i="1"/>
  <c r="M39" i="1" s="1"/>
  <c r="J47" i="1"/>
  <c r="R23" i="9"/>
  <c r="S23" i="9" s="1"/>
  <c r="L23" i="9"/>
  <c r="M23" i="9" s="1"/>
  <c r="X23" i="9"/>
  <c r="Y23" i="9" s="1"/>
  <c r="AJ23" i="9"/>
  <c r="AK23" i="9" s="1"/>
  <c r="AD23" i="9"/>
  <c r="AE23" i="9" s="1"/>
  <c r="AD29" i="1"/>
  <c r="AE29" i="1" s="1"/>
  <c r="AJ29" i="1"/>
  <c r="AK29" i="1" s="1"/>
  <c r="AB39" i="1"/>
  <c r="AH71" i="1"/>
  <c r="AH63" i="1"/>
  <c r="X29" i="1" l="1"/>
  <c r="Y29" i="1" s="1"/>
  <c r="V39" i="1"/>
  <c r="P67" i="1"/>
  <c r="P68" i="1" s="1"/>
  <c r="P69" i="1" s="1"/>
  <c r="P71" i="1" s="1"/>
  <c r="P61" i="1"/>
  <c r="P62" i="1" s="1"/>
  <c r="P63" i="1" s="1"/>
  <c r="P65" i="1" s="1"/>
  <c r="J50" i="1"/>
  <c r="R47" i="1"/>
  <c r="L47" i="1"/>
  <c r="O29" i="14"/>
  <c r="P29" i="14" s="1"/>
  <c r="O29" i="11"/>
  <c r="P29" i="11" s="1"/>
  <c r="P40" i="11" s="1"/>
  <c r="P50" i="11" s="1"/>
  <c r="AA29" i="12"/>
  <c r="AB29" i="12" s="1"/>
  <c r="AA29" i="14"/>
  <c r="AB29" i="14" s="1"/>
  <c r="AG29" i="13"/>
  <c r="AH29" i="13" s="1"/>
  <c r="U29" i="13"/>
  <c r="V29" i="13" s="1"/>
  <c r="AG29" i="12"/>
  <c r="AH29" i="12" s="1"/>
  <c r="AG29" i="11"/>
  <c r="AH29" i="11" s="1"/>
  <c r="U29" i="12"/>
  <c r="V29" i="12" s="1"/>
  <c r="AA29" i="10"/>
  <c r="AB29" i="10" s="1"/>
  <c r="O29" i="13"/>
  <c r="P29" i="13" s="1"/>
  <c r="U29" i="11"/>
  <c r="V29" i="11" s="1"/>
  <c r="AG29" i="10"/>
  <c r="AH29" i="10" s="1"/>
  <c r="O29" i="12"/>
  <c r="P29" i="12" s="1"/>
  <c r="AA29" i="11"/>
  <c r="AB29" i="11" s="1"/>
  <c r="I29" i="11"/>
  <c r="J29" i="11" s="1"/>
  <c r="AA29" i="13"/>
  <c r="AB29" i="13" s="1"/>
  <c r="AG29" i="14"/>
  <c r="AH29" i="14" s="1"/>
  <c r="I29" i="14"/>
  <c r="J29" i="14" s="1"/>
  <c r="O29" i="10"/>
  <c r="P29" i="10" s="1"/>
  <c r="P39" i="10" s="1"/>
  <c r="P50" i="10" s="1"/>
  <c r="I29" i="13"/>
  <c r="J29" i="13" s="1"/>
  <c r="U29" i="14"/>
  <c r="V29" i="14" s="1"/>
  <c r="I29" i="10"/>
  <c r="J29" i="10" s="1"/>
  <c r="U29" i="10"/>
  <c r="V29" i="10" s="1"/>
  <c r="I29" i="12"/>
  <c r="J29" i="12" s="1"/>
  <c r="AJ39" i="1"/>
  <c r="AK39" i="1" s="1"/>
  <c r="AD39" i="1"/>
  <c r="AE39" i="1" s="1"/>
  <c r="AB47" i="1"/>
  <c r="AH65" i="1"/>
  <c r="X39" i="1" l="1"/>
  <c r="Y39" i="1" s="1"/>
  <c r="V47" i="1"/>
  <c r="M47" i="1"/>
  <c r="S47" i="1"/>
  <c r="L50" i="1"/>
  <c r="J61" i="1"/>
  <c r="J67" i="1"/>
  <c r="R50" i="1"/>
  <c r="X29" i="14"/>
  <c r="Y29" i="14" s="1"/>
  <c r="V39" i="14"/>
  <c r="I29" i="9"/>
  <c r="J29" i="9" s="1"/>
  <c r="L29" i="14"/>
  <c r="M29" i="14" s="1"/>
  <c r="J39" i="14"/>
  <c r="R29" i="11"/>
  <c r="S29" i="11" s="1"/>
  <c r="L29" i="11"/>
  <c r="M29" i="11" s="1"/>
  <c r="J40" i="11"/>
  <c r="O29" i="9"/>
  <c r="P29" i="9" s="1"/>
  <c r="P39" i="9" s="1"/>
  <c r="AG29" i="9"/>
  <c r="AH29" i="9" s="1"/>
  <c r="AD29" i="10"/>
  <c r="AE29" i="10" s="1"/>
  <c r="AB39" i="10"/>
  <c r="X29" i="13"/>
  <c r="Y29" i="13" s="1"/>
  <c r="V39" i="13"/>
  <c r="R29" i="10"/>
  <c r="S29" i="10" s="1"/>
  <c r="L29" i="10"/>
  <c r="M29" i="10" s="1"/>
  <c r="J39" i="10"/>
  <c r="L29" i="13"/>
  <c r="M29" i="13" s="1"/>
  <c r="J39" i="13"/>
  <c r="AA29" i="9"/>
  <c r="AB29" i="9" s="1"/>
  <c r="U29" i="9"/>
  <c r="V29" i="9" s="1"/>
  <c r="AJ29" i="14"/>
  <c r="AK29" i="14" s="1"/>
  <c r="AH39" i="14"/>
  <c r="R29" i="12"/>
  <c r="S29" i="12" s="1"/>
  <c r="P39" i="12"/>
  <c r="X29" i="11"/>
  <c r="Y29" i="11" s="1"/>
  <c r="V40" i="11"/>
  <c r="R29" i="13"/>
  <c r="S29" i="13" s="1"/>
  <c r="P39" i="13"/>
  <c r="P50" i="13" s="1"/>
  <c r="X29" i="12"/>
  <c r="Y29" i="12" s="1"/>
  <c r="V39" i="12"/>
  <c r="R29" i="14"/>
  <c r="S29" i="14" s="1"/>
  <c r="P39" i="14"/>
  <c r="X29" i="10"/>
  <c r="Y29" i="10" s="1"/>
  <c r="V39" i="10"/>
  <c r="AD29" i="13"/>
  <c r="AE29" i="13" s="1"/>
  <c r="AB39" i="13"/>
  <c r="AD29" i="11"/>
  <c r="AE29" i="11" s="1"/>
  <c r="AB40" i="11"/>
  <c r="AJ29" i="10"/>
  <c r="AK29" i="10" s="1"/>
  <c r="AH39" i="10"/>
  <c r="AJ29" i="11"/>
  <c r="AK29" i="11" s="1"/>
  <c r="AH40" i="11"/>
  <c r="L29" i="12"/>
  <c r="M29" i="12" s="1"/>
  <c r="J39" i="12"/>
  <c r="P53" i="10"/>
  <c r="AJ29" i="12"/>
  <c r="AK29" i="12" s="1"/>
  <c r="AH39" i="12"/>
  <c r="AJ29" i="13"/>
  <c r="AK29" i="13" s="1"/>
  <c r="AH39" i="13"/>
  <c r="AD29" i="14"/>
  <c r="AE29" i="14" s="1"/>
  <c r="AB39" i="14"/>
  <c r="AD29" i="12"/>
  <c r="AE29" i="12" s="1"/>
  <c r="AB39" i="12"/>
  <c r="P53" i="11"/>
  <c r="AJ47" i="1"/>
  <c r="AD47" i="1"/>
  <c r="AB50" i="1"/>
  <c r="X47" i="1" l="1"/>
  <c r="V50" i="1"/>
  <c r="S50" i="1"/>
  <c r="J68" i="1"/>
  <c r="L67" i="1"/>
  <c r="M67" i="1" s="1"/>
  <c r="R67" i="1"/>
  <c r="S67" i="1" s="1"/>
  <c r="J62" i="1"/>
  <c r="R61" i="1"/>
  <c r="S61" i="1" s="1"/>
  <c r="L61" i="1"/>
  <c r="M61" i="1" s="1"/>
  <c r="M50" i="1"/>
  <c r="AD39" i="14"/>
  <c r="AE39" i="14" s="1"/>
  <c r="AB50" i="14"/>
  <c r="AJ39" i="12"/>
  <c r="AK39" i="12" s="1"/>
  <c r="AH49" i="12"/>
  <c r="J49" i="12"/>
  <c r="L39" i="12"/>
  <c r="M39" i="12" s="1"/>
  <c r="AH50" i="10"/>
  <c r="AJ39" i="10"/>
  <c r="AK39" i="10" s="1"/>
  <c r="AD39" i="13"/>
  <c r="AE39" i="13" s="1"/>
  <c r="AB50" i="13"/>
  <c r="AD29" i="9"/>
  <c r="AE29" i="9" s="1"/>
  <c r="AB39" i="9"/>
  <c r="R39" i="10"/>
  <c r="S39" i="10" s="1"/>
  <c r="L39" i="10"/>
  <c r="M39" i="10" s="1"/>
  <c r="J50" i="10"/>
  <c r="R40" i="11"/>
  <c r="S40" i="11" s="1"/>
  <c r="L40" i="11"/>
  <c r="M40" i="11" s="1"/>
  <c r="J50" i="11"/>
  <c r="P64" i="11"/>
  <c r="P70" i="11"/>
  <c r="P50" i="14"/>
  <c r="R39" i="14"/>
  <c r="S39" i="14" s="1"/>
  <c r="X40" i="11"/>
  <c r="Y40" i="11" s="1"/>
  <c r="V50" i="11"/>
  <c r="AJ39" i="14"/>
  <c r="AK39" i="14" s="1"/>
  <c r="AH50" i="14"/>
  <c r="X29" i="9"/>
  <c r="Y29" i="9" s="1"/>
  <c r="V39" i="9"/>
  <c r="AJ29" i="9"/>
  <c r="AK29" i="9" s="1"/>
  <c r="AH39" i="9"/>
  <c r="V50" i="14"/>
  <c r="X39" i="14"/>
  <c r="Y39" i="14" s="1"/>
  <c r="AB49" i="12"/>
  <c r="AD39" i="12"/>
  <c r="AE39" i="12" s="1"/>
  <c r="AJ39" i="13"/>
  <c r="AK39" i="13" s="1"/>
  <c r="AH50" i="13"/>
  <c r="AJ40" i="11"/>
  <c r="AK40" i="11" s="1"/>
  <c r="AH50" i="11"/>
  <c r="AD40" i="11"/>
  <c r="AE40" i="11" s="1"/>
  <c r="AB50" i="11"/>
  <c r="X39" i="13"/>
  <c r="Y39" i="13" s="1"/>
  <c r="V50" i="13"/>
  <c r="AD39" i="10"/>
  <c r="AE39" i="10" s="1"/>
  <c r="AB50" i="10"/>
  <c r="P70" i="10"/>
  <c r="P64" i="10"/>
  <c r="P65" i="10" s="1"/>
  <c r="X39" i="10"/>
  <c r="Y39" i="10" s="1"/>
  <c r="V50" i="10"/>
  <c r="V49" i="12"/>
  <c r="X39" i="12"/>
  <c r="Y39" i="12" s="1"/>
  <c r="P53" i="13"/>
  <c r="R39" i="12"/>
  <c r="S39" i="12" s="1"/>
  <c r="P49" i="12"/>
  <c r="R39" i="13"/>
  <c r="S39" i="13" s="1"/>
  <c r="L39" i="13"/>
  <c r="M39" i="13" s="1"/>
  <c r="J50" i="13"/>
  <c r="P47" i="9"/>
  <c r="L39" i="14"/>
  <c r="M39" i="14" s="1"/>
  <c r="J50" i="14"/>
  <c r="R29" i="9"/>
  <c r="S29" i="9" s="1"/>
  <c r="L29" i="9"/>
  <c r="M29" i="9" s="1"/>
  <c r="J39" i="9"/>
  <c r="R39" i="9" s="1"/>
  <c r="S39" i="9" s="1"/>
  <c r="AK47" i="1"/>
  <c r="AB67" i="1"/>
  <c r="AJ50" i="1"/>
  <c r="AD50" i="1"/>
  <c r="AB61" i="1"/>
  <c r="AE47" i="1"/>
  <c r="V61" i="1" l="1"/>
  <c r="V67" i="1"/>
  <c r="X50" i="1"/>
  <c r="Y47" i="1"/>
  <c r="L62" i="1"/>
  <c r="M62" i="1" s="1"/>
  <c r="J63" i="1"/>
  <c r="R62" i="1"/>
  <c r="S62" i="1" s="1"/>
  <c r="R68" i="1"/>
  <c r="S68" i="1" s="1"/>
  <c r="L68" i="1"/>
  <c r="M68" i="1" s="1"/>
  <c r="J69" i="1"/>
  <c r="R50" i="14"/>
  <c r="L50" i="14"/>
  <c r="J53" i="14"/>
  <c r="R50" i="13"/>
  <c r="J53" i="13"/>
  <c r="L50" i="13"/>
  <c r="X49" i="12"/>
  <c r="V52" i="12"/>
  <c r="P71" i="10"/>
  <c r="P72" i="10" s="1"/>
  <c r="V53" i="13"/>
  <c r="X50" i="13"/>
  <c r="AH53" i="11"/>
  <c r="AJ50" i="11"/>
  <c r="AJ39" i="9"/>
  <c r="AK39" i="9" s="1"/>
  <c r="AH47" i="9"/>
  <c r="P71" i="11"/>
  <c r="P72" i="11" s="1"/>
  <c r="AJ50" i="10"/>
  <c r="AH53" i="10"/>
  <c r="AH52" i="12"/>
  <c r="AJ49" i="12"/>
  <c r="L39" i="9"/>
  <c r="M39" i="9" s="1"/>
  <c r="J47" i="9"/>
  <c r="P52" i="12"/>
  <c r="V53" i="10"/>
  <c r="X50" i="10"/>
  <c r="X39" i="9"/>
  <c r="Y39" i="9" s="1"/>
  <c r="V47" i="9"/>
  <c r="V53" i="11"/>
  <c r="X50" i="11"/>
  <c r="P65" i="11"/>
  <c r="AD50" i="13"/>
  <c r="AB53" i="13"/>
  <c r="P64" i="13"/>
  <c r="P70" i="13"/>
  <c r="AD50" i="10"/>
  <c r="AB53" i="10"/>
  <c r="AD50" i="11"/>
  <c r="AB53" i="11"/>
  <c r="AK50" i="11"/>
  <c r="AB52" i="12"/>
  <c r="AD49" i="12"/>
  <c r="P53" i="14"/>
  <c r="R50" i="11"/>
  <c r="J53" i="11"/>
  <c r="L50" i="11"/>
  <c r="AD39" i="9"/>
  <c r="AE39" i="9" s="1"/>
  <c r="AB47" i="9"/>
  <c r="R49" i="12"/>
  <c r="L49" i="12"/>
  <c r="J52" i="12"/>
  <c r="AB53" i="14"/>
  <c r="AD50" i="14"/>
  <c r="P50" i="9"/>
  <c r="P66" i="10"/>
  <c r="AJ50" i="13"/>
  <c r="AH53" i="13"/>
  <c r="X50" i="14"/>
  <c r="V53" i="14"/>
  <c r="AJ50" i="14"/>
  <c r="AH53" i="14"/>
  <c r="R50" i="10"/>
  <c r="L50" i="10"/>
  <c r="J53" i="10"/>
  <c r="AK50" i="1"/>
  <c r="AD67" i="1"/>
  <c r="AE67" i="1" s="1"/>
  <c r="AJ67" i="1"/>
  <c r="AK67" i="1" s="1"/>
  <c r="AB68" i="1"/>
  <c r="AB69" i="1" s="1"/>
  <c r="AD61" i="1"/>
  <c r="AE61" i="1" s="1"/>
  <c r="AJ61" i="1"/>
  <c r="AK61" i="1" s="1"/>
  <c r="AB62" i="1"/>
  <c r="AE50" i="1"/>
  <c r="V62" i="1" l="1"/>
  <c r="X61" i="1"/>
  <c r="Y61" i="1" s="1"/>
  <c r="Y50" i="1"/>
  <c r="X67" i="1"/>
  <c r="Y67" i="1" s="1"/>
  <c r="V68" i="1"/>
  <c r="J71" i="1"/>
  <c r="R69" i="1"/>
  <c r="S69" i="1" s="1"/>
  <c r="L69" i="1"/>
  <c r="M69" i="1" s="1"/>
  <c r="R63" i="1"/>
  <c r="S63" i="1" s="1"/>
  <c r="L63" i="1"/>
  <c r="M63" i="1" s="1"/>
  <c r="J65" i="1"/>
  <c r="S50" i="11"/>
  <c r="S50" i="13"/>
  <c r="AK49" i="12"/>
  <c r="AK50" i="10"/>
  <c r="Y49" i="12"/>
  <c r="S49" i="12"/>
  <c r="S50" i="10"/>
  <c r="P74" i="11"/>
  <c r="P74" i="10"/>
  <c r="AH64" i="14"/>
  <c r="AJ53" i="14"/>
  <c r="AH70" i="14"/>
  <c r="AE50" i="14"/>
  <c r="P68" i="10"/>
  <c r="J69" i="12"/>
  <c r="J63" i="12"/>
  <c r="L52" i="12"/>
  <c r="M50" i="11"/>
  <c r="Y50" i="14"/>
  <c r="AB64" i="13"/>
  <c r="AD53" i="13"/>
  <c r="AB70" i="13"/>
  <c r="Y50" i="11"/>
  <c r="X47" i="9"/>
  <c r="V50" i="9"/>
  <c r="R47" i="9"/>
  <c r="L47" i="9"/>
  <c r="J50" i="9"/>
  <c r="AH64" i="11"/>
  <c r="AH70" i="11"/>
  <c r="AJ53" i="11"/>
  <c r="Y50" i="13"/>
  <c r="S50" i="14"/>
  <c r="R53" i="10"/>
  <c r="J64" i="10"/>
  <c r="J70" i="10"/>
  <c r="L53" i="10"/>
  <c r="X53" i="14"/>
  <c r="V70" i="14"/>
  <c r="V64" i="14"/>
  <c r="P61" i="9"/>
  <c r="P67" i="9"/>
  <c r="AK50" i="14"/>
  <c r="M49" i="12"/>
  <c r="P70" i="14"/>
  <c r="P71" i="14" s="1"/>
  <c r="P64" i="14"/>
  <c r="R53" i="14"/>
  <c r="V64" i="11"/>
  <c r="V70" i="11"/>
  <c r="X53" i="11"/>
  <c r="AE50" i="10"/>
  <c r="P63" i="12"/>
  <c r="P64" i="12" s="1"/>
  <c r="P69" i="12"/>
  <c r="P70" i="12" s="1"/>
  <c r="R52" i="12"/>
  <c r="AH64" i="10"/>
  <c r="AH70" i="10"/>
  <c r="AJ53" i="10"/>
  <c r="AH50" i="9"/>
  <c r="AJ47" i="9"/>
  <c r="V64" i="13"/>
  <c r="X53" i="13"/>
  <c r="V70" i="13"/>
  <c r="AE53" i="13"/>
  <c r="M50" i="14"/>
  <c r="AD47" i="9"/>
  <c r="AB50" i="9"/>
  <c r="AK47" i="9"/>
  <c r="R53" i="11"/>
  <c r="J70" i="11"/>
  <c r="J64" i="11"/>
  <c r="L53" i="11"/>
  <c r="S53" i="11"/>
  <c r="AB69" i="12"/>
  <c r="AD52" i="12"/>
  <c r="AB63" i="12"/>
  <c r="AB70" i="10"/>
  <c r="AD53" i="10"/>
  <c r="AB64" i="10"/>
  <c r="AK53" i="10"/>
  <c r="P71" i="13"/>
  <c r="P66" i="11"/>
  <c r="Y50" i="10"/>
  <c r="AE49" i="12"/>
  <c r="M50" i="13"/>
  <c r="M50" i="10"/>
  <c r="AH70" i="13"/>
  <c r="AJ53" i="13"/>
  <c r="AH64" i="13"/>
  <c r="AB70" i="14"/>
  <c r="AD53" i="14"/>
  <c r="AB64" i="14"/>
  <c r="AD53" i="11"/>
  <c r="AB70" i="11"/>
  <c r="AK53" i="11"/>
  <c r="AB64" i="11"/>
  <c r="P65" i="13"/>
  <c r="AK50" i="13"/>
  <c r="AE50" i="11"/>
  <c r="V70" i="10"/>
  <c r="V64" i="10"/>
  <c r="X53" i="10"/>
  <c r="AE53" i="10"/>
  <c r="AH63" i="12"/>
  <c r="AH69" i="12"/>
  <c r="AJ52" i="12"/>
  <c r="AE50" i="13"/>
  <c r="V69" i="12"/>
  <c r="X52" i="12"/>
  <c r="V63" i="12"/>
  <c r="AE52" i="12"/>
  <c r="R53" i="13"/>
  <c r="J70" i="13"/>
  <c r="J64" i="13"/>
  <c r="L53" i="13"/>
  <c r="S53" i="13"/>
  <c r="L53" i="14"/>
  <c r="J64" i="14"/>
  <c r="J70" i="14"/>
  <c r="S53" i="14"/>
  <c r="AB71" i="1"/>
  <c r="AJ69" i="1"/>
  <c r="AK69" i="1" s="1"/>
  <c r="AD68" i="1"/>
  <c r="AE68" i="1" s="1"/>
  <c r="AJ68" i="1"/>
  <c r="AK68" i="1" s="1"/>
  <c r="AB63" i="1"/>
  <c r="AJ62" i="1"/>
  <c r="AK62" i="1" s="1"/>
  <c r="AD62" i="1"/>
  <c r="AE62" i="1" s="1"/>
  <c r="S53" i="10" l="1"/>
  <c r="AK53" i="14"/>
  <c r="Y53" i="14"/>
  <c r="X68" i="1"/>
  <c r="Y68" i="1" s="1"/>
  <c r="V69" i="1"/>
  <c r="X62" i="1"/>
  <c r="Y62" i="1" s="1"/>
  <c r="V63" i="1"/>
  <c r="L65" i="1"/>
  <c r="R65" i="1"/>
  <c r="L71" i="1"/>
  <c r="M71" i="1" s="1"/>
  <c r="R71" i="1"/>
  <c r="S71" i="1" s="1"/>
  <c r="AE53" i="11"/>
  <c r="AE53" i="14"/>
  <c r="J65" i="13"/>
  <c r="L65" i="13" s="1"/>
  <c r="M65" i="13" s="1"/>
  <c r="L64" i="13"/>
  <c r="M64" i="13" s="1"/>
  <c r="AH64" i="12"/>
  <c r="AH65" i="12" s="1"/>
  <c r="AJ63" i="12"/>
  <c r="AK63" i="12" s="1"/>
  <c r="J71" i="11"/>
  <c r="J72" i="11" s="1"/>
  <c r="L70" i="11"/>
  <c r="M70" i="11" s="1"/>
  <c r="R70" i="11"/>
  <c r="S70" i="11" s="1"/>
  <c r="P72" i="14"/>
  <c r="R50" i="9"/>
  <c r="L50" i="9"/>
  <c r="J67" i="9"/>
  <c r="R67" i="9" s="1"/>
  <c r="S67" i="9" s="1"/>
  <c r="J61" i="9"/>
  <c r="R61" i="9" s="1"/>
  <c r="S61" i="9" s="1"/>
  <c r="AB71" i="13"/>
  <c r="AD70" i="13"/>
  <c r="AE70" i="13" s="1"/>
  <c r="R69" i="12"/>
  <c r="S69" i="12" s="1"/>
  <c r="L69" i="12"/>
  <c r="M69" i="12" s="1"/>
  <c r="J70" i="12"/>
  <c r="L70" i="12" s="1"/>
  <c r="M70" i="12" s="1"/>
  <c r="M53" i="14"/>
  <c r="L70" i="13"/>
  <c r="M70" i="13" s="1"/>
  <c r="J71" i="13"/>
  <c r="L71" i="13" s="1"/>
  <c r="M71" i="13" s="1"/>
  <c r="AB71" i="11"/>
  <c r="AD70" i="11"/>
  <c r="AE70" i="11" s="1"/>
  <c r="AJ64" i="13"/>
  <c r="AK64" i="13" s="1"/>
  <c r="AH65" i="13"/>
  <c r="AH66" i="13" s="1"/>
  <c r="AD64" i="10"/>
  <c r="AE64" i="10" s="1"/>
  <c r="AB65" i="10"/>
  <c r="AD50" i="9"/>
  <c r="AB61" i="9"/>
  <c r="AB67" i="9"/>
  <c r="X70" i="13"/>
  <c r="Y70" i="13" s="1"/>
  <c r="V71" i="13"/>
  <c r="X71" i="13" s="1"/>
  <c r="Y71" i="13" s="1"/>
  <c r="AH71" i="10"/>
  <c r="AJ70" i="10"/>
  <c r="AK70" i="10" s="1"/>
  <c r="P71" i="12"/>
  <c r="P73" i="12" s="1"/>
  <c r="R70" i="12"/>
  <c r="S70" i="12" s="1"/>
  <c r="Y53" i="11"/>
  <c r="P62" i="9"/>
  <c r="X64" i="14"/>
  <c r="Y64" i="14" s="1"/>
  <c r="V65" i="14"/>
  <c r="V66" i="14" s="1"/>
  <c r="M53" i="10"/>
  <c r="AH71" i="11"/>
  <c r="AJ70" i="11"/>
  <c r="AK70" i="11" s="1"/>
  <c r="M47" i="9"/>
  <c r="S52" i="12"/>
  <c r="AJ70" i="14"/>
  <c r="AK70" i="14" s="1"/>
  <c r="AH71" i="14"/>
  <c r="AH72" i="14" s="1"/>
  <c r="X63" i="12"/>
  <c r="Y63" i="12" s="1"/>
  <c r="V64" i="12"/>
  <c r="X64" i="12" s="1"/>
  <c r="Y64" i="12" s="1"/>
  <c r="X70" i="10"/>
  <c r="Y70" i="10" s="1"/>
  <c r="V71" i="10"/>
  <c r="X71" i="10" s="1"/>
  <c r="Y71" i="10" s="1"/>
  <c r="P68" i="11"/>
  <c r="AH61" i="9"/>
  <c r="AH67" i="9"/>
  <c r="AJ50" i="9"/>
  <c r="P68" i="9"/>
  <c r="V70" i="12"/>
  <c r="X70" i="12" s="1"/>
  <c r="Y70" i="12" s="1"/>
  <c r="X69" i="12"/>
  <c r="Y69" i="12" s="1"/>
  <c r="Y53" i="10"/>
  <c r="R64" i="13"/>
  <c r="S64" i="13" s="1"/>
  <c r="AB71" i="14"/>
  <c r="AB72" i="14" s="1"/>
  <c r="AD70" i="14"/>
  <c r="AE70" i="14" s="1"/>
  <c r="R70" i="13"/>
  <c r="S70" i="13" s="1"/>
  <c r="AB70" i="12"/>
  <c r="AD69" i="12"/>
  <c r="AE69" i="12" s="1"/>
  <c r="M53" i="11"/>
  <c r="Y53" i="13"/>
  <c r="AH65" i="10"/>
  <c r="AJ65" i="10" s="1"/>
  <c r="AK65" i="10" s="1"/>
  <c r="AJ64" i="10"/>
  <c r="AK64" i="10" s="1"/>
  <c r="P65" i="12"/>
  <c r="X70" i="11"/>
  <c r="Y70" i="11" s="1"/>
  <c r="V71" i="11"/>
  <c r="X71" i="11" s="1"/>
  <c r="Y71" i="11" s="1"/>
  <c r="X70" i="14"/>
  <c r="Y70" i="14" s="1"/>
  <c r="V71" i="14"/>
  <c r="X71" i="14" s="1"/>
  <c r="Y71" i="14" s="1"/>
  <c r="R70" i="10"/>
  <c r="S70" i="10" s="1"/>
  <c r="L70" i="10"/>
  <c r="M70" i="10" s="1"/>
  <c r="J71" i="10"/>
  <c r="AJ64" i="11"/>
  <c r="AK64" i="11" s="1"/>
  <c r="AH65" i="11"/>
  <c r="AH66" i="11" s="1"/>
  <c r="AE47" i="9"/>
  <c r="AD64" i="13"/>
  <c r="AE64" i="13" s="1"/>
  <c r="AB65" i="13"/>
  <c r="M52" i="12"/>
  <c r="J65" i="14"/>
  <c r="L65" i="14" s="1"/>
  <c r="M65" i="14" s="1"/>
  <c r="L64" i="14"/>
  <c r="M64" i="14" s="1"/>
  <c r="AD64" i="14"/>
  <c r="AE64" i="14" s="1"/>
  <c r="AB65" i="14"/>
  <c r="AD65" i="14" s="1"/>
  <c r="AE65" i="14" s="1"/>
  <c r="AB64" i="12"/>
  <c r="AD64" i="12" s="1"/>
  <c r="AE64" i="12" s="1"/>
  <c r="AD63" i="12"/>
  <c r="AE63" i="12" s="1"/>
  <c r="Y47" i="9"/>
  <c r="R70" i="14"/>
  <c r="S70" i="14" s="1"/>
  <c r="L70" i="14"/>
  <c r="M70" i="14" s="1"/>
  <c r="J71" i="14"/>
  <c r="L71" i="14" s="1"/>
  <c r="M71" i="14" s="1"/>
  <c r="M53" i="13"/>
  <c r="AJ69" i="12"/>
  <c r="AK69" i="12" s="1"/>
  <c r="AH70" i="12"/>
  <c r="X64" i="10"/>
  <c r="Y64" i="10" s="1"/>
  <c r="V65" i="10"/>
  <c r="X65" i="10" s="1"/>
  <c r="Y65" i="10" s="1"/>
  <c r="P66" i="13"/>
  <c r="R65" i="13"/>
  <c r="S65" i="13" s="1"/>
  <c r="AB65" i="11"/>
  <c r="AD64" i="11"/>
  <c r="AE64" i="11" s="1"/>
  <c r="AH71" i="13"/>
  <c r="AJ70" i="13"/>
  <c r="AK70" i="13" s="1"/>
  <c r="P72" i="13"/>
  <c r="AD70" i="10"/>
  <c r="AE70" i="10" s="1"/>
  <c r="AB71" i="10"/>
  <c r="AD71" i="10" s="1"/>
  <c r="AE71" i="10" s="1"/>
  <c r="AK52" i="12"/>
  <c r="L64" i="11"/>
  <c r="M64" i="11" s="1"/>
  <c r="J65" i="11"/>
  <c r="J66" i="11" s="1"/>
  <c r="R64" i="11"/>
  <c r="S64" i="11" s="1"/>
  <c r="X64" i="13"/>
  <c r="Y64" i="13" s="1"/>
  <c r="V65" i="13"/>
  <c r="X65" i="13" s="1"/>
  <c r="Y65" i="13" s="1"/>
  <c r="Y52" i="12"/>
  <c r="V65" i="11"/>
  <c r="X65" i="11" s="1"/>
  <c r="Y65" i="11" s="1"/>
  <c r="X64" i="11"/>
  <c r="Y64" i="11" s="1"/>
  <c r="P65" i="14"/>
  <c r="R64" i="14"/>
  <c r="S64" i="14" s="1"/>
  <c r="R64" i="10"/>
  <c r="S64" i="10" s="1"/>
  <c r="L64" i="10"/>
  <c r="M64" i="10" s="1"/>
  <c r="J65" i="10"/>
  <c r="S47" i="9"/>
  <c r="X50" i="9"/>
  <c r="V61" i="9"/>
  <c r="V67" i="9"/>
  <c r="AE50" i="9"/>
  <c r="AK53" i="13"/>
  <c r="R63" i="12"/>
  <c r="S63" i="12" s="1"/>
  <c r="L63" i="12"/>
  <c r="M63" i="12" s="1"/>
  <c r="J64" i="12"/>
  <c r="L64" i="12" s="1"/>
  <c r="M64" i="12" s="1"/>
  <c r="J65" i="12"/>
  <c r="AH65" i="14"/>
  <c r="AJ64" i="14"/>
  <c r="AK64" i="14" s="1"/>
  <c r="AB65" i="1"/>
  <c r="AJ63" i="1"/>
  <c r="AK63" i="1" s="1"/>
  <c r="AD63" i="1"/>
  <c r="AE63" i="1" s="1"/>
  <c r="AJ71" i="1"/>
  <c r="AK71" i="1" s="1"/>
  <c r="AJ71" i="11" l="1"/>
  <c r="AK71" i="11" s="1"/>
  <c r="R71" i="13"/>
  <c r="S71" i="13" s="1"/>
  <c r="X69" i="1"/>
  <c r="Y69" i="1" s="1"/>
  <c r="V71" i="1"/>
  <c r="AD69" i="1"/>
  <c r="AE69" i="1" s="1"/>
  <c r="X63" i="1"/>
  <c r="Y63" i="1" s="1"/>
  <c r="V65" i="1"/>
  <c r="X65" i="1" s="1"/>
  <c r="AH72" i="11"/>
  <c r="S65" i="1"/>
  <c r="M65" i="1"/>
  <c r="S50" i="9"/>
  <c r="J72" i="14"/>
  <c r="J72" i="13"/>
  <c r="V72" i="13"/>
  <c r="V74" i="13" s="1"/>
  <c r="V71" i="12"/>
  <c r="V66" i="10"/>
  <c r="AH66" i="10"/>
  <c r="V65" i="12"/>
  <c r="X65" i="12" s="1"/>
  <c r="Y65" i="12" s="1"/>
  <c r="J66" i="14"/>
  <c r="AH68" i="13"/>
  <c r="AH74" i="14"/>
  <c r="AJ72" i="14"/>
  <c r="AK72" i="14" s="1"/>
  <c r="V68" i="14"/>
  <c r="X67" i="9"/>
  <c r="Y67" i="9" s="1"/>
  <c r="V68" i="9"/>
  <c r="X68" i="9" s="1"/>
  <c r="Y68" i="9" s="1"/>
  <c r="L65" i="10"/>
  <c r="M65" i="10" s="1"/>
  <c r="R65" i="10"/>
  <c r="S65" i="10" s="1"/>
  <c r="V66" i="13"/>
  <c r="AB72" i="10"/>
  <c r="P74" i="13"/>
  <c r="R72" i="13"/>
  <c r="S72" i="13" s="1"/>
  <c r="AH71" i="12"/>
  <c r="AJ70" i="12"/>
  <c r="AK70" i="12" s="1"/>
  <c r="AD65" i="13"/>
  <c r="AE65" i="13" s="1"/>
  <c r="L71" i="10"/>
  <c r="M71" i="10" s="1"/>
  <c r="R71" i="10"/>
  <c r="S71" i="10" s="1"/>
  <c r="V72" i="11"/>
  <c r="P67" i="12"/>
  <c r="R65" i="12"/>
  <c r="S65" i="12" s="1"/>
  <c r="AB74" i="14"/>
  <c r="AB66" i="10"/>
  <c r="AD65" i="10"/>
  <c r="AE65" i="10" s="1"/>
  <c r="L61" i="9"/>
  <c r="M61" i="9" s="1"/>
  <c r="J62" i="9"/>
  <c r="L62" i="9" s="1"/>
  <c r="M62" i="9" s="1"/>
  <c r="P74" i="14"/>
  <c r="R72" i="14"/>
  <c r="S72" i="14" s="1"/>
  <c r="L71" i="11"/>
  <c r="M71" i="11" s="1"/>
  <c r="R71" i="11"/>
  <c r="S71" i="11" s="1"/>
  <c r="AJ64" i="12"/>
  <c r="AK64" i="12" s="1"/>
  <c r="V62" i="9"/>
  <c r="X62" i="9" s="1"/>
  <c r="Y62" i="9" s="1"/>
  <c r="X61" i="9"/>
  <c r="Y61" i="9" s="1"/>
  <c r="P66" i="14"/>
  <c r="R65" i="14"/>
  <c r="S65" i="14" s="1"/>
  <c r="AB66" i="11"/>
  <c r="AJ66" i="11" s="1"/>
  <c r="AK66" i="11" s="1"/>
  <c r="AD65" i="11"/>
  <c r="AE65" i="11" s="1"/>
  <c r="V68" i="10"/>
  <c r="X66" i="10"/>
  <c r="Y66" i="10" s="1"/>
  <c r="J68" i="14"/>
  <c r="L66" i="14"/>
  <c r="M66" i="14" s="1"/>
  <c r="AH68" i="11"/>
  <c r="AH68" i="10"/>
  <c r="AJ66" i="10"/>
  <c r="AK66" i="10" s="1"/>
  <c r="V73" i="12"/>
  <c r="X73" i="12" s="1"/>
  <c r="Y73" i="12" s="1"/>
  <c r="X71" i="12"/>
  <c r="Y71" i="12" s="1"/>
  <c r="P69" i="9"/>
  <c r="AJ67" i="9"/>
  <c r="AK67" i="9" s="1"/>
  <c r="AH68" i="9"/>
  <c r="AH69" i="9" s="1"/>
  <c r="V67" i="12"/>
  <c r="AJ71" i="14"/>
  <c r="AK71" i="14" s="1"/>
  <c r="X65" i="14"/>
  <c r="Y65" i="14" s="1"/>
  <c r="AH72" i="10"/>
  <c r="AH74" i="10" s="1"/>
  <c r="AJ71" i="10"/>
  <c r="AK71" i="10" s="1"/>
  <c r="AK50" i="9"/>
  <c r="AJ65" i="13"/>
  <c r="AK65" i="13" s="1"/>
  <c r="L72" i="13"/>
  <c r="M72" i="13" s="1"/>
  <c r="J74" i="13"/>
  <c r="L74" i="13" s="1"/>
  <c r="M74" i="13" s="1"/>
  <c r="J66" i="13"/>
  <c r="AH66" i="14"/>
  <c r="AH68" i="14" s="1"/>
  <c r="AJ65" i="14"/>
  <c r="AK65" i="14" s="1"/>
  <c r="L65" i="12"/>
  <c r="M65" i="12" s="1"/>
  <c r="J67" i="12"/>
  <c r="Y50" i="9"/>
  <c r="L66" i="11"/>
  <c r="M66" i="11" s="1"/>
  <c r="J68" i="11"/>
  <c r="AB65" i="12"/>
  <c r="AJ65" i="11"/>
  <c r="AK65" i="11" s="1"/>
  <c r="AB71" i="12"/>
  <c r="AB73" i="12" s="1"/>
  <c r="AD73" i="12" s="1"/>
  <c r="AE73" i="12" s="1"/>
  <c r="AD70" i="12"/>
  <c r="AE70" i="12" s="1"/>
  <c r="AD71" i="14"/>
  <c r="AE71" i="14" s="1"/>
  <c r="AH62" i="9"/>
  <c r="AH63" i="9" s="1"/>
  <c r="AJ61" i="9"/>
  <c r="AK61" i="9" s="1"/>
  <c r="V72" i="10"/>
  <c r="AB68" i="9"/>
  <c r="AD68" i="9" s="1"/>
  <c r="AE68" i="9" s="1"/>
  <c r="AD67" i="9"/>
  <c r="AE67" i="9" s="1"/>
  <c r="AB72" i="11"/>
  <c r="AB74" i="11" s="1"/>
  <c r="AD71" i="11"/>
  <c r="AE71" i="11" s="1"/>
  <c r="J71" i="12"/>
  <c r="J68" i="9"/>
  <c r="L68" i="9" s="1"/>
  <c r="M68" i="9" s="1"/>
  <c r="L67" i="9"/>
  <c r="M67" i="9" s="1"/>
  <c r="J74" i="11"/>
  <c r="L72" i="11"/>
  <c r="M72" i="11" s="1"/>
  <c r="R72" i="11"/>
  <c r="S72" i="11" s="1"/>
  <c r="AH67" i="12"/>
  <c r="AJ65" i="12"/>
  <c r="AK65" i="12" s="1"/>
  <c r="J66" i="10"/>
  <c r="V66" i="11"/>
  <c r="L65" i="11"/>
  <c r="M65" i="11" s="1"/>
  <c r="R65" i="11"/>
  <c r="S65" i="11" s="1"/>
  <c r="AH72" i="13"/>
  <c r="AJ71" i="13"/>
  <c r="AK71" i="13" s="1"/>
  <c r="P68" i="13"/>
  <c r="R66" i="13"/>
  <c r="S66" i="13" s="1"/>
  <c r="L72" i="14"/>
  <c r="M72" i="14" s="1"/>
  <c r="J74" i="14"/>
  <c r="L74" i="14" s="1"/>
  <c r="M74" i="14" s="1"/>
  <c r="AB66" i="14"/>
  <c r="AB66" i="13"/>
  <c r="J72" i="10"/>
  <c r="V72" i="14"/>
  <c r="AD72" i="14" s="1"/>
  <c r="AE72" i="14" s="1"/>
  <c r="R64" i="12"/>
  <c r="S64" i="12" s="1"/>
  <c r="R66" i="11"/>
  <c r="S66" i="11" s="1"/>
  <c r="AH74" i="11"/>
  <c r="P63" i="9"/>
  <c r="R62" i="9"/>
  <c r="S62" i="9" s="1"/>
  <c r="AD61" i="9"/>
  <c r="AE61" i="9" s="1"/>
  <c r="AB62" i="9"/>
  <c r="AD62" i="9" s="1"/>
  <c r="AE62" i="9" s="1"/>
  <c r="AB72" i="13"/>
  <c r="AB74" i="13" s="1"/>
  <c r="AD71" i="13"/>
  <c r="AE71" i="13" s="1"/>
  <c r="M50" i="9"/>
  <c r="R71" i="14"/>
  <c r="S71" i="14" s="1"/>
  <c r="AJ65" i="1"/>
  <c r="AD65" i="1"/>
  <c r="X74" i="13" l="1"/>
  <c r="Y74" i="13" s="1"/>
  <c r="X72" i="13"/>
  <c r="Y72" i="13" s="1"/>
  <c r="AD74" i="13"/>
  <c r="AE74" i="13" s="1"/>
  <c r="AJ74" i="11"/>
  <c r="AK74" i="11" s="1"/>
  <c r="AJ72" i="11"/>
  <c r="AK72" i="11" s="1"/>
  <c r="X71" i="1"/>
  <c r="Y71" i="1" s="1"/>
  <c r="AD71" i="1"/>
  <c r="AE71" i="1" s="1"/>
  <c r="Y65" i="1"/>
  <c r="J69" i="9"/>
  <c r="L69" i="9" s="1"/>
  <c r="M69" i="9" s="1"/>
  <c r="V63" i="9"/>
  <c r="J63" i="9"/>
  <c r="L63" i="9" s="1"/>
  <c r="M63" i="9" s="1"/>
  <c r="AH71" i="9"/>
  <c r="AB68" i="13"/>
  <c r="AD66" i="13"/>
  <c r="AE66" i="13" s="1"/>
  <c r="AJ66" i="14"/>
  <c r="AK66" i="14" s="1"/>
  <c r="AB68" i="14"/>
  <c r="AD66" i="14"/>
  <c r="AE66" i="14" s="1"/>
  <c r="J68" i="10"/>
  <c r="L66" i="10"/>
  <c r="M66" i="10" s="1"/>
  <c r="R66" i="10"/>
  <c r="S66" i="10" s="1"/>
  <c r="V74" i="10"/>
  <c r="X74" i="10" s="1"/>
  <c r="Y74" i="10" s="1"/>
  <c r="X72" i="10"/>
  <c r="Y72" i="10" s="1"/>
  <c r="L68" i="11"/>
  <c r="R68" i="9"/>
  <c r="S68" i="9" s="1"/>
  <c r="J65" i="9"/>
  <c r="AB68" i="10"/>
  <c r="AJ68" i="10" s="1"/>
  <c r="AD66" i="10"/>
  <c r="AE66" i="10" s="1"/>
  <c r="R74" i="13"/>
  <c r="S74" i="13" s="1"/>
  <c r="AB63" i="9"/>
  <c r="V74" i="14"/>
  <c r="X74" i="14" s="1"/>
  <c r="Y74" i="14" s="1"/>
  <c r="X72" i="14"/>
  <c r="Y72" i="14" s="1"/>
  <c r="AH74" i="13"/>
  <c r="AJ74" i="13" s="1"/>
  <c r="AK74" i="13" s="1"/>
  <c r="AJ72" i="13"/>
  <c r="AK72" i="13" s="1"/>
  <c r="AB69" i="9"/>
  <c r="AJ62" i="9"/>
  <c r="AK62" i="9" s="1"/>
  <c r="R67" i="12"/>
  <c r="L67" i="12"/>
  <c r="P71" i="9"/>
  <c r="R69" i="9"/>
  <c r="S69" i="9" s="1"/>
  <c r="AD71" i="12"/>
  <c r="AE71" i="12" s="1"/>
  <c r="L68" i="14"/>
  <c r="X68" i="10"/>
  <c r="P68" i="14"/>
  <c r="X68" i="14" s="1"/>
  <c r="R66" i="14"/>
  <c r="S66" i="14" s="1"/>
  <c r="V65" i="9"/>
  <c r="X63" i="9"/>
  <c r="Y63" i="9" s="1"/>
  <c r="R68" i="11"/>
  <c r="AJ72" i="10"/>
  <c r="AK72" i="10" s="1"/>
  <c r="AB74" i="10"/>
  <c r="AD72" i="10"/>
  <c r="AE72" i="10" s="1"/>
  <c r="AJ74" i="14"/>
  <c r="AK74" i="14" s="1"/>
  <c r="AJ66" i="13"/>
  <c r="AK66" i="13" s="1"/>
  <c r="P65" i="9"/>
  <c r="R63" i="9"/>
  <c r="S63" i="9" s="1"/>
  <c r="J74" i="10"/>
  <c r="L72" i="10"/>
  <c r="M72" i="10" s="1"/>
  <c r="R72" i="10"/>
  <c r="S72" i="10" s="1"/>
  <c r="V68" i="11"/>
  <c r="X66" i="11"/>
  <c r="Y66" i="11" s="1"/>
  <c r="L74" i="11"/>
  <c r="M74" i="11" s="1"/>
  <c r="R74" i="11"/>
  <c r="S74" i="11" s="1"/>
  <c r="AD72" i="13"/>
  <c r="AE72" i="13" s="1"/>
  <c r="AJ68" i="9"/>
  <c r="AK68" i="9" s="1"/>
  <c r="AD72" i="11"/>
  <c r="AE72" i="11" s="1"/>
  <c r="X72" i="11"/>
  <c r="Y72" i="11" s="1"/>
  <c r="V74" i="11"/>
  <c r="X74" i="11" s="1"/>
  <c r="Y74" i="11" s="1"/>
  <c r="V68" i="13"/>
  <c r="X66" i="13"/>
  <c r="Y66" i="13" s="1"/>
  <c r="V69" i="9"/>
  <c r="AJ68" i="13"/>
  <c r="R71" i="12"/>
  <c r="S71" i="12" s="1"/>
  <c r="L71" i="12"/>
  <c r="M71" i="12" s="1"/>
  <c r="J73" i="12"/>
  <c r="AH65" i="9"/>
  <c r="AJ63" i="9"/>
  <c r="AK63" i="9" s="1"/>
  <c r="AD65" i="12"/>
  <c r="AE65" i="12" s="1"/>
  <c r="AB67" i="12"/>
  <c r="L66" i="13"/>
  <c r="M66" i="13" s="1"/>
  <c r="J68" i="13"/>
  <c r="AJ74" i="10"/>
  <c r="AK74" i="10" s="1"/>
  <c r="X67" i="12"/>
  <c r="AB68" i="11"/>
  <c r="AJ68" i="11" s="1"/>
  <c r="AD66" i="11"/>
  <c r="AE66" i="11" s="1"/>
  <c r="R74" i="14"/>
  <c r="S74" i="14" s="1"/>
  <c r="AH73" i="12"/>
  <c r="AJ73" i="12" s="1"/>
  <c r="AK73" i="12" s="1"/>
  <c r="AJ71" i="12"/>
  <c r="AK71" i="12" s="1"/>
  <c r="X66" i="14"/>
  <c r="Y66" i="14" s="1"/>
  <c r="AK65" i="1"/>
  <c r="AE65" i="1"/>
  <c r="AD74" i="14" l="1"/>
  <c r="AE74" i="14" s="1"/>
  <c r="AD74" i="10"/>
  <c r="AE74" i="10" s="1"/>
  <c r="J71" i="9"/>
  <c r="L71" i="9" s="1"/>
  <c r="M71" i="9" s="1"/>
  <c r="S67" i="12"/>
  <c r="L68" i="13"/>
  <c r="AD67" i="12"/>
  <c r="R68" i="13"/>
  <c r="AD68" i="13"/>
  <c r="X68" i="13"/>
  <c r="X65" i="9"/>
  <c r="Y68" i="10"/>
  <c r="AB71" i="9"/>
  <c r="AJ71" i="9" s="1"/>
  <c r="AK71" i="9" s="1"/>
  <c r="AD69" i="9"/>
  <c r="AE69" i="9" s="1"/>
  <c r="AB65" i="9"/>
  <c r="AJ65" i="9" s="1"/>
  <c r="AD63" i="9"/>
  <c r="AE63" i="9" s="1"/>
  <c r="L65" i="9"/>
  <c r="AK68" i="13"/>
  <c r="AK68" i="11"/>
  <c r="L73" i="12"/>
  <c r="M73" i="12" s="1"/>
  <c r="R73" i="12"/>
  <c r="S73" i="12" s="1"/>
  <c r="R65" i="9"/>
  <c r="Y67" i="12"/>
  <c r="L68" i="10"/>
  <c r="R68" i="10"/>
  <c r="AJ68" i="14"/>
  <c r="AD68" i="14"/>
  <c r="V71" i="9"/>
  <c r="X71" i="9" s="1"/>
  <c r="Y71" i="9" s="1"/>
  <c r="X69" i="9"/>
  <c r="Y69" i="9" s="1"/>
  <c r="AD68" i="11"/>
  <c r="X68" i="11"/>
  <c r="R68" i="14"/>
  <c r="Y68" i="14"/>
  <c r="M67" i="12"/>
  <c r="AD68" i="10"/>
  <c r="AK68" i="10"/>
  <c r="S68" i="11"/>
  <c r="AD74" i="11"/>
  <c r="AE74" i="11" s="1"/>
  <c r="L74" i="10"/>
  <c r="M74" i="10" s="1"/>
  <c r="R74" i="10"/>
  <c r="S74" i="10" s="1"/>
  <c r="M68" i="14"/>
  <c r="AJ67" i="12"/>
  <c r="M68" i="11"/>
  <c r="AJ69" i="9"/>
  <c r="AK69" i="9" s="1"/>
  <c r="Y65" i="9" l="1"/>
  <c r="R71" i="9"/>
  <c r="S71" i="9" s="1"/>
  <c r="AK68" i="14"/>
  <c r="AE68" i="11"/>
  <c r="S68" i="13"/>
  <c r="S68" i="10"/>
  <c r="S65" i="9"/>
  <c r="M68" i="13"/>
  <c r="M65" i="9"/>
  <c r="AD71" i="9"/>
  <c r="AE71" i="9" s="1"/>
  <c r="AE68" i="13"/>
  <c r="AK67" i="12"/>
  <c r="S68" i="14"/>
  <c r="Y68" i="11"/>
  <c r="AE68" i="14"/>
  <c r="M68" i="10"/>
  <c r="Y68" i="13"/>
  <c r="AE67" i="12"/>
  <c r="AE68" i="10"/>
  <c r="AD65" i="9"/>
  <c r="AK65" i="9"/>
  <c r="AE65" i="9" l="1"/>
</calcChain>
</file>

<file path=xl/comments1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<sst xmlns="http://schemas.openxmlformats.org/spreadsheetml/2006/main" count="981" uniqueCount="126">
  <si>
    <t>File Number:</t>
  </si>
  <si>
    <t>Exhibit:</t>
  </si>
  <si>
    <t>Tab:</t>
  </si>
  <si>
    <t>Schedule:</t>
  </si>
  <si>
    <t>Page:</t>
  </si>
  <si>
    <t>Date:</t>
  </si>
  <si>
    <t>Appendix 2-W</t>
  </si>
  <si>
    <t>Customer Class:</t>
  </si>
  <si>
    <t>TOU / non-TOU:</t>
  </si>
  <si>
    <t>TOU</t>
  </si>
  <si>
    <t>Consumption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</si>
  <si>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</si>
  <si>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</si>
  <si>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</si>
  <si>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</si>
  <si>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</si>
  <si>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</si>
  <si>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</si>
  <si>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</si>
  <si>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Smart Meter Rate Adder</t>
  </si>
  <si>
    <t>Distribution Volumetric Rate</t>
  </si>
  <si>
    <t>Smart Meter Disposition Rider</t>
  </si>
  <si>
    <t>LRAM &amp; SSM Rate Rider</t>
  </si>
  <si>
    <t>Sub-Total A (excluding pass through)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</si>
  <si>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</si>
  <si>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</si>
  <si>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</si>
  <si>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</si>
  <si>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</si>
  <si>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</si>
  <si>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</si>
  <si>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</si>
  <si>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</si>
  <si>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</si>
  <si>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</si>
  <si>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</si>
  <si>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</si>
  <si>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</si>
  <si>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</si>
  <si>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</si>
  <si>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</si>
  <si>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</si>
  <si>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</si>
  <si>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</si>
  <si>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</si>
  <si>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</si>
  <si>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</si>
  <si>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</si>
  <si>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</si>
  <si>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</si>
  <si>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</si>
  <si>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</si>
  <si>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</si>
  <si>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</si>
  <si>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</si>
  <si>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</si>
  <si>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</si>
  <si>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</si>
  <si>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</si>
  <si>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2015 Current 
Board-Approved</t>
  </si>
  <si>
    <t>2016 TEST YEAR 1
Proposed</t>
  </si>
  <si>
    <t>2017 TEST YEAR 2
Proposed</t>
  </si>
  <si>
    <t>Impact
2016 TEST vs. 
2015 Bridge</t>
  </si>
  <si>
    <t>Impact
2017 TEST vs. 
2016 TEST</t>
  </si>
  <si>
    <t>Impact
2018 TEST vs. 
2017 TEST</t>
  </si>
  <si>
    <t>Impact
2019 TEST vs. 
2018 TEST</t>
  </si>
  <si>
    <t>Impact
2020 TEST vs. 
2019 TEST</t>
  </si>
  <si>
    <t>May 1 - Oct 31</t>
  </si>
  <si>
    <t>Nov 1 - Apr 30</t>
  </si>
  <si>
    <t>2018 TEST YEAR 3
Proposed</t>
  </si>
  <si>
    <t>2019 TEST YEAR 4
Proposed</t>
  </si>
  <si>
    <t>2020 TEST YEAR 5
Proposed</t>
  </si>
  <si>
    <t>Bill Impacts - Residential</t>
  </si>
  <si>
    <t>RESIDENTIAL</t>
  </si>
  <si>
    <t>Load</t>
  </si>
  <si>
    <t>Monthly</t>
  </si>
  <si>
    <t>per kWh</t>
  </si>
  <si>
    <t>per kW</t>
  </si>
  <si>
    <t>USL</t>
  </si>
  <si>
    <t>Sentinel</t>
  </si>
  <si>
    <t>S/L</t>
  </si>
  <si>
    <t xml:space="preserve">Recovery of CGAAP/CWIP Differential </t>
  </si>
  <si>
    <t xml:space="preserve">ICM Rate Rider  (2014) </t>
  </si>
  <si>
    <t>Deferral/Variance Account Disposition Rate Rider (2014)</t>
  </si>
  <si>
    <t>GS&lt;50</t>
  </si>
  <si>
    <t xml:space="preserve">Disposition of Global Adjustment Sub-Account (2014) </t>
  </si>
  <si>
    <t>GS &gt; 50</t>
  </si>
  <si>
    <t>Bill Impacts - GS &gt; 50</t>
  </si>
  <si>
    <t>Bill Impacts - Large User</t>
  </si>
  <si>
    <t>Large User</t>
  </si>
  <si>
    <t>Bill Impacts - Unmetered Scattered Load</t>
  </si>
  <si>
    <t>Bill Impacts - Sentinel Lighting</t>
  </si>
  <si>
    <t>Bill Impacts - Street Lighting</t>
  </si>
  <si>
    <t>Fix_R</t>
  </si>
  <si>
    <t>PPE_R</t>
  </si>
  <si>
    <t>ICMF_R</t>
  </si>
  <si>
    <t>Var_R</t>
  </si>
  <si>
    <t>ICMV_R</t>
  </si>
  <si>
    <t>LRVA_R</t>
  </si>
  <si>
    <t>RAL14_R</t>
  </si>
  <si>
    <t>RAL16_R</t>
  </si>
  <si>
    <t>PPE16_R</t>
  </si>
  <si>
    <t>LV_R</t>
  </si>
  <si>
    <t>ID</t>
  </si>
  <si>
    <t>TN_R</t>
  </si>
  <si>
    <t>TC_R</t>
  </si>
  <si>
    <t>EB-2015-0003</t>
  </si>
  <si>
    <r>
      <t>2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</si>
  <si>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>Residential (kWh) - 100, 250, 500, 800, 1000, 1500, 2001</t>
  </si>
  <si>
    <t>GS&lt;50kW (kWh) - 1000, 2000, 5000, 10000, 15001</t>
  </si>
  <si>
    <t>GS&gt;50kW (kW) - 60, 100, 500, 1001</t>
  </si>
  <si>
    <t>SMA16_R</t>
  </si>
  <si>
    <t>LRVA16_R</t>
  </si>
  <si>
    <t>PPE16_GS</t>
  </si>
  <si>
    <t>LRVA16_GS</t>
  </si>
  <si>
    <t>SMA16_GS</t>
  </si>
  <si>
    <t>PPE16_GSL</t>
  </si>
  <si>
    <t>PPE16_LU</t>
  </si>
  <si>
    <t>PPE16_USL</t>
  </si>
  <si>
    <t>PPE16_SE</t>
  </si>
  <si>
    <t>PPE16_SL</t>
  </si>
  <si>
    <t>Bill Impacts - GS&lt;50</t>
  </si>
  <si>
    <t>NOTES:</t>
  </si>
  <si>
    <t>TOU &amp; RPP price effective May 1, 2015</t>
  </si>
  <si>
    <t>OCEB included for 2015, but not for 2016</t>
  </si>
  <si>
    <t>DRC included for 2015, but removed for 2016 for Residental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</si>
</sst>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_-;\-* #,##0_-;_-* &quot;-&quot;??_-;_-@_-"/>
    <numFmt numFmtId="166" formatCode="_-&quot;$&quot;* #,##0.0000_-;\-&quot;$&quot;* #,##0.0000_-;_-&quot;$&quot;* &quot;-&quot;??_-;_-@_-"/>
    <numFmt numFmtId="167" formatCode="0.0%"/>
    <numFmt numFmtId="168" formatCode="_(* #,##0_);_(* \(#,##0\);_(* &quot;-&quot;??_);_(@_)"/>
    <numFmt numFmtId="174" formatCode="_(* #,##0.0_);_(* \(#,##0.0\);_(* &quot;-&quot;??_);_(@_)"/>
    <numFmt numFmtId="17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81"/>
      <name val="Arial"/>
      <family val="2"/>
    </font>
    <font>
      <b/>
      <sz val="8"/>
      <color indexed="81"/>
      <name val="Tahoma"/>
      <family val="2"/>
    </font>
    <font>
      <b/>
      <sz val="10"/>
      <color theme="0"/>
      <name val="Arial"/>
      <family val="2"/>
    </font>
    <font>
      <b/>
      <sz val="16"/>
      <name val="Arial Narrow"/>
      <family val="2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41">
    <xf numFmtId="0" fontId="0" fillId="0" borderId="0" xfId="0"/>
    <xf numFmtId="0" fontId="0" fillId="2" borderId="0" xfId="0" applyFill="1" applyBorder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9" fillId="4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165" fontId="4" fillId="3" borderId="2" xfId="1" applyNumberFormat="1" applyFont="1" applyFill="1" applyBorder="1" applyProtection="1">
      <protection locked="0"/>
    </xf>
    <xf numFmtId="0" fontId="4" fillId="0" borderId="0" xfId="0" applyFont="1" applyAlignment="1" applyProtection="1"/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9" xfId="0" quotePrefix="1" applyFont="1" applyBorder="1" applyAlignment="1" applyProtection="1">
      <alignment horizontal="center"/>
    </xf>
    <xf numFmtId="0" fontId="4" fillId="0" borderId="10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166" fontId="0" fillId="3" borderId="8" xfId="2" applyNumberFormat="1" applyFont="1" applyFill="1" applyBorder="1" applyAlignment="1" applyProtection="1">
      <alignment vertical="top"/>
      <protection locked="0"/>
    </xf>
    <xf numFmtId="0" fontId="0" fillId="0" borderId="8" xfId="0" applyFill="1" applyBorder="1" applyAlignment="1" applyProtection="1">
      <alignment vertical="center"/>
    </xf>
    <xf numFmtId="44" fontId="0" fillId="0" borderId="7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0" fillId="3" borderId="8" xfId="2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</xf>
    <xf numFmtId="0" fontId="0" fillId="3" borderId="0" xfId="0" applyFill="1" applyAlignment="1" applyProtection="1">
      <alignment vertical="top"/>
    </xf>
    <xf numFmtId="0" fontId="0" fillId="3" borderId="0" xfId="0" applyFill="1" applyAlignment="1" applyProtection="1">
      <alignment vertical="top"/>
      <protection locked="0"/>
    </xf>
    <xf numFmtId="0" fontId="4" fillId="5" borderId="3" xfId="0" applyFont="1" applyFill="1" applyBorder="1" applyAlignment="1" applyProtection="1">
      <alignment vertical="top"/>
      <protection locked="0"/>
    </xf>
    <xf numFmtId="0" fontId="0" fillId="5" borderId="4" xfId="0" applyFill="1" applyBorder="1" applyAlignment="1" applyProtection="1">
      <alignment vertical="top"/>
    </xf>
    <xf numFmtId="166" fontId="0" fillId="5" borderId="2" xfId="2" applyNumberFormat="1" applyFont="1" applyFill="1" applyBorder="1" applyAlignment="1" applyProtection="1">
      <alignment vertical="top"/>
      <protection locked="0"/>
    </xf>
    <xf numFmtId="0" fontId="0" fillId="5" borderId="2" xfId="0" applyFill="1" applyBorder="1" applyAlignment="1" applyProtection="1">
      <alignment vertical="center"/>
      <protection locked="0"/>
    </xf>
    <xf numFmtId="44" fontId="0" fillId="5" borderId="5" xfId="2" applyFont="1" applyFill="1" applyBorder="1" applyAlignment="1" applyProtection="1">
      <alignment vertical="center"/>
    </xf>
    <xf numFmtId="0" fontId="0" fillId="0" borderId="0" xfId="0" applyFill="1" applyProtection="1"/>
    <xf numFmtId="0" fontId="8" fillId="3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166" fontId="0" fillId="6" borderId="8" xfId="2" applyNumberFormat="1" applyFont="1" applyFill="1" applyBorder="1" applyAlignment="1" applyProtection="1">
      <alignment vertical="top"/>
      <protection locked="0"/>
    </xf>
    <xf numFmtId="0" fontId="4" fillId="5" borderId="3" xfId="0" applyFont="1" applyFill="1" applyBorder="1" applyAlignment="1" applyProtection="1">
      <alignment vertical="top" wrapText="1"/>
    </xf>
    <xf numFmtId="0" fontId="0" fillId="5" borderId="4" xfId="0" applyFill="1" applyBorder="1" applyProtection="1"/>
    <xf numFmtId="0" fontId="0" fillId="5" borderId="2" xfId="0" applyFill="1" applyBorder="1" applyProtection="1"/>
    <xf numFmtId="0" fontId="0" fillId="5" borderId="2" xfId="0" applyFill="1" applyBorder="1" applyAlignment="1" applyProtection="1">
      <alignment vertical="center"/>
    </xf>
    <xf numFmtId="164" fontId="4" fillId="5" borderId="5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" fontId="0" fillId="7" borderId="8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5" borderId="2" xfId="0" applyFill="1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166" fontId="1" fillId="3" borderId="8" xfId="2" applyNumberFormat="1" applyFill="1" applyBorder="1" applyAlignment="1" applyProtection="1">
      <alignment vertical="top"/>
      <protection locked="0"/>
    </xf>
    <xf numFmtId="44" fontId="1" fillId="0" borderId="7" xfId="2" applyBorder="1" applyAlignment="1" applyProtection="1">
      <alignment vertical="center"/>
    </xf>
    <xf numFmtId="1" fontId="0" fillId="0" borderId="8" xfId="0" applyNumberFormat="1" applyFill="1" applyBorder="1" applyAlignment="1" applyProtection="1">
      <alignment vertical="center"/>
    </xf>
    <xf numFmtId="166" fontId="1" fillId="0" borderId="8" xfId="2" applyNumberFormat="1" applyFill="1" applyBorder="1" applyAlignment="1" applyProtection="1">
      <alignment vertical="top"/>
      <protection locked="0"/>
    </xf>
    <xf numFmtId="164" fontId="0" fillId="0" borderId="0" xfId="0" applyNumberFormat="1" applyProtection="1"/>
    <xf numFmtId="0" fontId="8" fillId="0" borderId="0" xfId="4" applyFont="1" applyAlignment="1" applyProtection="1">
      <alignment vertical="top"/>
    </xf>
    <xf numFmtId="0" fontId="8" fillId="0" borderId="0" xfId="4" applyAlignment="1" applyProtection="1">
      <alignment vertical="top"/>
    </xf>
    <xf numFmtId="1" fontId="8" fillId="6" borderId="8" xfId="4" applyNumberFormat="1" applyFill="1" applyBorder="1" applyAlignment="1" applyProtection="1">
      <alignment vertical="center"/>
    </xf>
    <xf numFmtId="0" fontId="8" fillId="0" borderId="0" xfId="4" applyProtection="1"/>
    <xf numFmtId="0" fontId="8" fillId="8" borderId="11" xfId="0" applyFont="1" applyFill="1" applyBorder="1" applyProtection="1"/>
    <xf numFmtId="0" fontId="0" fillId="8" borderId="12" xfId="0" applyFill="1" applyBorder="1" applyAlignment="1" applyProtection="1">
      <alignment vertical="top"/>
    </xf>
    <xf numFmtId="0" fontId="0" fillId="8" borderId="14" xfId="0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top"/>
    </xf>
    <xf numFmtId="9" fontId="0" fillId="0" borderId="8" xfId="0" applyNumberFormat="1" applyFill="1" applyBorder="1" applyAlignment="1" applyProtection="1">
      <alignment vertical="top"/>
    </xf>
    <xf numFmtId="0" fontId="4" fillId="0" borderId="8" xfId="0" applyFont="1" applyFill="1" applyBorder="1" applyAlignment="1" applyProtection="1">
      <alignment vertical="center"/>
    </xf>
    <xf numFmtId="164" fontId="4" fillId="0" borderId="8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left" vertical="top" indent="1"/>
    </xf>
    <xf numFmtId="9" fontId="0" fillId="0" borderId="8" xfId="0" applyNumberFormat="1" applyFill="1" applyBorder="1" applyAlignment="1" applyProtection="1">
      <alignment vertical="top"/>
      <protection locked="0"/>
    </xf>
    <xf numFmtId="0" fontId="8" fillId="0" borderId="8" xfId="0" applyFont="1" applyFill="1" applyBorder="1" applyAlignment="1" applyProtection="1">
      <alignment vertical="center"/>
    </xf>
    <xf numFmtId="164" fontId="8" fillId="0" borderId="8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top" wrapText="1" indent="1"/>
    </xf>
    <xf numFmtId="0" fontId="0" fillId="0" borderId="8" xfId="0" applyFill="1" applyBorder="1" applyAlignment="1" applyProtection="1">
      <alignment vertical="top"/>
    </xf>
    <xf numFmtId="164" fontId="12" fillId="0" borderId="8" xfId="0" applyNumberFormat="1" applyFont="1" applyFill="1" applyBorder="1" applyAlignment="1" applyProtection="1">
      <alignment vertical="center"/>
    </xf>
    <xf numFmtId="0" fontId="0" fillId="9" borderId="9" xfId="0" applyFill="1" applyBorder="1" applyAlignment="1" applyProtection="1">
      <alignment vertical="top"/>
    </xf>
    <xf numFmtId="164" fontId="4" fillId="9" borderId="9" xfId="0" applyNumberFormat="1" applyFont="1" applyFill="1" applyBorder="1" applyAlignment="1" applyProtection="1">
      <alignment vertical="center"/>
    </xf>
    <xf numFmtId="0" fontId="8" fillId="8" borderId="11" xfId="4" applyFont="1" applyFill="1" applyBorder="1" applyProtection="1"/>
    <xf numFmtId="0" fontId="8" fillId="8" borderId="12" xfId="4" applyFill="1" applyBorder="1" applyAlignment="1" applyProtection="1">
      <alignment vertical="top"/>
    </xf>
    <xf numFmtId="0" fontId="8" fillId="8" borderId="12" xfId="4" applyFill="1" applyBorder="1" applyAlignment="1" applyProtection="1">
      <alignment vertical="top"/>
      <protection locked="0"/>
    </xf>
    <xf numFmtId="0" fontId="8" fillId="8" borderId="13" xfId="4" applyFill="1" applyBorder="1" applyAlignment="1" applyProtection="1">
      <alignment vertical="center"/>
      <protection locked="0"/>
    </xf>
    <xf numFmtId="0" fontId="4" fillId="0" borderId="0" xfId="4" applyFont="1" applyFill="1" applyAlignment="1" applyProtection="1">
      <alignment vertical="top"/>
    </xf>
    <xf numFmtId="9" fontId="8" fillId="0" borderId="8" xfId="4" applyNumberFormat="1" applyFill="1" applyBorder="1" applyAlignment="1" applyProtection="1">
      <alignment vertical="top"/>
    </xf>
    <xf numFmtId="0" fontId="4" fillId="0" borderId="8" xfId="4" applyFont="1" applyFill="1" applyBorder="1" applyAlignment="1" applyProtection="1">
      <alignment vertical="center"/>
    </xf>
    <xf numFmtId="164" fontId="4" fillId="0" borderId="8" xfId="4" applyNumberFormat="1" applyFont="1" applyFill="1" applyBorder="1" applyAlignment="1" applyProtection="1">
      <alignment vertical="center"/>
    </xf>
    <xf numFmtId="0" fontId="8" fillId="0" borderId="0" xfId="4" applyFont="1" applyFill="1" applyAlignment="1" applyProtection="1">
      <alignment horizontal="left" vertical="top" indent="1"/>
    </xf>
    <xf numFmtId="9" fontId="8" fillId="0" borderId="8" xfId="4" applyNumberFormat="1" applyFill="1" applyBorder="1" applyAlignment="1" applyProtection="1">
      <alignment vertical="top"/>
      <protection locked="0"/>
    </xf>
    <xf numFmtId="0" fontId="8" fillId="0" borderId="8" xfId="4" applyFont="1" applyFill="1" applyBorder="1" applyAlignment="1" applyProtection="1">
      <alignment vertical="center"/>
    </xf>
    <xf numFmtId="164" fontId="8" fillId="0" borderId="8" xfId="4" applyNumberFormat="1" applyFont="1" applyFill="1" applyBorder="1" applyAlignment="1" applyProtection="1">
      <alignment vertical="center"/>
    </xf>
    <xf numFmtId="0" fontId="4" fillId="0" borderId="0" xfId="4" applyFont="1" applyAlignment="1" applyProtection="1">
      <alignment horizontal="left" vertical="top" wrapText="1" indent="1"/>
    </xf>
    <xf numFmtId="0" fontId="8" fillId="0" borderId="8" xfId="4" applyFill="1" applyBorder="1" applyAlignment="1" applyProtection="1">
      <alignment vertical="top"/>
    </xf>
    <xf numFmtId="164" fontId="12" fillId="0" borderId="8" xfId="4" applyNumberFormat="1" applyFont="1" applyFill="1" applyBorder="1" applyAlignment="1" applyProtection="1">
      <alignment vertical="center"/>
    </xf>
    <xf numFmtId="0" fontId="8" fillId="9" borderId="8" xfId="4" applyFill="1" applyBorder="1" applyAlignment="1" applyProtection="1">
      <alignment vertical="top"/>
    </xf>
    <xf numFmtId="164" fontId="4" fillId="9" borderId="8" xfId="4" applyNumberFormat="1" applyFont="1" applyFill="1" applyBorder="1" applyAlignment="1" applyProtection="1">
      <alignment vertical="center"/>
    </xf>
    <xf numFmtId="166" fontId="1" fillId="8" borderId="14" xfId="2" applyNumberFormat="1" applyFill="1" applyBorder="1" applyAlignment="1" applyProtection="1">
      <alignment vertical="top"/>
      <protection locked="0"/>
    </xf>
    <xf numFmtId="44" fontId="1" fillId="8" borderId="13" xfId="2" applyFill="1" applyBorder="1" applyAlignment="1" applyProtection="1">
      <alignment vertical="center"/>
    </xf>
    <xf numFmtId="10" fontId="1" fillId="3" borderId="2" xfId="3" applyNumberFormat="1" applyFill="1" applyBorder="1" applyProtection="1">
      <protection locked="0"/>
    </xf>
    <xf numFmtId="0" fontId="13" fillId="0" borderId="0" xfId="0" applyFont="1" applyProtection="1"/>
    <xf numFmtId="0" fontId="0" fillId="7" borderId="0" xfId="0" applyFill="1" applyProtection="1"/>
    <xf numFmtId="43" fontId="0" fillId="7" borderId="8" xfId="0" applyNumberFormat="1" applyFill="1" applyBorder="1" applyAlignment="1" applyProtection="1">
      <alignment vertical="center"/>
    </xf>
    <xf numFmtId="44" fontId="1" fillId="8" borderId="14" xfId="2" applyFill="1" applyBorder="1" applyAlignment="1" applyProtection="1">
      <alignment vertical="center"/>
    </xf>
    <xf numFmtId="0" fontId="3" fillId="0" borderId="0" xfId="0" applyFont="1" applyFill="1" applyAlignment="1" applyProtection="1">
      <alignment vertical="top" wrapText="1"/>
    </xf>
    <xf numFmtId="0" fontId="0" fillId="0" borderId="0" xfId="0" applyFill="1" applyBorder="1" applyProtection="1"/>
    <xf numFmtId="0" fontId="6" fillId="0" borderId="0" xfId="0" applyFont="1" applyFill="1" applyBorder="1" applyAlignment="1" applyProtection="1"/>
    <xf numFmtId="0" fontId="0" fillId="0" borderId="0" xfId="0" applyFill="1"/>
    <xf numFmtId="0" fontId="0" fillId="0" borderId="0" xfId="0" applyFill="1" applyBorder="1" applyAlignment="1" applyProtection="1">
      <alignment horizontal="left" indent="1"/>
    </xf>
    <xf numFmtId="0" fontId="7" fillId="0" borderId="0" xfId="0" applyFont="1" applyFill="1" applyBorder="1" applyAlignment="1" applyProtection="1"/>
    <xf numFmtId="0" fontId="8" fillId="0" borderId="0" xfId="4" applyFill="1" applyProtection="1"/>
    <xf numFmtId="0" fontId="0" fillId="4" borderId="8" xfId="0" applyFill="1" applyBorder="1" applyAlignment="1" applyProtection="1">
      <alignment vertical="top"/>
      <protection locked="0"/>
    </xf>
    <xf numFmtId="0" fontId="0" fillId="5" borderId="2" xfId="0" applyFill="1" applyBorder="1" applyAlignment="1" applyProtection="1">
      <alignment vertical="top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8" fillId="4" borderId="8" xfId="4" applyFill="1" applyBorder="1" applyAlignment="1" applyProtection="1">
      <alignment vertical="top"/>
      <protection locked="0"/>
    </xf>
    <xf numFmtId="0" fontId="0" fillId="8" borderId="14" xfId="0" applyFill="1" applyBorder="1" applyAlignment="1" applyProtection="1">
      <alignment vertical="top"/>
      <protection locked="0"/>
    </xf>
    <xf numFmtId="9" fontId="0" fillId="0" borderId="15" xfId="0" applyNumberFormat="1" applyFill="1" applyBorder="1" applyAlignment="1" applyProtection="1">
      <alignment vertical="center"/>
    </xf>
    <xf numFmtId="0" fontId="0" fillId="9" borderId="10" xfId="0" applyFill="1" applyBorder="1" applyAlignment="1" applyProtection="1">
      <alignment vertical="center"/>
    </xf>
    <xf numFmtId="9" fontId="8" fillId="0" borderId="7" xfId="4" applyNumberFormat="1" applyFill="1" applyBorder="1" applyAlignment="1" applyProtection="1">
      <alignment vertical="center"/>
    </xf>
    <xf numFmtId="0" fontId="8" fillId="0" borderId="7" xfId="4" applyFill="1" applyBorder="1" applyAlignment="1" applyProtection="1">
      <alignment vertical="center"/>
    </xf>
    <xf numFmtId="0" fontId="8" fillId="9" borderId="7" xfId="4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8" fillId="0" borderId="8" xfId="4" applyFill="1" applyBorder="1" applyAlignment="1" applyProtection="1">
      <alignment vertical="center"/>
    </xf>
    <xf numFmtId="44" fontId="0" fillId="0" borderId="0" xfId="0" applyNumberFormat="1" applyFill="1" applyProtection="1"/>
    <xf numFmtId="0" fontId="2" fillId="0" borderId="0" xfId="0" applyFont="1" applyProtection="1"/>
    <xf numFmtId="0" fontId="2" fillId="0" borderId="0" xfId="0" applyFont="1" applyFill="1" applyBorder="1" applyProtection="1"/>
    <xf numFmtId="164" fontId="0" fillId="3" borderId="8" xfId="2" applyNumberFormat="1" applyFont="1" applyFill="1" applyBorder="1" applyAlignment="1" applyProtection="1">
      <alignment vertical="top"/>
      <protection locked="0"/>
    </xf>
    <xf numFmtId="167" fontId="5" fillId="0" borderId="0" xfId="3" applyNumberFormat="1" applyFont="1" applyFill="1" applyAlignment="1">
      <alignment horizontal="right" vertical="top"/>
    </xf>
    <xf numFmtId="167" fontId="5" fillId="0" borderId="1" xfId="3" applyNumberFormat="1" applyFont="1" applyFill="1" applyBorder="1" applyAlignment="1">
      <alignment horizontal="right" vertical="top"/>
    </xf>
    <xf numFmtId="167" fontId="0" fillId="0" borderId="0" xfId="3" applyNumberFormat="1" applyFont="1" applyFill="1"/>
    <xf numFmtId="167" fontId="0" fillId="0" borderId="0" xfId="3" applyNumberFormat="1" applyFont="1"/>
    <xf numFmtId="167" fontId="7" fillId="0" borderId="0" xfId="3" applyNumberFormat="1" applyFont="1" applyAlignment="1" applyProtection="1">
      <alignment horizontal="center"/>
    </xf>
    <xf numFmtId="167" fontId="0" fillId="0" borderId="0" xfId="3" applyNumberFormat="1" applyFont="1" applyProtection="1"/>
    <xf numFmtId="167" fontId="4" fillId="0" borderId="7" xfId="3" applyNumberFormat="1" applyFont="1" applyBorder="1" applyAlignment="1" applyProtection="1">
      <alignment horizontal="center"/>
    </xf>
    <xf numFmtId="167" fontId="4" fillId="0" borderId="10" xfId="3" quotePrefix="1" applyNumberFormat="1" applyFont="1" applyBorder="1" applyAlignment="1" applyProtection="1">
      <alignment horizontal="center"/>
    </xf>
    <xf numFmtId="167" fontId="0" fillId="0" borderId="7" xfId="3" applyNumberFormat="1" applyFont="1" applyBorder="1" applyAlignment="1" applyProtection="1">
      <alignment vertical="center"/>
    </xf>
    <xf numFmtId="167" fontId="0" fillId="5" borderId="5" xfId="3" applyNumberFormat="1" applyFont="1" applyFill="1" applyBorder="1" applyAlignment="1" applyProtection="1">
      <alignment vertical="center"/>
    </xf>
    <xf numFmtId="167" fontId="4" fillId="5" borderId="5" xfId="3" applyNumberFormat="1" applyFont="1" applyFill="1" applyBorder="1" applyAlignment="1" applyProtection="1">
      <alignment vertical="center"/>
    </xf>
    <xf numFmtId="167" fontId="1" fillId="0" borderId="7" xfId="3" applyNumberFormat="1" applyBorder="1" applyAlignment="1" applyProtection="1">
      <alignment vertical="center"/>
    </xf>
    <xf numFmtId="167" fontId="1" fillId="8" borderId="13" xfId="3" applyNumberFormat="1" applyFill="1" applyBorder="1" applyAlignment="1" applyProtection="1">
      <alignment vertical="center"/>
    </xf>
    <xf numFmtId="167" fontId="4" fillId="0" borderId="8" xfId="3" applyNumberFormat="1" applyFont="1" applyFill="1" applyBorder="1" applyAlignment="1" applyProtection="1">
      <alignment vertical="center"/>
    </xf>
    <xf numFmtId="167" fontId="8" fillId="0" borderId="8" xfId="3" applyNumberFormat="1" applyFont="1" applyFill="1" applyBorder="1" applyAlignment="1" applyProtection="1">
      <alignment vertical="center"/>
    </xf>
    <xf numFmtId="167" fontId="12" fillId="0" borderId="8" xfId="3" applyNumberFormat="1" applyFont="1" applyFill="1" applyBorder="1" applyAlignment="1" applyProtection="1">
      <alignment vertical="center"/>
    </xf>
    <xf numFmtId="167" fontId="4" fillId="9" borderId="9" xfId="3" applyNumberFormat="1" applyFont="1" applyFill="1" applyBorder="1" applyAlignment="1" applyProtection="1">
      <alignment vertical="center"/>
    </xf>
    <xf numFmtId="167" fontId="4" fillId="9" borderId="8" xfId="3" applyNumberFormat="1" applyFont="1" applyFill="1" applyBorder="1" applyAlignment="1" applyProtection="1">
      <alignment vertical="center"/>
    </xf>
    <xf numFmtId="167" fontId="1" fillId="8" borderId="14" xfId="3" applyNumberFormat="1" applyFill="1" applyBorder="1" applyAlignment="1" applyProtection="1">
      <alignment vertical="center"/>
    </xf>
    <xf numFmtId="167" fontId="5" fillId="0" borderId="0" xfId="3" applyNumberFormat="1" applyFont="1" applyAlignment="1">
      <alignment horizontal="right" vertical="top"/>
    </xf>
    <xf numFmtId="167" fontId="5" fillId="3" borderId="1" xfId="3" applyNumberFormat="1" applyFont="1" applyFill="1" applyBorder="1" applyAlignment="1">
      <alignment horizontal="right" vertical="top"/>
    </xf>
    <xf numFmtId="167" fontId="5" fillId="3" borderId="0" xfId="3" applyNumberFormat="1" applyFont="1" applyFill="1" applyAlignment="1">
      <alignment horizontal="right" vertical="top"/>
    </xf>
    <xf numFmtId="164" fontId="1" fillId="3" borderId="8" xfId="2" applyNumberFormat="1" applyFill="1" applyBorder="1" applyAlignment="1" applyProtection="1">
      <alignment vertical="top"/>
      <protection locked="0"/>
    </xf>
    <xf numFmtId="165" fontId="0" fillId="0" borderId="8" xfId="0" applyNumberFormat="1" applyFill="1" applyBorder="1" applyAlignment="1" applyProtection="1">
      <alignment vertical="center"/>
    </xf>
    <xf numFmtId="168" fontId="0" fillId="7" borderId="8" xfId="1" applyNumberFormat="1" applyFont="1" applyFill="1" applyBorder="1" applyAlignment="1" applyProtection="1">
      <alignment vertical="center"/>
    </xf>
    <xf numFmtId="168" fontId="0" fillId="0" borderId="8" xfId="1" applyNumberFormat="1" applyFont="1" applyFill="1" applyBorder="1" applyAlignment="1" applyProtection="1">
      <alignment vertical="center"/>
    </xf>
    <xf numFmtId="168" fontId="8" fillId="6" borderId="8" xfId="1" applyNumberFormat="1" applyFont="1" applyFill="1" applyBorder="1" applyAlignment="1" applyProtection="1">
      <alignment vertical="center"/>
    </xf>
    <xf numFmtId="0" fontId="19" fillId="0" borderId="0" xfId="0" applyFont="1" applyProtection="1"/>
    <xf numFmtId="0" fontId="19" fillId="0" borderId="0" xfId="0" applyFont="1" applyFill="1" applyProtection="1"/>
    <xf numFmtId="0" fontId="3" fillId="0" borderId="0" xfId="0" applyFont="1" applyFill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  <protection locked="0"/>
    </xf>
    <xf numFmtId="43" fontId="0" fillId="7" borderId="8" xfId="0" applyNumberForma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1" fontId="0" fillId="7" borderId="8" xfId="0" applyNumberFormat="1" applyFill="1" applyBorder="1" applyAlignment="1" applyProtection="1">
      <alignment horizontal="center" vertical="center"/>
    </xf>
    <xf numFmtId="1" fontId="0" fillId="0" borderId="8" xfId="0" applyNumberFormat="1" applyFill="1" applyBorder="1" applyAlignment="1" applyProtection="1">
      <alignment horizontal="center" vertical="center"/>
    </xf>
    <xf numFmtId="1" fontId="8" fillId="6" borderId="8" xfId="0" applyNumberFormat="1" applyFont="1" applyFill="1" applyBorder="1" applyAlignment="1" applyProtection="1">
      <alignment horizontal="center" vertical="center"/>
    </xf>
    <xf numFmtId="1" fontId="8" fillId="6" borderId="8" xfId="4" applyNumberFormat="1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  <protection locked="0"/>
    </xf>
    <xf numFmtId="9" fontId="0" fillId="0" borderId="15" xfId="0" applyNumberForma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9" borderId="10" xfId="0" applyFill="1" applyBorder="1" applyAlignment="1" applyProtection="1">
      <alignment horizontal="center" vertical="center"/>
    </xf>
    <xf numFmtId="0" fontId="8" fillId="8" borderId="13" xfId="4" applyFill="1" applyBorder="1" applyAlignment="1" applyProtection="1">
      <alignment horizontal="center" vertical="center"/>
      <protection locked="0"/>
    </xf>
    <xf numFmtId="9" fontId="8" fillId="0" borderId="7" xfId="4" applyNumberFormat="1" applyFill="1" applyBorder="1" applyAlignment="1" applyProtection="1">
      <alignment horizontal="center" vertical="center"/>
    </xf>
    <xf numFmtId="0" fontId="8" fillId="0" borderId="7" xfId="4" applyFill="1" applyBorder="1" applyAlignment="1" applyProtection="1">
      <alignment horizontal="center" vertical="center"/>
    </xf>
    <xf numFmtId="0" fontId="8" fillId="9" borderId="7" xfId="4" applyFill="1" applyBorder="1" applyAlignment="1" applyProtection="1">
      <alignment horizontal="center" vertical="center"/>
    </xf>
    <xf numFmtId="44" fontId="4" fillId="0" borderId="0" xfId="0" applyNumberFormat="1" applyFont="1" applyFill="1"/>
    <xf numFmtId="44" fontId="0" fillId="0" borderId="0" xfId="0" applyNumberFormat="1"/>
    <xf numFmtId="44" fontId="7" fillId="0" borderId="0" xfId="0" applyNumberFormat="1" applyFont="1" applyAlignment="1" applyProtection="1">
      <alignment horizontal="center"/>
    </xf>
    <xf numFmtId="44" fontId="0" fillId="0" borderId="0" xfId="0" applyNumberFormat="1" applyProtection="1"/>
    <xf numFmtId="44" fontId="4" fillId="0" borderId="6" xfId="0" applyNumberFormat="1" applyFont="1" applyBorder="1" applyAlignment="1" applyProtection="1">
      <alignment horizontal="center"/>
    </xf>
    <xf numFmtId="44" fontId="4" fillId="0" borderId="9" xfId="0" quotePrefix="1" applyNumberFormat="1" applyFont="1" applyBorder="1" applyAlignment="1" applyProtection="1">
      <alignment horizontal="center"/>
    </xf>
    <xf numFmtId="44" fontId="0" fillId="3" borderId="8" xfId="2" applyNumberFormat="1" applyFont="1" applyFill="1" applyBorder="1" applyAlignment="1" applyProtection="1">
      <alignment vertical="top"/>
      <protection locked="0"/>
    </xf>
    <xf numFmtId="44" fontId="0" fillId="5" borderId="2" xfId="2" applyNumberFormat="1" applyFont="1" applyFill="1" applyBorder="1" applyAlignment="1" applyProtection="1">
      <alignment vertical="top"/>
      <protection locked="0"/>
    </xf>
    <xf numFmtId="44" fontId="0" fillId="6" borderId="8" xfId="2" applyNumberFormat="1" applyFont="1" applyFill="1" applyBorder="1" applyAlignment="1" applyProtection="1">
      <alignment vertical="top"/>
      <protection locked="0"/>
    </xf>
    <xf numFmtId="44" fontId="0" fillId="5" borderId="2" xfId="0" applyNumberFormat="1" applyFill="1" applyBorder="1" applyProtection="1"/>
    <xf numFmtId="44" fontId="0" fillId="3" borderId="8" xfId="2" applyNumberFormat="1" applyFont="1" applyFill="1" applyBorder="1" applyAlignment="1" applyProtection="1">
      <alignment vertical="center"/>
      <protection locked="0"/>
    </xf>
    <xf numFmtId="44" fontId="0" fillId="5" borderId="2" xfId="0" applyNumberFormat="1" applyFill="1" applyBorder="1" applyAlignment="1" applyProtection="1">
      <alignment vertical="top"/>
    </xf>
    <xf numFmtId="44" fontId="1" fillId="3" borderId="8" xfId="2" applyNumberFormat="1" applyFill="1" applyBorder="1" applyAlignment="1" applyProtection="1">
      <alignment vertical="top"/>
      <protection locked="0"/>
    </xf>
    <xf numFmtId="44" fontId="1" fillId="0" borderId="8" xfId="2" applyNumberFormat="1" applyFill="1" applyBorder="1" applyAlignment="1" applyProtection="1">
      <alignment vertical="top"/>
      <protection locked="0"/>
    </xf>
    <xf numFmtId="44" fontId="1" fillId="8" borderId="14" xfId="2" applyNumberFormat="1" applyFill="1" applyBorder="1" applyAlignment="1" applyProtection="1">
      <alignment vertical="top"/>
      <protection locked="0"/>
    </xf>
    <xf numFmtId="44" fontId="8" fillId="0" borderId="8" xfId="0" applyNumberFormat="1" applyFont="1" applyFill="1" applyBorder="1" applyAlignment="1" applyProtection="1">
      <alignment vertical="center"/>
    </xf>
    <xf numFmtId="44" fontId="12" fillId="0" borderId="8" xfId="0" applyNumberFormat="1" applyFont="1" applyFill="1" applyBorder="1" applyAlignment="1" applyProtection="1">
      <alignment vertical="center"/>
    </xf>
    <xf numFmtId="44" fontId="8" fillId="9" borderId="9" xfId="0" applyNumberFormat="1" applyFont="1" applyFill="1" applyBorder="1" applyAlignment="1" applyProtection="1">
      <alignment vertical="center"/>
    </xf>
    <xf numFmtId="44" fontId="1" fillId="8" borderId="13" xfId="2" applyNumberFormat="1" applyFont="1" applyFill="1" applyBorder="1" applyAlignment="1" applyProtection="1">
      <alignment vertical="center"/>
    </xf>
    <xf numFmtId="44" fontId="8" fillId="0" borderId="8" xfId="4" applyNumberFormat="1" applyFont="1" applyFill="1" applyBorder="1" applyAlignment="1" applyProtection="1">
      <alignment vertical="center"/>
    </xf>
    <xf numFmtId="44" fontId="12" fillId="0" borderId="8" xfId="4" applyNumberFormat="1" applyFont="1" applyFill="1" applyBorder="1" applyAlignment="1" applyProtection="1">
      <alignment vertical="center"/>
    </xf>
    <xf numFmtId="44" fontId="8" fillId="9" borderId="8" xfId="4" applyNumberFormat="1" applyFont="1" applyFill="1" applyBorder="1" applyAlignment="1" applyProtection="1">
      <alignment vertical="center"/>
    </xf>
    <xf numFmtId="44" fontId="4" fillId="0" borderId="0" xfId="0" applyNumberFormat="1" applyFont="1" applyFill="1" applyAlignment="1">
      <alignment horizontal="right"/>
    </xf>
    <xf numFmtId="168" fontId="3" fillId="0" borderId="0" xfId="1" applyNumberFormat="1" applyFont="1" applyFill="1" applyAlignment="1" applyProtection="1">
      <alignment vertical="top" wrapText="1"/>
    </xf>
    <xf numFmtId="168" fontId="6" fillId="0" borderId="0" xfId="1" applyNumberFormat="1" applyFont="1" applyFill="1" applyBorder="1" applyAlignment="1" applyProtection="1"/>
    <xf numFmtId="168" fontId="7" fillId="0" borderId="0" xfId="1" applyNumberFormat="1" applyFont="1" applyFill="1" applyBorder="1" applyAlignment="1" applyProtection="1"/>
    <xf numFmtId="168" fontId="0" fillId="0" borderId="0" xfId="1" applyNumberFormat="1" applyFont="1" applyFill="1" applyBorder="1" applyAlignment="1" applyProtection="1"/>
    <xf numFmtId="168" fontId="0" fillId="0" borderId="0" xfId="1" applyNumberFormat="1" applyFont="1" applyAlignment="1" applyProtection="1"/>
    <xf numFmtId="168" fontId="7" fillId="0" borderId="0" xfId="1" applyNumberFormat="1" applyFont="1" applyAlignment="1" applyProtection="1"/>
    <xf numFmtId="168" fontId="4" fillId="0" borderId="0" xfId="1" applyNumberFormat="1" applyFont="1" applyAlignment="1" applyProtection="1"/>
    <xf numFmtId="168" fontId="4" fillId="0" borderId="6" xfId="1" applyNumberFormat="1" applyFont="1" applyBorder="1" applyAlignment="1" applyProtection="1"/>
    <xf numFmtId="168" fontId="4" fillId="0" borderId="9" xfId="1" quotePrefix="1" applyNumberFormat="1" applyFont="1" applyBorder="1" applyAlignment="1" applyProtection="1"/>
    <xf numFmtId="168" fontId="0" fillId="5" borderId="2" xfId="1" applyNumberFormat="1" applyFont="1" applyFill="1" applyBorder="1" applyAlignment="1" applyProtection="1">
      <alignment vertical="center"/>
      <protection locked="0"/>
    </xf>
    <xf numFmtId="168" fontId="0" fillId="8" borderId="14" xfId="1" applyNumberFormat="1" applyFont="1" applyFill="1" applyBorder="1" applyAlignment="1" applyProtection="1">
      <alignment vertical="center"/>
      <protection locked="0"/>
    </xf>
    <xf numFmtId="168" fontId="0" fillId="0" borderId="15" xfId="1" applyNumberFormat="1" applyFont="1" applyFill="1" applyBorder="1" applyAlignment="1" applyProtection="1">
      <alignment vertical="center"/>
    </xf>
    <xf numFmtId="168" fontId="0" fillId="0" borderId="7" xfId="1" applyNumberFormat="1" applyFont="1" applyFill="1" applyBorder="1" applyAlignment="1" applyProtection="1">
      <alignment vertical="center"/>
    </xf>
    <xf numFmtId="168" fontId="0" fillId="9" borderId="10" xfId="1" applyNumberFormat="1" applyFont="1" applyFill="1" applyBorder="1" applyAlignment="1" applyProtection="1">
      <alignment vertical="center"/>
    </xf>
    <xf numFmtId="168" fontId="8" fillId="8" borderId="13" xfId="1" applyNumberFormat="1" applyFont="1" applyFill="1" applyBorder="1" applyAlignment="1" applyProtection="1">
      <alignment vertical="center"/>
      <protection locked="0"/>
    </xf>
    <xf numFmtId="168" fontId="8" fillId="0" borderId="7" xfId="1" applyNumberFormat="1" applyFont="1" applyFill="1" applyBorder="1" applyAlignment="1" applyProtection="1">
      <alignment vertical="center"/>
    </xf>
    <xf numFmtId="168" fontId="8" fillId="9" borderId="7" xfId="1" applyNumberFormat="1" applyFont="1" applyFill="1" applyBorder="1" applyAlignment="1" applyProtection="1">
      <alignment vertical="center"/>
    </xf>
    <xf numFmtId="165" fontId="17" fillId="0" borderId="2" xfId="1" applyNumberFormat="1" applyFont="1" applyFill="1" applyBorder="1" applyProtection="1">
      <protection locked="0"/>
    </xf>
    <xf numFmtId="0" fontId="0" fillId="0" borderId="0" xfId="0" applyFill="1" applyBorder="1" applyAlignment="1" applyProtection="1">
      <alignment vertical="center"/>
    </xf>
    <xf numFmtId="168" fontId="0" fillId="7" borderId="8" xfId="0" applyNumberFormat="1" applyFill="1" applyBorder="1" applyAlignment="1" applyProtection="1">
      <alignment vertical="center"/>
    </xf>
    <xf numFmtId="44" fontId="0" fillId="5" borderId="2" xfId="1" applyNumberFormat="1" applyFont="1" applyFill="1" applyBorder="1" applyProtection="1"/>
    <xf numFmtId="44" fontId="0" fillId="3" borderId="8" xfId="1" applyNumberFormat="1" applyFont="1" applyFill="1" applyBorder="1" applyAlignment="1" applyProtection="1">
      <alignment vertical="center"/>
      <protection locked="0"/>
    </xf>
    <xf numFmtId="44" fontId="0" fillId="5" borderId="2" xfId="1" applyNumberFormat="1" applyFont="1" applyFill="1" applyBorder="1" applyAlignment="1" applyProtection="1">
      <alignment vertical="top"/>
    </xf>
    <xf numFmtId="44" fontId="4" fillId="0" borderId="8" xfId="0" applyNumberFormat="1" applyFont="1" applyFill="1" applyBorder="1" applyAlignment="1" applyProtection="1">
      <alignment vertical="center"/>
    </xf>
    <xf numFmtId="44" fontId="4" fillId="9" borderId="9" xfId="0" applyNumberFormat="1" applyFont="1" applyFill="1" applyBorder="1" applyAlignment="1" applyProtection="1">
      <alignment vertical="center"/>
    </xf>
    <xf numFmtId="44" fontId="1" fillId="8" borderId="13" xfId="2" applyNumberFormat="1" applyFill="1" applyBorder="1" applyAlignment="1" applyProtection="1">
      <alignment vertical="center"/>
    </xf>
    <xf numFmtId="44" fontId="4" fillId="0" borderId="8" xfId="4" applyNumberFormat="1" applyFont="1" applyFill="1" applyBorder="1" applyAlignment="1" applyProtection="1">
      <alignment vertical="center"/>
    </xf>
    <xf numFmtId="44" fontId="4" fillId="9" borderId="8" xfId="4" applyNumberFormat="1" applyFont="1" applyFill="1" applyBorder="1" applyAlignment="1" applyProtection="1">
      <alignment vertical="center"/>
    </xf>
    <xf numFmtId="164" fontId="0" fillId="6" borderId="8" xfId="2" applyNumberFormat="1" applyFont="1" applyFill="1" applyBorder="1" applyAlignment="1" applyProtection="1">
      <alignment vertical="top"/>
      <protection locked="0"/>
    </xf>
    <xf numFmtId="0" fontId="20" fillId="0" borderId="0" xfId="0" applyFont="1" applyProtection="1"/>
    <xf numFmtId="4" fontId="0" fillId="0" borderId="0" xfId="0" applyNumberForma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3" fontId="0" fillId="0" borderId="8" xfId="0" applyNumberFormat="1" applyFill="1" applyBorder="1" applyAlignment="1" applyProtection="1">
      <alignment vertical="center"/>
    </xf>
    <xf numFmtId="174" fontId="0" fillId="7" borderId="8" xfId="1" applyNumberFormat="1" applyFont="1" applyFill="1" applyBorder="1" applyAlignment="1" applyProtection="1">
      <alignment vertical="center"/>
    </xf>
    <xf numFmtId="175" fontId="0" fillId="7" borderId="8" xfId="0" applyNumberFormat="1" applyFill="1" applyBorder="1" applyAlignment="1" applyProtection="1">
      <alignment vertical="center"/>
    </xf>
    <xf numFmtId="43" fontId="0" fillId="0" borderId="8" xfId="1" applyNumberFormat="1" applyFont="1" applyFill="1" applyBorder="1" applyAlignment="1" applyProtection="1">
      <alignment vertical="center"/>
    </xf>
    <xf numFmtId="168" fontId="0" fillId="0" borderId="2" xfId="1" applyNumberFormat="1" applyFont="1" applyFill="1" applyBorder="1" applyAlignment="1" applyProtection="1">
      <alignment vertical="center"/>
    </xf>
    <xf numFmtId="4" fontId="0" fillId="0" borderId="8" xfId="0" applyNumberFormat="1" applyFill="1" applyBorder="1" applyAlignment="1" applyProtection="1">
      <alignment vertical="center"/>
    </xf>
    <xf numFmtId="3" fontId="0" fillId="0" borderId="8" xfId="1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indent="7"/>
    </xf>
    <xf numFmtId="0" fontId="18" fillId="0" borderId="0" xfId="0" applyFont="1" applyAlignment="1" applyProtection="1">
      <alignment horizontal="center"/>
    </xf>
    <xf numFmtId="0" fontId="7" fillId="3" borderId="0" xfId="0" applyFont="1" applyFill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/>
    </xf>
    <xf numFmtId="0" fontId="4" fillId="10" borderId="3" xfId="0" applyFont="1" applyFill="1" applyBorder="1" applyAlignment="1" applyProtection="1">
      <alignment horizontal="center" wrapText="1"/>
    </xf>
    <xf numFmtId="0" fontId="4" fillId="10" borderId="5" xfId="0" applyFont="1" applyFill="1" applyBorder="1" applyAlignment="1" applyProtection="1">
      <alignment horizontal="center"/>
    </xf>
    <xf numFmtId="0" fontId="4" fillId="9" borderId="0" xfId="4" applyFont="1" applyFill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0" xfId="0" applyFont="1" applyAlignment="1" applyProtection="1">
      <alignment horizontal="left" vertical="top" wrapText="1" indent="1"/>
    </xf>
    <xf numFmtId="0" fontId="4" fillId="9" borderId="0" xfId="0" applyFont="1" applyFill="1" applyAlignment="1" applyProtection="1">
      <alignment horizontal="left" vertical="top" wrapText="1"/>
    </xf>
    <xf numFmtId="0" fontId="10" fillId="0" borderId="0" xfId="4" applyFont="1" applyAlignment="1" applyProtection="1">
      <alignment horizontal="left" vertical="top" wrapText="1" indent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312964</xdr:colOff>
      <xdr:row>1</xdr:row>
      <xdr:rowOff>13607</xdr:rowOff>
    </xdr:from>
    <xdr:to>
      <xdr:col>1</xdr:col>
      <xdr:colOff>1489594</xdr:colOff>
      <xdr:row>3</xdr:row>
      <xdr:rowOff>50440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643" y="217714"/>
          <a:ext cx="1176630" cy="445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546553</xdr:colOff>
      <xdr:row>1</xdr:row>
      <xdr:rowOff>11340</xdr:rowOff>
    </xdr:from>
    <xdr:to>
      <xdr:col>1</xdr:col>
      <xdr:colOff>1723183</xdr:colOff>
      <xdr:row>3</xdr:row>
      <xdr:rowOff>48173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428" y="217715"/>
          <a:ext cx="1176630" cy="449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340179</xdr:colOff>
      <xdr:row>5</xdr:row>
      <xdr:rowOff>13607</xdr:rowOff>
    </xdr:from>
    <xdr:to>
      <xdr:col>1</xdr:col>
      <xdr:colOff>1516809</xdr:colOff>
      <xdr:row>7</xdr:row>
      <xdr:rowOff>50440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858" y="1034143"/>
          <a:ext cx="1176630" cy="4450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530679</xdr:colOff>
      <xdr:row>6</xdr:row>
      <xdr:rowOff>95250</xdr:rowOff>
    </xdr:from>
    <xdr:to>
      <xdr:col>1</xdr:col>
      <xdr:colOff>1707309</xdr:colOff>
      <xdr:row>8</xdr:row>
      <xdr:rowOff>132083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58" y="1319893"/>
          <a:ext cx="1176630" cy="4450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530678</xdr:colOff>
      <xdr:row>6</xdr:row>
      <xdr:rowOff>108857</xdr:rowOff>
    </xdr:from>
    <xdr:to>
      <xdr:col>1</xdr:col>
      <xdr:colOff>1713405</xdr:colOff>
      <xdr:row>8</xdr:row>
      <xdr:rowOff>151786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57" y="1333500"/>
          <a:ext cx="1182727" cy="4511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408215</xdr:colOff>
      <xdr:row>6</xdr:row>
      <xdr:rowOff>95250</xdr:rowOff>
    </xdr:from>
    <xdr:to>
      <xdr:col>1</xdr:col>
      <xdr:colOff>1590942</xdr:colOff>
      <xdr:row>8</xdr:row>
      <xdr:rowOff>138179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894" y="1319893"/>
          <a:ext cx="1182727" cy="4511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519546</xdr:colOff>
      <xdr:row>6</xdr:row>
      <xdr:rowOff>138545</xdr:rowOff>
    </xdr:from>
    <xdr:to>
      <xdr:col>1</xdr:col>
      <xdr:colOff>1702273</xdr:colOff>
      <xdr:row>8</xdr:row>
      <xdr:rowOff>174052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091" y="1385454"/>
          <a:ext cx="1182727" cy="451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ing_Requirements_Chapter2_Appendices_for_2016%20C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%20Group/SRA/Custom%20IR/Models/2016%20%20EDR%20model_Apr%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%20Group/2016%20Custom%20IR/Models/DECISION%20Models/D_2016%20%20EDR%20model_Nov%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Rates"/>
      <sheetName val="TB PS and Cons"/>
      <sheetName val="Summary PS "/>
      <sheetName val="Summary Cons"/>
      <sheetName val="Transformer Credit"/>
      <sheetName val="Distrib. Revenue summary"/>
      <sheetName val="Shared Services Summary"/>
      <sheetName val="Affiliate Transactions"/>
      <sheetName val="Total Distrib Expenses "/>
      <sheetName val="Detailed OM&amp;A table"/>
      <sheetName val="Detailed OM&amp;A analysis "/>
      <sheetName val="FA variance analysis"/>
      <sheetName val="CAPEX "/>
      <sheetName val="OM&amp;A_Exp_Summary"/>
      <sheetName val="OM&amp;A_Variance_Analysis"/>
      <sheetName val="App.2-JA_OM&amp;A_Recoverable_Summ"/>
      <sheetName val="App.2-JB OM&amp;A_Cost Driver"/>
      <sheetName val="App.2-JC_OM&amp;A_Programs"/>
      <sheetName val="App.2-L_OM&amp;A_Cust_FTEE "/>
      <sheetName val="Capital Structure"/>
      <sheetName val="App.2-OA Capitalization"/>
      <sheetName val="App.2-OB_Debt Instruments"/>
      <sheetName val="Cost of capital"/>
      <sheetName val="Rate Base"/>
      <sheetName val="Net Income_existing rates"/>
      <sheetName val="Target Net Income "/>
      <sheetName val="Revenue Requirement"/>
      <sheetName val="Revenue deficiency surplus"/>
      <sheetName val="Ex F Tables"/>
      <sheetName val="Revenue Allocation "/>
      <sheetName val="LV Allocation "/>
      <sheetName val=" Rates - BRR"/>
      <sheetName val="Transformer Allowance"/>
      <sheetName val="Rates - LV"/>
      <sheetName val="Distribution Rates "/>
      <sheetName val="Cost Allocation App 2-P "/>
      <sheetName val="Cost Allocation"/>
      <sheetName val="Fixed Charges"/>
      <sheetName val="Rate Design"/>
      <sheetName val="Ex H_Proposed Rates"/>
      <sheetName val="Ex H_Summary of Bill Impacts"/>
      <sheetName val="Ex H_Rate Riders"/>
      <sheetName val="Ex H_misc tables"/>
      <sheetName val="Validation"/>
      <sheetName val="Rate Schedule 2016"/>
      <sheetName val="Rate Schedule 2017"/>
      <sheetName val="Rate Schedule 2018"/>
      <sheetName val="Rate Schedule 2019"/>
      <sheetName val="Rate Schedule 2020"/>
      <sheetName val="PS Bill Impacts"/>
      <sheetName val="PS  Bill Impact Summary "/>
      <sheetName val="Utility  Bill Impact Summary"/>
      <sheetName val="Groups"/>
      <sheetName val="Assets Input to CA"/>
      <sheetName val="TB Utility"/>
      <sheetName val="Summary  Utility"/>
      <sheetName val="Rates_new"/>
      <sheetName val="Other Oper Revenue old"/>
      <sheetName val="Detailed OM&amp;A table (2F)"/>
      <sheetName val="App.2-E_OM&amp;A_Exp_Summary"/>
      <sheetName val="App.2-J_OM&amp;A_Variance_Analysis"/>
      <sheetName val="Cost Allocation App 2-O "/>
      <sheetName val="App.2-U_Rev_Reconciliation"/>
    </sheetNames>
    <sheetDataSet>
      <sheetData sheetId="0"/>
      <sheetData sheetId="1">
        <row r="5">
          <cell r="C5" t="str">
            <v>PowerStream Inc.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8">
          <cell r="AD58">
            <v>60</v>
          </cell>
          <cell r="AE58">
            <v>100</v>
          </cell>
          <cell r="AF58">
            <v>250</v>
          </cell>
          <cell r="AG58">
            <v>500</v>
          </cell>
          <cell r="AH58">
            <v>500</v>
          </cell>
          <cell r="AI58">
            <v>1000</v>
          </cell>
          <cell r="AJ58">
            <v>3000</v>
          </cell>
          <cell r="AQ58">
            <v>7350</v>
          </cell>
          <cell r="AR58">
            <v>10000</v>
          </cell>
          <cell r="AS58">
            <v>15000</v>
          </cell>
          <cell r="AU58">
            <v>17500</v>
          </cell>
          <cell r="AV58">
            <v>20000</v>
          </cell>
          <cell r="AW58">
            <v>22000</v>
          </cell>
          <cell r="BQ58">
            <v>0.3</v>
          </cell>
          <cell r="BR58">
            <v>0.5</v>
          </cell>
          <cell r="BS58">
            <v>0.75</v>
          </cell>
          <cell r="BU58">
            <v>1</v>
          </cell>
          <cell r="CD58">
            <v>0.2</v>
          </cell>
          <cell r="CE58">
            <v>0.3</v>
          </cell>
          <cell r="CF58">
            <v>0.4</v>
          </cell>
          <cell r="CG58">
            <v>500</v>
          </cell>
          <cell r="CH58">
            <v>0.5</v>
          </cell>
          <cell r="CI58">
            <v>1</v>
          </cell>
        </row>
        <row r="60">
          <cell r="AB60">
            <v>15000</v>
          </cell>
          <cell r="AO60">
            <v>2800000</v>
          </cell>
          <cell r="BO60">
            <v>60</v>
          </cell>
          <cell r="CB60">
            <v>73</v>
          </cell>
        </row>
        <row r="61">
          <cell r="AB61">
            <v>40000</v>
          </cell>
          <cell r="AO61">
            <v>5000000</v>
          </cell>
          <cell r="BO61">
            <v>180</v>
          </cell>
          <cell r="CB61">
            <v>110</v>
          </cell>
        </row>
        <row r="62">
          <cell r="AB62">
            <v>80000</v>
          </cell>
          <cell r="AO62">
            <v>8000000</v>
          </cell>
          <cell r="BO62">
            <v>270</v>
          </cell>
          <cell r="CB62">
            <v>146</v>
          </cell>
        </row>
        <row r="63">
          <cell r="AB63">
            <v>100000</v>
          </cell>
          <cell r="AO63">
            <v>10000000</v>
          </cell>
          <cell r="BO63">
            <v>350</v>
          </cell>
          <cell r="CB63">
            <v>183</v>
          </cell>
        </row>
        <row r="64">
          <cell r="AB64">
            <v>400000</v>
          </cell>
          <cell r="AO64">
            <v>12000000</v>
          </cell>
          <cell r="CB64">
            <v>280</v>
          </cell>
        </row>
        <row r="65">
          <cell r="AB65">
            <v>1000000</v>
          </cell>
          <cell r="AO65">
            <v>15000000</v>
          </cell>
        </row>
      </sheetData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Rates"/>
      <sheetName val="TB PS and Cons"/>
      <sheetName val="Summary PS "/>
      <sheetName val="Summary Cons"/>
      <sheetName val="Depreciation Details"/>
      <sheetName val="Transformer Credit"/>
      <sheetName val="Distrib. Revenue summary"/>
      <sheetName val="Shared Services Summary"/>
      <sheetName val="Total Distrib Expenses "/>
      <sheetName val="Detailed OM&amp;A table"/>
      <sheetName val="Detailed OM&amp;A analysis "/>
      <sheetName val="FA variance analysis"/>
      <sheetName val="CAPEX "/>
      <sheetName val="OM&amp;A_Exp_Summary"/>
      <sheetName val="OM&amp;A_Variance_Analysis"/>
      <sheetName val="App.2-JA_OM&amp;A_Recoverable_Summ"/>
      <sheetName val="App.2-JB OM&amp;A_Cost Driver"/>
      <sheetName val="App.2-JC_OM&amp;A_Programs"/>
      <sheetName val="App.2-L_OM&amp;A_Cust_FTEE "/>
      <sheetName val="Capital Structure"/>
      <sheetName val="App.2-OA Capitalization"/>
      <sheetName val="App.2-OB_Debt Instruments"/>
      <sheetName val="Cost of capital"/>
      <sheetName val="WC Allowance"/>
      <sheetName val="Rate Base"/>
      <sheetName val="Net Income_existing rates"/>
      <sheetName val="Target Net Income "/>
      <sheetName val="Revenue Requirement"/>
      <sheetName val="Revenue deficiency surplus"/>
      <sheetName val="Ex F Tables"/>
      <sheetName val="Revenue Allocation "/>
      <sheetName val=" Rates - BRR"/>
      <sheetName val="Distribution Rates "/>
      <sheetName val="Fixed Charges"/>
      <sheetName val="Rate Design"/>
      <sheetName val="App. 2-PA"/>
      <sheetName val="Rate Mitigation"/>
      <sheetName val="Revenue Decoupling"/>
      <sheetName val="Cost Allocation"/>
      <sheetName val="Cost Allocation App 2-P "/>
      <sheetName val="Validation"/>
      <sheetName val="Transformer Allowance"/>
      <sheetName val="LV Allocation "/>
      <sheetName val="Rates - LV"/>
      <sheetName val="Misc tables Rates"/>
      <sheetName val="IRM Lag"/>
      <sheetName val="Extraordinary Items"/>
      <sheetName val="Proposed Rates"/>
      <sheetName val="Rate Riders Summary"/>
      <sheetName val="Rate Schedule 2016"/>
      <sheetName val="Rate Schedule 2017"/>
      <sheetName val="Rate Schedule 2018"/>
      <sheetName val="Rate Schedule 2019"/>
      <sheetName val="Rate Schedule 2020"/>
      <sheetName val="Assets Input to CA"/>
      <sheetName val="Groups"/>
      <sheetName val="TB Utility"/>
      <sheetName val="Summary  Utility"/>
      <sheetName val="PS Bill Impacts"/>
      <sheetName val="Compatibility Report"/>
    </sheetNames>
    <sheetDataSet>
      <sheetData sheetId="0"/>
      <sheetData sheetId="1"/>
      <sheetData sheetId="2">
        <row r="1">
          <cell r="A1" t="str">
            <v>Back to Index</v>
          </cell>
          <cell r="N1" t="str">
            <v>NOTE: Line Loss Change - Row 217</v>
          </cell>
        </row>
        <row r="2">
          <cell r="B2" t="str">
            <v>2016 EDR Model</v>
          </cell>
        </row>
        <row r="4">
          <cell r="B4" t="str">
            <v>PowerStream Inc.</v>
          </cell>
        </row>
        <row r="5">
          <cell r="B5" t="str">
            <v>Rates</v>
          </cell>
        </row>
        <row r="8">
          <cell r="A8" t="str">
            <v>A</v>
          </cell>
          <cell r="B8" t="str">
            <v>MONTHLY RATES AND CHARGES  - DELIVERY COMPONENT</v>
          </cell>
        </row>
        <row r="9">
          <cell r="F9">
            <v>41030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  <cell r="N10">
            <v>14</v>
          </cell>
          <cell r="O10">
            <v>15</v>
          </cell>
          <cell r="P10">
            <v>16</v>
          </cell>
          <cell r="Q10">
            <v>17</v>
          </cell>
          <cell r="R10">
            <v>18</v>
          </cell>
        </row>
        <row r="11">
          <cell r="B11" t="str">
            <v>Description</v>
          </cell>
          <cell r="F11">
            <v>2012</v>
          </cell>
          <cell r="H11">
            <v>2013</v>
          </cell>
          <cell r="J11">
            <v>2014</v>
          </cell>
          <cell r="L11">
            <v>2015</v>
          </cell>
          <cell r="N11">
            <v>2016</v>
          </cell>
          <cell r="O11">
            <v>2017</v>
          </cell>
          <cell r="P11">
            <v>2018</v>
          </cell>
          <cell r="Q11">
            <v>2019</v>
          </cell>
          <cell r="R11">
            <v>2020</v>
          </cell>
        </row>
        <row r="12">
          <cell r="F12" t="str">
            <v>Actual</v>
          </cell>
          <cell r="H12" t="str">
            <v>Actual</v>
          </cell>
          <cell r="J12" t="str">
            <v>Actual</v>
          </cell>
          <cell r="L12" t="str">
            <v>Actual</v>
          </cell>
          <cell r="N12" t="str">
            <v>Calculated</v>
          </cell>
          <cell r="O12" t="str">
            <v>Calculated</v>
          </cell>
          <cell r="P12" t="str">
            <v>Calculated</v>
          </cell>
          <cell r="Q12" t="str">
            <v>Calculated</v>
          </cell>
          <cell r="R12" t="str">
            <v>Calculated</v>
          </cell>
        </row>
        <row r="13">
          <cell r="C13" t="str">
            <v>Type</v>
          </cell>
          <cell r="D13" t="str">
            <v>Customers</v>
          </cell>
          <cell r="E13" t="str">
            <v>Billing
Determinant</v>
          </cell>
          <cell r="F13" t="str">
            <v>PS South</v>
          </cell>
          <cell r="G13" t="str">
            <v>PS North</v>
          </cell>
          <cell r="H13" t="str">
            <v>PS South</v>
          </cell>
          <cell r="I13" t="str">
            <v>PS North</v>
          </cell>
          <cell r="J13" t="str">
            <v>PS South</v>
          </cell>
          <cell r="K13" t="str">
            <v>PS North</v>
          </cell>
          <cell r="L13" t="str">
            <v>PS South</v>
          </cell>
          <cell r="M13" t="str">
            <v>PS North</v>
          </cell>
          <cell r="N13" t="str">
            <v>PS</v>
          </cell>
          <cell r="O13" t="str">
            <v>PS</v>
          </cell>
          <cell r="P13" t="str">
            <v>PS</v>
          </cell>
          <cell r="Q13" t="str">
            <v>PS</v>
          </cell>
          <cell r="R13" t="str">
            <v>PS</v>
          </cell>
        </row>
        <row r="14">
          <cell r="B14" t="str">
            <v>RESIDENTIAL</v>
          </cell>
          <cell r="F14" t="str">
            <v>P12S</v>
          </cell>
          <cell r="G14" t="str">
            <v>P12N</v>
          </cell>
          <cell r="H14" t="str">
            <v>P13S</v>
          </cell>
          <cell r="I14" t="str">
            <v>P13N</v>
          </cell>
          <cell r="J14" t="str">
            <v>P14S</v>
          </cell>
          <cell r="K14" t="str">
            <v>P14N</v>
          </cell>
          <cell r="L14" t="str">
            <v>P15S</v>
          </cell>
          <cell r="M14" t="str">
            <v>P15N</v>
          </cell>
          <cell r="N14" t="str">
            <v>P16</v>
          </cell>
          <cell r="O14" t="str">
            <v>P17</v>
          </cell>
          <cell r="P14" t="str">
            <v>P18</v>
          </cell>
          <cell r="Q14" t="str">
            <v>P19</v>
          </cell>
          <cell r="R14" t="str">
            <v>P20</v>
          </cell>
        </row>
        <row r="15">
          <cell r="A15" t="str">
            <v>Fix_R</v>
          </cell>
          <cell r="B15" t="str">
            <v>Service Charge</v>
          </cell>
          <cell r="C15" t="str">
            <v>Rate</v>
          </cell>
          <cell r="E15" t="str">
            <v>$</v>
          </cell>
          <cell r="F15">
            <v>11.99</v>
          </cell>
          <cell r="G15">
            <v>15.34</v>
          </cell>
          <cell r="H15">
            <v>12.34</v>
          </cell>
          <cell r="I15">
            <v>12.34</v>
          </cell>
          <cell r="J15">
            <v>12.51</v>
          </cell>
          <cell r="K15">
            <v>12.51</v>
          </cell>
          <cell r="L15">
            <v>12.67</v>
          </cell>
          <cell r="M15">
            <v>12.67</v>
          </cell>
          <cell r="N15">
            <v>14.65</v>
          </cell>
          <cell r="O15">
            <v>19.53</v>
          </cell>
          <cell r="P15">
            <v>23.54</v>
          </cell>
          <cell r="Q15">
            <v>27.53</v>
          </cell>
          <cell r="R15">
            <v>31.44</v>
          </cell>
        </row>
        <row r="16">
          <cell r="A16" t="str">
            <v>FR_R</v>
          </cell>
          <cell r="B16" t="str">
            <v>Foregone Revenue/Fix</v>
          </cell>
          <cell r="C16" t="str">
            <v>Rate Rider</v>
          </cell>
          <cell r="E16" t="str">
            <v>$</v>
          </cell>
          <cell r="H16">
            <v>-0.14000000000000001</v>
          </cell>
          <cell r="I16">
            <v>-0.14000000000000001</v>
          </cell>
          <cell r="J16">
            <v>0.09</v>
          </cell>
          <cell r="K16">
            <v>0.09</v>
          </cell>
          <cell r="L16">
            <v>0</v>
          </cell>
          <cell r="M16">
            <v>0</v>
          </cell>
        </row>
        <row r="17">
          <cell r="A17" t="str">
            <v>PPE_R</v>
          </cell>
          <cell r="B17" t="str">
            <v xml:space="preserve">Recovery of CGAAP/CWIP Differential </v>
          </cell>
          <cell r="C17" t="str">
            <v>Rate Rider</v>
          </cell>
          <cell r="E17" t="str">
            <v>$</v>
          </cell>
          <cell r="H17">
            <v>0.2</v>
          </cell>
          <cell r="I17">
            <v>0.2</v>
          </cell>
          <cell r="J17">
            <v>0.2</v>
          </cell>
          <cell r="K17">
            <v>0.2</v>
          </cell>
          <cell r="L17">
            <v>0.2</v>
          </cell>
          <cell r="M17">
            <v>0.2</v>
          </cell>
          <cell r="N17">
            <v>0.2</v>
          </cell>
        </row>
        <row r="18">
          <cell r="A18" t="str">
            <v>ICMF_R</v>
          </cell>
          <cell r="B18" t="str">
            <v>ICM Rate Rider  (2014) - in effect until the effective date of the next cost of service rates</v>
          </cell>
          <cell r="C18" t="str">
            <v>Rate Rider</v>
          </cell>
          <cell r="E18" t="str">
            <v>$</v>
          </cell>
          <cell r="H18">
            <v>0</v>
          </cell>
          <cell r="I18">
            <v>0</v>
          </cell>
          <cell r="J18">
            <v>7.0000000000000007E-2</v>
          </cell>
          <cell r="K18">
            <v>7.0000000000000007E-2</v>
          </cell>
          <cell r="L18">
            <v>7.0000000000000007E-2</v>
          </cell>
          <cell r="M18">
            <v>7.0000000000000007E-2</v>
          </cell>
        </row>
        <row r="19">
          <cell r="A19" t="str">
            <v>SGD_R</v>
          </cell>
          <cell r="B19" t="str">
            <v xml:space="preserve">Smart Grid Funding Adder(2014) </v>
          </cell>
          <cell r="C19" t="str">
            <v>Rate Adder</v>
          </cell>
          <cell r="E19" t="str">
            <v>$</v>
          </cell>
          <cell r="H19">
            <v>0</v>
          </cell>
          <cell r="I19">
            <v>0</v>
          </cell>
          <cell r="J19">
            <v>0.15</v>
          </cell>
          <cell r="K19">
            <v>0.15</v>
          </cell>
          <cell r="L19">
            <v>0</v>
          </cell>
          <cell r="M19">
            <v>0</v>
          </cell>
        </row>
        <row r="20">
          <cell r="A20" t="str">
            <v>Var_R</v>
          </cell>
          <cell r="B20" t="str">
            <v>Distribution Volumetric Rate</v>
          </cell>
          <cell r="C20" t="str">
            <v>Rate</v>
          </cell>
          <cell r="E20" t="str">
            <v>$/kWh</v>
          </cell>
          <cell r="F20">
            <v>1.35E-2</v>
          </cell>
          <cell r="G20">
            <v>1.37E-2</v>
          </cell>
          <cell r="H20">
            <v>1.3599999999999999E-2</v>
          </cell>
          <cell r="I20">
            <v>1.3599999999999999E-2</v>
          </cell>
          <cell r="J20">
            <v>1.38E-2</v>
          </cell>
          <cell r="K20">
            <v>1.38E-2</v>
          </cell>
          <cell r="L20">
            <v>1.4E-2</v>
          </cell>
          <cell r="M20">
            <v>1.4E-2</v>
          </cell>
          <cell r="N20">
            <v>1.6199999999999999E-2</v>
          </cell>
          <cell r="O20">
            <v>1.3599999999999999E-2</v>
          </cell>
          <cell r="P20">
            <v>9.4999999999999998E-3</v>
          </cell>
          <cell r="Q20">
            <v>4.8999999999999998E-3</v>
          </cell>
          <cell r="R20">
            <v>0</v>
          </cell>
        </row>
        <row r="21">
          <cell r="A21" t="str">
            <v>LV_R</v>
          </cell>
          <cell r="B21" t="str">
            <v>Low Voltage Service Rate</v>
          </cell>
          <cell r="C21" t="str">
            <v>Rate</v>
          </cell>
          <cell r="E21" t="str">
            <v>$/kWh</v>
          </cell>
          <cell r="F21">
            <v>1E-4</v>
          </cell>
          <cell r="G21">
            <v>8.0000000000000004E-4</v>
          </cell>
          <cell r="H21">
            <v>2.9999999999999997E-4</v>
          </cell>
          <cell r="I21">
            <v>2.9999999999999997E-4</v>
          </cell>
          <cell r="J21">
            <v>2.9999999999999997E-4</v>
          </cell>
          <cell r="K21">
            <v>2.9999999999999997E-4</v>
          </cell>
          <cell r="L21">
            <v>2.9999999999999997E-4</v>
          </cell>
          <cell r="M21">
            <v>2.9999999999999997E-4</v>
          </cell>
          <cell r="N21">
            <v>5.0000000000000001E-4</v>
          </cell>
          <cell r="O21">
            <v>5.0000000000000001E-4</v>
          </cell>
          <cell r="P21">
            <v>5.0000000000000001E-4</v>
          </cell>
          <cell r="Q21">
            <v>5.0000000000000001E-4</v>
          </cell>
          <cell r="R21">
            <v>5.0000000000000001E-4</v>
          </cell>
        </row>
        <row r="22">
          <cell r="A22" t="str">
            <v>SMARR_R</v>
          </cell>
          <cell r="B22" t="str">
            <v xml:space="preserve">Recovery of Stranded Meter Assets </v>
          </cell>
          <cell r="C22" t="str">
            <v>Rate Rider</v>
          </cell>
          <cell r="E22" t="str">
            <v>$/kWh</v>
          </cell>
          <cell r="H22">
            <v>1.4E-3</v>
          </cell>
          <cell r="I22">
            <v>1.6999999999999999E-3</v>
          </cell>
          <cell r="J22">
            <v>1.4E-3</v>
          </cell>
          <cell r="K22">
            <v>1.6999999999999999E-3</v>
          </cell>
          <cell r="L22">
            <v>0</v>
          </cell>
          <cell r="M22">
            <v>0</v>
          </cell>
        </row>
        <row r="23">
          <cell r="A23" t="str">
            <v>RAL13_R</v>
          </cell>
          <cell r="B23" t="str">
            <v xml:space="preserve">Disposition of Deferral/Variance Accounts (2013) </v>
          </cell>
          <cell r="C23" t="str">
            <v>Rate Rider</v>
          </cell>
          <cell r="E23" t="str">
            <v>$/kWh</v>
          </cell>
          <cell r="H23">
            <v>-1.9E-3</v>
          </cell>
          <cell r="I23">
            <v>-1.5E-3</v>
          </cell>
          <cell r="J23">
            <v>-1.9E-3</v>
          </cell>
          <cell r="K23">
            <v>-1.5E-3</v>
          </cell>
          <cell r="L23">
            <v>0</v>
          </cell>
          <cell r="M23">
            <v>0</v>
          </cell>
        </row>
        <row r="24">
          <cell r="A24" t="str">
            <v>GA13_R</v>
          </cell>
          <cell r="B24" t="str">
            <v xml:space="preserve">Disposition of Global Adjustment Sub-Account (2013) </v>
          </cell>
          <cell r="C24" t="str">
            <v>Rate Rider</v>
          </cell>
          <cell r="D24" t="str">
            <v>non_RPP</v>
          </cell>
          <cell r="E24" t="str">
            <v>$/kWh</v>
          </cell>
          <cell r="H24">
            <v>1.8E-3</v>
          </cell>
          <cell r="I24">
            <v>3.0999999999999999E-3</v>
          </cell>
          <cell r="J24">
            <v>1.8E-3</v>
          </cell>
          <cell r="K24">
            <v>3.0999999999999999E-3</v>
          </cell>
          <cell r="L24">
            <v>0</v>
          </cell>
          <cell r="M24">
            <v>0</v>
          </cell>
        </row>
        <row r="25">
          <cell r="A25" t="str">
            <v>RAL14_R</v>
          </cell>
          <cell r="B25" t="str">
            <v xml:space="preserve">Disposition of Deferral/Variance Account (2014) </v>
          </cell>
          <cell r="C25" t="str">
            <v>Rate Rider</v>
          </cell>
          <cell r="E25" t="str">
            <v>$/kWh</v>
          </cell>
          <cell r="G25">
            <v>-5.9999999999999995E-4</v>
          </cell>
          <cell r="H25">
            <v>0</v>
          </cell>
          <cell r="I25">
            <v>0</v>
          </cell>
          <cell r="J25">
            <v>-5.9999999999999995E-4</v>
          </cell>
          <cell r="K25">
            <v>-5.9999999999999995E-4</v>
          </cell>
          <cell r="L25">
            <v>-5.9999999999999995E-4</v>
          </cell>
          <cell r="M25">
            <v>-5.9999999999999995E-4</v>
          </cell>
        </row>
        <row r="26">
          <cell r="A26" t="str">
            <v>GA14_R</v>
          </cell>
          <cell r="B26" t="str">
            <v xml:space="preserve">Disposition of Global Adjustment Sub-Account (2014) </v>
          </cell>
          <cell r="C26" t="str">
            <v>Rate Rider</v>
          </cell>
          <cell r="D26" t="str">
            <v>non_RPP</v>
          </cell>
          <cell r="E26" t="str">
            <v>$/kWh</v>
          </cell>
          <cell r="H26">
            <v>0</v>
          </cell>
          <cell r="I26">
            <v>0</v>
          </cell>
          <cell r="J26">
            <v>-2.0000000000000001E-4</v>
          </cell>
          <cell r="K26">
            <v>-2.0000000000000001E-4</v>
          </cell>
          <cell r="L26">
            <v>-2.0000000000000001E-4</v>
          </cell>
          <cell r="M26">
            <v>-2.0000000000000001E-4</v>
          </cell>
        </row>
        <row r="27">
          <cell r="A27" t="str">
            <v>ICMV_R</v>
          </cell>
          <cell r="B27" t="str">
            <v>ICM Rate Rider  (2014) - in effect until the effective date of the next cost of service rates</v>
          </cell>
          <cell r="C27" t="str">
            <v>Rate Rider</v>
          </cell>
          <cell r="E27" t="str">
            <v>$/kWh</v>
          </cell>
          <cell r="H27">
            <v>0</v>
          </cell>
          <cell r="I27">
            <v>0</v>
          </cell>
          <cell r="J27">
            <v>1E-4</v>
          </cell>
          <cell r="K27">
            <v>1E-4</v>
          </cell>
          <cell r="L27">
            <v>1E-4</v>
          </cell>
          <cell r="M27">
            <v>1E-4</v>
          </cell>
        </row>
        <row r="28">
          <cell r="A28" t="str">
            <v>LRAM_R</v>
          </cell>
          <cell r="B28" t="str">
            <v xml:space="preserve">Lost Revenue Adjustment Mechanism (LRAM) </v>
          </cell>
          <cell r="C28" t="str">
            <v>Rate Rider</v>
          </cell>
          <cell r="E28" t="str">
            <v>$/kWh</v>
          </cell>
          <cell r="G28">
            <v>4.0000000000000002E-4</v>
          </cell>
          <cell r="H28">
            <v>0</v>
          </cell>
          <cell r="I28">
            <v>0</v>
          </cell>
          <cell r="J28">
            <v>0</v>
          </cell>
          <cell r="K28">
            <v>2.0000000000000001E-4</v>
          </cell>
          <cell r="L28">
            <v>0</v>
          </cell>
          <cell r="M28">
            <v>2.0000000000000001E-4</v>
          </cell>
        </row>
        <row r="29">
          <cell r="A29" t="str">
            <v>TAXC_R</v>
          </cell>
          <cell r="B29" t="str">
            <v>Tax Change</v>
          </cell>
          <cell r="C29" t="str">
            <v>Rate Rider</v>
          </cell>
          <cell r="E29" t="str">
            <v>$/kWh</v>
          </cell>
          <cell r="F29">
            <v>-4.0000000000000002E-4</v>
          </cell>
          <cell r="G29">
            <v>-5.9999999999999995E-4</v>
          </cell>
        </row>
        <row r="30">
          <cell r="A30" t="str">
            <v>SM11_R</v>
          </cell>
          <cell r="B30" t="str">
            <v>SMIRR 2011</v>
          </cell>
          <cell r="C30" t="str">
            <v>Rate Rider</v>
          </cell>
          <cell r="E30" t="str">
            <v>$</v>
          </cell>
          <cell r="F30">
            <v>0.14000000000000001</v>
          </cell>
          <cell r="G30">
            <v>1.78</v>
          </cell>
        </row>
        <row r="31">
          <cell r="A31" t="str">
            <v>SM12_R</v>
          </cell>
          <cell r="B31" t="str">
            <v>SMIRR 2012</v>
          </cell>
          <cell r="C31" t="str">
            <v>Rate Rider</v>
          </cell>
          <cell r="E31" t="str">
            <v>$</v>
          </cell>
          <cell r="F31">
            <v>1.28</v>
          </cell>
        </row>
        <row r="32">
          <cell r="A32" t="str">
            <v>LRVA_R</v>
          </cell>
          <cell r="B32" t="str">
            <v>Lost Revenue Adjustment Mechanism Variance Account (LRAMVA)</v>
          </cell>
          <cell r="C32" t="str">
            <v>Rate Rider</v>
          </cell>
          <cell r="E32" t="str">
            <v>$/kWh</v>
          </cell>
          <cell r="L32">
            <v>1E-4</v>
          </cell>
          <cell r="M32">
            <v>1E-4</v>
          </cell>
        </row>
        <row r="33">
          <cell r="A33" t="str">
            <v>RAL16_R</v>
          </cell>
          <cell r="B33" t="str">
            <v xml:space="preserve">Disposition of Deferral/Variance Accounts (2016) </v>
          </cell>
          <cell r="C33" t="str">
            <v>Rate Rider</v>
          </cell>
          <cell r="E33" t="str">
            <v>$/kWh</v>
          </cell>
          <cell r="N33">
            <v>2.0000000000000001E-4</v>
          </cell>
          <cell r="O33">
            <v>2.0000000000000001E-4</v>
          </cell>
        </row>
        <row r="34">
          <cell r="A34" t="str">
            <v>GA16_R</v>
          </cell>
          <cell r="B34" t="str">
            <v xml:space="preserve">Disposition of Global Adjustment Sub-Account (2016) </v>
          </cell>
          <cell r="C34" t="str">
            <v>Rate Rider</v>
          </cell>
          <cell r="D34" t="str">
            <v>non_RPP</v>
          </cell>
          <cell r="E34" t="str">
            <v>$/kWh</v>
          </cell>
          <cell r="N34">
            <v>1.1000000000000001E-3</v>
          </cell>
          <cell r="O34">
            <v>1.1000000000000001E-3</v>
          </cell>
        </row>
        <row r="35">
          <cell r="A35" t="str">
            <v>LRVA16_R</v>
          </cell>
          <cell r="B35" t="str">
            <v>Lost Revenue Adjustment Mechanism Variance Account (LRAMVA) (2016)</v>
          </cell>
          <cell r="C35" t="str">
            <v>Rate Rider</v>
          </cell>
          <cell r="E35" t="str">
            <v>$/kWh</v>
          </cell>
          <cell r="N35">
            <v>-1E-4</v>
          </cell>
        </row>
        <row r="36">
          <cell r="A36" t="str">
            <v>PPE16_R</v>
          </cell>
          <cell r="B36" t="str">
            <v>Account 1575</v>
          </cell>
          <cell r="C36" t="str">
            <v>Rate Rider</v>
          </cell>
          <cell r="E36" t="str">
            <v>$/kWh</v>
          </cell>
          <cell r="N36">
            <v>-5.0000000000000001E-4</v>
          </cell>
        </row>
        <row r="37">
          <cell r="A37" t="str">
            <v>SMA16_R</v>
          </cell>
          <cell r="B37" t="str">
            <v>Recovery of Stranded Meter Assets (2016)</v>
          </cell>
          <cell r="C37" t="str">
            <v>Rate Rider</v>
          </cell>
          <cell r="E37" t="str">
            <v>$/kWh</v>
          </cell>
          <cell r="N37">
            <v>1E-4</v>
          </cell>
        </row>
        <row r="40">
          <cell r="A40" t="str">
            <v>TN_R</v>
          </cell>
          <cell r="B40" t="str">
            <v>Retail Transmission Rate - Network Service Rate</v>
          </cell>
          <cell r="C40" t="str">
            <v>Rate</v>
          </cell>
          <cell r="E40" t="str">
            <v>$/kWh</v>
          </cell>
          <cell r="F40">
            <v>7.3000000000000001E-3</v>
          </cell>
          <cell r="G40">
            <v>6.8999999999999999E-3</v>
          </cell>
          <cell r="H40">
            <v>7.4000000000000003E-3</v>
          </cell>
          <cell r="I40">
            <v>7.4000000000000003E-3</v>
          </cell>
          <cell r="J40">
            <v>7.7000000000000002E-3</v>
          </cell>
          <cell r="K40">
            <v>7.7000000000000002E-3</v>
          </cell>
          <cell r="L40">
            <v>8.0000000000000002E-3</v>
          </cell>
          <cell r="M40">
            <v>8.0000000000000002E-3</v>
          </cell>
          <cell r="N40">
            <v>8.0000000000000002E-3</v>
          </cell>
          <cell r="O40">
            <v>8.2000000000000007E-3</v>
          </cell>
          <cell r="P40">
            <v>8.3000000000000001E-3</v>
          </cell>
          <cell r="Q40">
            <v>8.5000000000000006E-3</v>
          </cell>
          <cell r="R40">
            <v>8.6E-3</v>
          </cell>
        </row>
        <row r="41">
          <cell r="A41" t="str">
            <v>TC_R</v>
          </cell>
          <cell r="B41" t="str">
            <v>Retail Transmission Rate - Line and Transformation Connection Service Rate</v>
          </cell>
          <cell r="C41" t="str">
            <v>Rate</v>
          </cell>
          <cell r="E41" t="str">
            <v>$/kWh</v>
          </cell>
          <cell r="F41">
            <v>2.7000000000000001E-3</v>
          </cell>
          <cell r="G41">
            <v>5.4000000000000003E-3</v>
          </cell>
          <cell r="H41">
            <v>3.2000000000000002E-3</v>
          </cell>
          <cell r="I41">
            <v>3.2000000000000002E-3</v>
          </cell>
          <cell r="J41">
            <v>3.3999999999999998E-3</v>
          </cell>
          <cell r="K41">
            <v>3.3999999999999998E-3</v>
          </cell>
          <cell r="L41">
            <v>3.5000000000000001E-3</v>
          </cell>
          <cell r="M41">
            <v>3.5000000000000001E-3</v>
          </cell>
          <cell r="N41">
            <v>3.7000000000000002E-3</v>
          </cell>
          <cell r="O41">
            <v>3.8E-3</v>
          </cell>
          <cell r="P41">
            <v>3.8999999999999998E-3</v>
          </cell>
          <cell r="Q41">
            <v>4.0000000000000001E-3</v>
          </cell>
          <cell r="R41">
            <v>4.1000000000000003E-3</v>
          </cell>
        </row>
        <row r="44">
          <cell r="B44" t="str">
            <v>GENERAL SERVICE LESS THAN 50 KW</v>
          </cell>
        </row>
        <row r="45">
          <cell r="A45" t="str">
            <v>Fix_GS</v>
          </cell>
          <cell r="B45" t="str">
            <v>Service Charge</v>
          </cell>
          <cell r="C45" t="str">
            <v>Rate</v>
          </cell>
          <cell r="E45" t="str">
            <v>$</v>
          </cell>
          <cell r="F45">
            <v>28.64</v>
          </cell>
          <cell r="G45">
            <v>16.11</v>
          </cell>
          <cell r="H45">
            <v>25.39</v>
          </cell>
          <cell r="I45">
            <v>25.39</v>
          </cell>
          <cell r="J45">
            <v>25.75</v>
          </cell>
          <cell r="K45">
            <v>25.75</v>
          </cell>
          <cell r="L45">
            <v>26.08</v>
          </cell>
          <cell r="M45">
            <v>26.08</v>
          </cell>
          <cell r="N45">
            <v>30.25</v>
          </cell>
          <cell r="O45">
            <v>30.260140652622539</v>
          </cell>
          <cell r="P45">
            <v>30.264955945974531</v>
          </cell>
          <cell r="Q45">
            <v>30.418096840505161</v>
          </cell>
          <cell r="R45">
            <v>30.640173966078112</v>
          </cell>
        </row>
        <row r="46">
          <cell r="A46" t="str">
            <v>FR_GS</v>
          </cell>
          <cell r="B46" t="str">
            <v>Foregone Revenue/Fix</v>
          </cell>
          <cell r="C46" t="str">
            <v>Rate Rider</v>
          </cell>
          <cell r="E46" t="str">
            <v>$</v>
          </cell>
          <cell r="H46">
            <v>-0.14000000000000001</v>
          </cell>
          <cell r="I46">
            <v>-0.14000000000000001</v>
          </cell>
          <cell r="J46">
            <v>0.27</v>
          </cell>
          <cell r="K46">
            <v>0.27</v>
          </cell>
          <cell r="L46">
            <v>0</v>
          </cell>
          <cell r="M46">
            <v>0</v>
          </cell>
        </row>
        <row r="47">
          <cell r="A47" t="str">
            <v>PPE_GS</v>
          </cell>
          <cell r="B47" t="str">
            <v xml:space="preserve">Recovery of CGAAP/CWIP Differential </v>
          </cell>
          <cell r="C47" t="str">
            <v>Rate Rider</v>
          </cell>
          <cell r="E47" t="str">
            <v>$</v>
          </cell>
          <cell r="H47">
            <v>0.55000000000000004</v>
          </cell>
          <cell r="I47">
            <v>0.55000000000000004</v>
          </cell>
          <cell r="J47">
            <v>0.55000000000000004</v>
          </cell>
          <cell r="K47">
            <v>0.55000000000000004</v>
          </cell>
          <cell r="L47">
            <v>0.55000000000000004</v>
          </cell>
          <cell r="M47">
            <v>0.55000000000000004</v>
          </cell>
          <cell r="N47">
            <v>0.55000000000000004</v>
          </cell>
        </row>
        <row r="48">
          <cell r="A48" t="str">
            <v>ICMF_GS</v>
          </cell>
          <cell r="B48" t="str">
            <v>ICM Rate Rider  (2014) - in effect until the effective date of the next cost of service rates</v>
          </cell>
          <cell r="C48" t="str">
            <v>Rate Rider</v>
          </cell>
          <cell r="E48" t="str">
            <v>$</v>
          </cell>
          <cell r="H48">
            <v>0</v>
          </cell>
          <cell r="I48">
            <v>0</v>
          </cell>
          <cell r="J48">
            <v>0.14000000000000001</v>
          </cell>
          <cell r="K48">
            <v>0.14000000000000001</v>
          </cell>
          <cell r="L48">
            <v>0.14000000000000001</v>
          </cell>
          <cell r="M48">
            <v>0.14000000000000001</v>
          </cell>
        </row>
        <row r="49">
          <cell r="A49" t="str">
            <v>SGD_GS</v>
          </cell>
          <cell r="B49" t="str">
            <v xml:space="preserve">Smart Grid Funding Adder(2014) </v>
          </cell>
          <cell r="C49" t="str">
            <v>Rate Adder</v>
          </cell>
          <cell r="E49" t="str">
            <v>$</v>
          </cell>
          <cell r="H49">
            <v>0</v>
          </cell>
          <cell r="I49">
            <v>0</v>
          </cell>
          <cell r="J49">
            <v>0.41</v>
          </cell>
          <cell r="K49">
            <v>0.41</v>
          </cell>
          <cell r="L49">
            <v>0</v>
          </cell>
          <cell r="M49">
            <v>0</v>
          </cell>
        </row>
        <row r="50">
          <cell r="A50" t="str">
            <v>Var_GS</v>
          </cell>
          <cell r="B50" t="str">
            <v>Distribution Volumetric Rate</v>
          </cell>
          <cell r="C50" t="str">
            <v>Rate</v>
          </cell>
          <cell r="E50" t="str">
            <v>$/kWh</v>
          </cell>
          <cell r="F50">
            <v>1.1599999999999999E-2</v>
          </cell>
          <cell r="G50">
            <v>1.6400000000000001E-2</v>
          </cell>
          <cell r="H50">
            <v>1.35E-2</v>
          </cell>
          <cell r="I50">
            <v>1.35E-2</v>
          </cell>
          <cell r="J50">
            <v>1.37E-2</v>
          </cell>
          <cell r="K50">
            <v>1.37E-2</v>
          </cell>
          <cell r="L50">
            <v>1.3899999999999999E-2</v>
          </cell>
          <cell r="M50">
            <v>1.3899999999999999E-2</v>
          </cell>
          <cell r="N50">
            <v>1.61E-2</v>
          </cell>
          <cell r="O50">
            <v>1.9300000000000001E-2</v>
          </cell>
          <cell r="P50">
            <v>2.0799999999999999E-2</v>
          </cell>
          <cell r="Q50">
            <v>2.2100000000000002E-2</v>
          </cell>
          <cell r="R50">
            <v>2.3199999999999998E-2</v>
          </cell>
        </row>
        <row r="51">
          <cell r="A51" t="str">
            <v>LV_GS</v>
          </cell>
          <cell r="B51" t="str">
            <v>Low Voltage Service Rate</v>
          </cell>
          <cell r="C51" t="str">
            <v>Rate</v>
          </cell>
          <cell r="E51" t="str">
            <v>$/kWh</v>
          </cell>
          <cell r="F51">
            <v>1E-4</v>
          </cell>
          <cell r="G51">
            <v>6.9999999999999999E-4</v>
          </cell>
          <cell r="H51">
            <v>2.9999999999999997E-4</v>
          </cell>
          <cell r="I51">
            <v>2.9999999999999997E-4</v>
          </cell>
          <cell r="J51">
            <v>2.9999999999999997E-4</v>
          </cell>
          <cell r="K51">
            <v>2.9999999999999997E-4</v>
          </cell>
          <cell r="L51">
            <v>2.9999999999999997E-4</v>
          </cell>
          <cell r="M51">
            <v>2.9999999999999997E-4</v>
          </cell>
          <cell r="N51">
            <v>4.0000000000000002E-4</v>
          </cell>
          <cell r="O51">
            <v>4.0000000000000002E-4</v>
          </cell>
          <cell r="P51">
            <v>4.0000000000000002E-4</v>
          </cell>
          <cell r="Q51">
            <v>4.0000000000000002E-4</v>
          </cell>
          <cell r="R51">
            <v>4.0000000000000002E-4</v>
          </cell>
        </row>
        <row r="52">
          <cell r="A52" t="str">
            <v>SMARR_GS</v>
          </cell>
          <cell r="B52" t="str">
            <v xml:space="preserve">Recovery of Stranded Meter Assets </v>
          </cell>
          <cell r="C52" t="str">
            <v>Rate Rider</v>
          </cell>
          <cell r="E52" t="str">
            <v>$/kWh</v>
          </cell>
          <cell r="H52">
            <v>1.6999999999999999E-3</v>
          </cell>
          <cell r="I52">
            <v>2.2000000000000001E-3</v>
          </cell>
          <cell r="J52">
            <v>1.6999999999999999E-3</v>
          </cell>
          <cell r="K52">
            <v>2.2000000000000001E-3</v>
          </cell>
          <cell r="L52">
            <v>0</v>
          </cell>
          <cell r="M52">
            <v>0</v>
          </cell>
        </row>
        <row r="53">
          <cell r="A53" t="str">
            <v>RAL13_GS</v>
          </cell>
          <cell r="B53" t="str">
            <v xml:space="preserve">Disposition of Deferral/Variance Accounts (2013) </v>
          </cell>
          <cell r="C53" t="str">
            <v>Rate Rider</v>
          </cell>
          <cell r="E53" t="str">
            <v>$/kWh</v>
          </cell>
          <cell r="H53">
            <v>-1.8E-3</v>
          </cell>
          <cell r="I53">
            <v>-1.6000000000000001E-3</v>
          </cell>
          <cell r="J53">
            <v>-1.8E-3</v>
          </cell>
          <cell r="K53">
            <v>-1.6000000000000001E-3</v>
          </cell>
          <cell r="L53">
            <v>0</v>
          </cell>
          <cell r="M53">
            <v>0</v>
          </cell>
        </row>
        <row r="54">
          <cell r="A54" t="str">
            <v>GA13_GS</v>
          </cell>
          <cell r="B54" t="str">
            <v xml:space="preserve">Disposition of Global Adjustment Sub-Account (2013) </v>
          </cell>
          <cell r="C54" t="str">
            <v>Rate Rider</v>
          </cell>
          <cell r="D54" t="str">
            <v>non_RPP</v>
          </cell>
          <cell r="E54" t="str">
            <v>$/kWh</v>
          </cell>
          <cell r="H54">
            <v>1.8E-3</v>
          </cell>
          <cell r="I54">
            <v>3.0999999999999999E-3</v>
          </cell>
          <cell r="J54">
            <v>1.8E-3</v>
          </cell>
          <cell r="K54">
            <v>3.0999999999999999E-3</v>
          </cell>
          <cell r="L54">
            <v>0</v>
          </cell>
          <cell r="M54">
            <v>0</v>
          </cell>
        </row>
        <row r="55">
          <cell r="A55" t="str">
            <v>RAL14_GS</v>
          </cell>
          <cell r="B55" t="str">
            <v xml:space="preserve">Disposition of Deferral/Variance Account (2014) </v>
          </cell>
          <cell r="C55" t="str">
            <v>Rate Rider</v>
          </cell>
          <cell r="E55" t="str">
            <v>$/kWh</v>
          </cell>
          <cell r="G55">
            <v>-4.0000000000000002E-4</v>
          </cell>
          <cell r="H55">
            <v>0</v>
          </cell>
          <cell r="I55">
            <v>0</v>
          </cell>
          <cell r="J55">
            <v>-5.9999999999999995E-4</v>
          </cell>
          <cell r="K55">
            <v>-5.9999999999999995E-4</v>
          </cell>
          <cell r="L55">
            <v>-5.9999999999999995E-4</v>
          </cell>
          <cell r="M55">
            <v>-5.9999999999999995E-4</v>
          </cell>
        </row>
        <row r="56">
          <cell r="A56" t="str">
            <v>GA14_GS</v>
          </cell>
          <cell r="B56" t="str">
            <v xml:space="preserve">Disposition of Global Adjustment Sub-Account (2014) </v>
          </cell>
          <cell r="C56" t="str">
            <v>Rate Rider</v>
          </cell>
          <cell r="D56" t="str">
            <v>non_RPP</v>
          </cell>
          <cell r="E56" t="str">
            <v>$/kWh</v>
          </cell>
          <cell r="H56">
            <v>0</v>
          </cell>
          <cell r="I56">
            <v>0</v>
          </cell>
          <cell r="J56">
            <v>-2.0000000000000001E-4</v>
          </cell>
          <cell r="K56">
            <v>-2.0000000000000001E-4</v>
          </cell>
          <cell r="L56">
            <v>-2.0000000000000001E-4</v>
          </cell>
          <cell r="M56">
            <v>-2.0000000000000001E-4</v>
          </cell>
        </row>
        <row r="57">
          <cell r="A57" t="str">
            <v>ICMV_GS</v>
          </cell>
          <cell r="B57" t="str">
            <v>ICM Rate Rider  (2014) - in effect until the effective date of the next cost of service rates</v>
          </cell>
          <cell r="C57" t="str">
            <v>Rate Rider</v>
          </cell>
          <cell r="E57" t="str">
            <v>$/kWh</v>
          </cell>
          <cell r="H57">
            <v>0</v>
          </cell>
          <cell r="I57">
            <v>0</v>
          </cell>
          <cell r="J57">
            <v>1E-4</v>
          </cell>
          <cell r="K57">
            <v>1E-4</v>
          </cell>
          <cell r="L57">
            <v>1E-4</v>
          </cell>
          <cell r="M57">
            <v>1E-4</v>
          </cell>
        </row>
        <row r="58">
          <cell r="A58" t="str">
            <v>LRAM_GS</v>
          </cell>
          <cell r="B58" t="str">
            <v xml:space="preserve">Lost Revenue Adjustment Mechanism (LRAM) </v>
          </cell>
          <cell r="C58" t="str">
            <v>Rate Rider</v>
          </cell>
          <cell r="E58" t="str">
            <v>$/kWh</v>
          </cell>
          <cell r="H58">
            <v>0</v>
          </cell>
          <cell r="I58">
            <v>0</v>
          </cell>
          <cell r="J58">
            <v>0</v>
          </cell>
          <cell r="K58">
            <v>4.0000000000000002E-4</v>
          </cell>
          <cell r="L58">
            <v>0</v>
          </cell>
          <cell r="M58">
            <v>4.0000000000000002E-4</v>
          </cell>
        </row>
        <row r="59">
          <cell r="A59" t="str">
            <v>TAXC_GS</v>
          </cell>
          <cell r="B59" t="str">
            <v>Tax Change</v>
          </cell>
          <cell r="C59" t="str">
            <v>Rate Rider</v>
          </cell>
          <cell r="E59" t="str">
            <v>$/kWh</v>
          </cell>
          <cell r="F59">
            <v>-2.9999999999999997E-4</v>
          </cell>
          <cell r="G59">
            <v>-4.0000000000000002E-4</v>
          </cell>
        </row>
        <row r="60">
          <cell r="A60" t="str">
            <v>SM11_GS</v>
          </cell>
          <cell r="B60" t="str">
            <v>SMIRR 2011</v>
          </cell>
          <cell r="C60" t="str">
            <v>Rate Rider</v>
          </cell>
          <cell r="E60" t="str">
            <v>$</v>
          </cell>
          <cell r="F60">
            <v>3.37</v>
          </cell>
          <cell r="G60">
            <v>4.7300000000000004</v>
          </cell>
        </row>
        <row r="61">
          <cell r="A61" t="str">
            <v>SM12_GS</v>
          </cell>
          <cell r="B61" t="str">
            <v>SMIRR 2012</v>
          </cell>
          <cell r="C61" t="str">
            <v>Rate Rider</v>
          </cell>
          <cell r="E61" t="str">
            <v>$</v>
          </cell>
          <cell r="F61">
            <v>1.01</v>
          </cell>
        </row>
        <row r="62">
          <cell r="A62" t="str">
            <v>LRVA_GS</v>
          </cell>
          <cell r="B62" t="str">
            <v>Lost Revenue Adjustment Mechanism Variance Account (LRAMVA)</v>
          </cell>
          <cell r="C62" t="str">
            <v>Rate Rider</v>
          </cell>
          <cell r="E62" t="str">
            <v>$/kWh</v>
          </cell>
          <cell r="L62">
            <v>4.0000000000000002E-4</v>
          </cell>
          <cell r="M62">
            <v>4.0000000000000002E-4</v>
          </cell>
        </row>
        <row r="63">
          <cell r="A63" t="str">
            <v>RAL16_GS</v>
          </cell>
          <cell r="B63" t="str">
            <v xml:space="preserve">Disposition of Deferral/Variance Accounts (2016) </v>
          </cell>
          <cell r="C63" t="str">
            <v>Rate Rider</v>
          </cell>
          <cell r="E63" t="str">
            <v>$/kWh</v>
          </cell>
          <cell r="N63">
            <v>2.0000000000000001E-4</v>
          </cell>
          <cell r="O63">
            <v>2.0000000000000001E-4</v>
          </cell>
        </row>
        <row r="64">
          <cell r="A64" t="str">
            <v>GA16_GS</v>
          </cell>
          <cell r="B64" t="str">
            <v xml:space="preserve">Disposition of Global Adjustment Sub-Account (2016) </v>
          </cell>
          <cell r="C64" t="str">
            <v>Rate Rider</v>
          </cell>
          <cell r="D64" t="str">
            <v>non_RPP</v>
          </cell>
          <cell r="E64" t="str">
            <v>$/kWh</v>
          </cell>
          <cell r="N64">
            <v>1.1000000000000001E-3</v>
          </cell>
          <cell r="O64">
            <v>1.1000000000000001E-3</v>
          </cell>
        </row>
        <row r="65">
          <cell r="A65" t="str">
            <v>LRVA16_GS</v>
          </cell>
          <cell r="B65" t="str">
            <v>Lost Revenue Adjustment Mechanism Variance Account (LRAMVA) (2016)</v>
          </cell>
          <cell r="C65" t="str">
            <v>Rate Rider</v>
          </cell>
          <cell r="E65" t="str">
            <v>$/kWh</v>
          </cell>
          <cell r="N65">
            <v>1E-4</v>
          </cell>
        </row>
        <row r="66">
          <cell r="A66" t="str">
            <v>PPE16_GS</v>
          </cell>
          <cell r="B66" t="str">
            <v>Account 1575</v>
          </cell>
          <cell r="C66" t="str">
            <v>Rate Rider</v>
          </cell>
          <cell r="E66" t="str">
            <v>$/kWh</v>
          </cell>
          <cell r="N66">
            <v>-2.9999999999999997E-4</v>
          </cell>
        </row>
        <row r="67">
          <cell r="A67" t="str">
            <v>SMA16_GS</v>
          </cell>
          <cell r="B67" t="str">
            <v>Recovery of Stranded Meter Assets (2016)</v>
          </cell>
          <cell r="C67" t="str">
            <v>Rate Rider</v>
          </cell>
          <cell r="E67" t="str">
            <v>$/kWh</v>
          </cell>
          <cell r="N67">
            <v>2.0000000000000001E-4</v>
          </cell>
        </row>
        <row r="70">
          <cell r="A70" t="str">
            <v>TN_GS</v>
          </cell>
          <cell r="B70" t="str">
            <v>Retail Transmission Rate - Network Service Rate</v>
          </cell>
          <cell r="C70" t="str">
            <v>Rate</v>
          </cell>
          <cell r="E70" t="str">
            <v>$/kWh</v>
          </cell>
          <cell r="F70">
            <v>6.6E-3</v>
          </cell>
          <cell r="G70">
            <v>6.3E-3</v>
          </cell>
          <cell r="H70">
            <v>6.7000000000000002E-3</v>
          </cell>
          <cell r="I70">
            <v>6.7000000000000002E-3</v>
          </cell>
          <cell r="J70">
            <v>7.0000000000000001E-3</v>
          </cell>
          <cell r="K70">
            <v>7.0000000000000001E-3</v>
          </cell>
          <cell r="L70">
            <v>7.1999999999999998E-3</v>
          </cell>
          <cell r="M70">
            <v>7.1999999999999998E-3</v>
          </cell>
          <cell r="N70">
            <v>7.1999999999999998E-3</v>
          </cell>
          <cell r="O70">
            <v>7.3000000000000001E-3</v>
          </cell>
          <cell r="P70">
            <v>7.4000000000000003E-3</v>
          </cell>
          <cell r="Q70">
            <v>7.6E-3</v>
          </cell>
          <cell r="R70">
            <v>7.7000000000000002E-3</v>
          </cell>
        </row>
        <row r="71">
          <cell r="A71" t="str">
            <v>TC_GS</v>
          </cell>
          <cell r="B71" t="str">
            <v>Retail Transmission Rate - Line and Transformation Connection Service Rate</v>
          </cell>
          <cell r="C71" t="str">
            <v>Rate</v>
          </cell>
          <cell r="E71" t="str">
            <v>$/kWh</v>
          </cell>
          <cell r="F71">
            <v>2.3999999999999998E-3</v>
          </cell>
          <cell r="G71">
            <v>4.7999999999999996E-3</v>
          </cell>
          <cell r="H71">
            <v>2.8E-3</v>
          </cell>
          <cell r="I71">
            <v>2.8E-3</v>
          </cell>
          <cell r="J71">
            <v>2.8999999999999998E-3</v>
          </cell>
          <cell r="K71">
            <v>2.8999999999999998E-3</v>
          </cell>
          <cell r="L71">
            <v>3.0000000000000001E-3</v>
          </cell>
          <cell r="M71">
            <v>3.0000000000000001E-3</v>
          </cell>
          <cell r="N71">
            <v>3.2000000000000002E-3</v>
          </cell>
          <cell r="O71">
            <v>3.3E-3</v>
          </cell>
          <cell r="P71">
            <v>3.3E-3</v>
          </cell>
          <cell r="Q71">
            <v>3.3999999999999998E-3</v>
          </cell>
          <cell r="R71">
            <v>3.5000000000000001E-3</v>
          </cell>
        </row>
        <row r="74">
          <cell r="B74" t="str">
            <v>GENERAL SERVICE GREATER THAN 50 KW</v>
          </cell>
        </row>
        <row r="75">
          <cell r="A75" t="str">
            <v>Fix_GSL</v>
          </cell>
          <cell r="B75" t="str">
            <v>Service Charge</v>
          </cell>
          <cell r="C75" t="str">
            <v>Rate</v>
          </cell>
          <cell r="E75" t="str">
            <v>$</v>
          </cell>
          <cell r="F75">
            <v>84.45</v>
          </cell>
          <cell r="G75">
            <v>395.68</v>
          </cell>
          <cell r="H75">
            <v>134.81</v>
          </cell>
          <cell r="I75">
            <v>134.81</v>
          </cell>
          <cell r="J75">
            <v>136.69999999999999</v>
          </cell>
          <cell r="K75">
            <v>136.69999999999999</v>
          </cell>
          <cell r="L75">
            <v>138.47999999999999</v>
          </cell>
          <cell r="M75">
            <v>138.47999999999999</v>
          </cell>
          <cell r="N75">
            <v>138.47999999999999</v>
          </cell>
          <cell r="O75">
            <v>138.47999999999999</v>
          </cell>
          <cell r="P75">
            <v>138.47999999999999</v>
          </cell>
          <cell r="Q75">
            <v>138.47999999999999</v>
          </cell>
          <cell r="R75">
            <v>138.47999999999999</v>
          </cell>
        </row>
        <row r="76">
          <cell r="A76" t="str">
            <v>FR_GSL</v>
          </cell>
          <cell r="B76" t="str">
            <v>Foregone Revenue/Fix</v>
          </cell>
          <cell r="C76" t="str">
            <v>Rate Rider</v>
          </cell>
          <cell r="E76" t="str">
            <v>$</v>
          </cell>
          <cell r="H76">
            <v>0.72</v>
          </cell>
          <cell r="I76">
            <v>0.72</v>
          </cell>
          <cell r="J76">
            <v>3.24</v>
          </cell>
          <cell r="K76">
            <v>3.24</v>
          </cell>
          <cell r="L76">
            <v>0</v>
          </cell>
          <cell r="M76">
            <v>0</v>
          </cell>
        </row>
        <row r="77">
          <cell r="A77" t="str">
            <v>PPE_GSL</v>
          </cell>
          <cell r="B77" t="str">
            <v xml:space="preserve">Recovery of CGAAP/CWIP Differential </v>
          </cell>
          <cell r="C77" t="str">
            <v>Rate Rider</v>
          </cell>
          <cell r="E77" t="str">
            <v>$</v>
          </cell>
          <cell r="H77">
            <v>6.99</v>
          </cell>
          <cell r="I77">
            <v>6.99</v>
          </cell>
          <cell r="J77">
            <v>6.99</v>
          </cell>
          <cell r="K77">
            <v>6.99</v>
          </cell>
          <cell r="L77">
            <v>6.99</v>
          </cell>
          <cell r="M77">
            <v>6.99</v>
          </cell>
          <cell r="N77">
            <v>6.99</v>
          </cell>
        </row>
        <row r="78">
          <cell r="A78" t="str">
            <v>ICMF_GSL</v>
          </cell>
          <cell r="B78" t="str">
            <v>ICM Rate Rider  (2014) - in effect until the effective date of the next cost of service rates</v>
          </cell>
          <cell r="C78" t="str">
            <v>Rate Rider</v>
          </cell>
          <cell r="E78" t="str">
            <v>$</v>
          </cell>
          <cell r="H78">
            <v>0</v>
          </cell>
          <cell r="I78">
            <v>0</v>
          </cell>
          <cell r="J78">
            <v>0.72</v>
          </cell>
          <cell r="K78">
            <v>0.72</v>
          </cell>
          <cell r="L78">
            <v>0.72</v>
          </cell>
          <cell r="M78">
            <v>0.72</v>
          </cell>
        </row>
        <row r="79">
          <cell r="A79" t="str">
            <v>SGD_GSL</v>
          </cell>
          <cell r="B79" t="str">
            <v xml:space="preserve">Smart Grid Funding Adder(2014) </v>
          </cell>
          <cell r="C79" t="str">
            <v>Rate Adder</v>
          </cell>
          <cell r="E79" t="str">
            <v>$</v>
          </cell>
          <cell r="H79">
            <v>0</v>
          </cell>
          <cell r="I79">
            <v>0</v>
          </cell>
          <cell r="J79">
            <v>5.21</v>
          </cell>
          <cell r="K79">
            <v>5.21</v>
          </cell>
          <cell r="L79">
            <v>0</v>
          </cell>
          <cell r="M79">
            <v>0</v>
          </cell>
        </row>
        <row r="80">
          <cell r="A80" t="str">
            <v>Var_GSL</v>
          </cell>
          <cell r="B80" t="str">
            <v>Distribution Volumetric Rate</v>
          </cell>
          <cell r="C80" t="str">
            <v>Rate</v>
          </cell>
          <cell r="E80" t="str">
            <v>$/kW</v>
          </cell>
          <cell r="F80">
            <v>3.5036</v>
          </cell>
          <cell r="G80">
            <v>1.8392999999999999</v>
          </cell>
          <cell r="H80">
            <v>3.2397</v>
          </cell>
          <cell r="I80">
            <v>3.2397</v>
          </cell>
          <cell r="J80">
            <v>3.2850999999999999</v>
          </cell>
          <cell r="K80">
            <v>3.2850999999999999</v>
          </cell>
          <cell r="L80">
            <v>3.3277999999999999</v>
          </cell>
          <cell r="M80">
            <v>3.3277999999999999</v>
          </cell>
          <cell r="N80">
            <v>3.9398</v>
          </cell>
          <cell r="O80">
            <v>4.4756999999999998</v>
          </cell>
          <cell r="P80">
            <v>4.7237999999999998</v>
          </cell>
          <cell r="Q80">
            <v>4.9672000000000001</v>
          </cell>
          <cell r="R80">
            <v>5.1889000000000003</v>
          </cell>
        </row>
        <row r="81">
          <cell r="A81" t="str">
            <v>LV_GSL</v>
          </cell>
          <cell r="B81" t="str">
            <v>Low Voltage Service Rate</v>
          </cell>
          <cell r="C81" t="str">
            <v>Rate</v>
          </cell>
          <cell r="E81" t="str">
            <v>$/kW</v>
          </cell>
          <cell r="F81">
            <v>4.7199999999999999E-2</v>
          </cell>
          <cell r="G81">
            <v>0.2913</v>
          </cell>
          <cell r="H81">
            <v>0.11890000000000001</v>
          </cell>
          <cell r="I81">
            <v>0.11890000000000001</v>
          </cell>
          <cell r="J81">
            <v>0.11890000000000001</v>
          </cell>
          <cell r="K81">
            <v>0.11890000000000001</v>
          </cell>
          <cell r="L81">
            <v>0.11890000000000001</v>
          </cell>
          <cell r="M81">
            <v>0.11890000000000001</v>
          </cell>
          <cell r="N81">
            <v>0.15890000000000001</v>
          </cell>
          <cell r="O81">
            <v>0.15890000000000001</v>
          </cell>
          <cell r="P81">
            <v>0.159</v>
          </cell>
          <cell r="Q81">
            <v>0.159</v>
          </cell>
          <cell r="R81">
            <v>0.159</v>
          </cell>
        </row>
        <row r="82">
          <cell r="A82" t="str">
            <v>RAL13_GSL</v>
          </cell>
          <cell r="B82" t="str">
            <v xml:space="preserve">Disposition of Deferral/Variance Accounts (2013) </v>
          </cell>
          <cell r="C82" t="str">
            <v>Rate Rider</v>
          </cell>
          <cell r="E82" t="str">
            <v>$/kW</v>
          </cell>
          <cell r="H82">
            <v>-0.57799999999999996</v>
          </cell>
          <cell r="I82">
            <v>-0.59330000000000005</v>
          </cell>
          <cell r="J82">
            <v>-0.57799999999999996</v>
          </cell>
          <cell r="K82">
            <v>-0.59330000000000005</v>
          </cell>
          <cell r="L82">
            <v>0</v>
          </cell>
          <cell r="M82">
            <v>0</v>
          </cell>
        </row>
        <row r="83">
          <cell r="A83" t="str">
            <v>GA13_GSL</v>
          </cell>
          <cell r="B83" t="str">
            <v xml:space="preserve">Disposition of Global Adjustment Sub-Account (2013) </v>
          </cell>
          <cell r="C83" t="str">
            <v>Rate Rider</v>
          </cell>
          <cell r="D83" t="str">
            <v>non_RPP</v>
          </cell>
          <cell r="E83" t="str">
            <v>$/kWh</v>
          </cell>
          <cell r="H83">
            <v>1.8E-3</v>
          </cell>
          <cell r="I83">
            <v>3.0999999999999999E-3</v>
          </cell>
          <cell r="J83">
            <v>1.8E-3</v>
          </cell>
          <cell r="K83">
            <v>3.0999999999999999E-3</v>
          </cell>
          <cell r="L83">
            <v>0</v>
          </cell>
          <cell r="M83">
            <v>0</v>
          </cell>
        </row>
        <row r="84">
          <cell r="A84" t="str">
            <v>RAL14_GSL</v>
          </cell>
          <cell r="B84" t="str">
            <v xml:space="preserve">Disposition of Deferral/Variance Account (2014) </v>
          </cell>
          <cell r="C84" t="str">
            <v>Rate Rider</v>
          </cell>
          <cell r="E84" t="str">
            <v>$/kW</v>
          </cell>
          <cell r="G84">
            <v>-7.0499999999999993E-2</v>
          </cell>
          <cell r="H84">
            <v>0</v>
          </cell>
          <cell r="I84">
            <v>0</v>
          </cell>
          <cell r="J84">
            <v>-0.22070000000000001</v>
          </cell>
          <cell r="K84">
            <v>-0.22070000000000001</v>
          </cell>
          <cell r="L84">
            <v>-0.22070000000000001</v>
          </cell>
          <cell r="M84">
            <v>-0.22070000000000001</v>
          </cell>
        </row>
        <row r="85">
          <cell r="A85" t="str">
            <v>GA14_GSL</v>
          </cell>
          <cell r="B85" t="str">
            <v xml:space="preserve">Disposition of Global Adjustment Sub-Account (2014) </v>
          </cell>
          <cell r="C85" t="str">
            <v>Rate Rider</v>
          </cell>
          <cell r="D85" t="str">
            <v>non_RPP</v>
          </cell>
          <cell r="E85" t="str">
            <v>$/kW</v>
          </cell>
          <cell r="H85">
            <v>0</v>
          </cell>
          <cell r="I85">
            <v>0</v>
          </cell>
          <cell r="J85">
            <v>-7.1999999999999995E-2</v>
          </cell>
          <cell r="K85">
            <v>-7.1999999999999995E-2</v>
          </cell>
          <cell r="L85">
            <v>-7.1999999999999995E-2</v>
          </cell>
          <cell r="M85">
            <v>-7.1999999999999995E-2</v>
          </cell>
        </row>
        <row r="86">
          <cell r="A86" t="str">
            <v>ICMV_GSL</v>
          </cell>
          <cell r="B86" t="str">
            <v>ICM Rate Rider  (2014) - in effect until the effective date of the next cost of service rates</v>
          </cell>
          <cell r="C86" t="str">
            <v>Rate Rider</v>
          </cell>
          <cell r="E86" t="str">
            <v>$/kW</v>
          </cell>
          <cell r="H86">
            <v>0</v>
          </cell>
          <cell r="I86">
            <v>0</v>
          </cell>
          <cell r="J86">
            <v>1.7299999999999999E-2</v>
          </cell>
          <cell r="K86">
            <v>1.7299999999999999E-2</v>
          </cell>
          <cell r="L86">
            <v>1.7299999999999999E-2</v>
          </cell>
          <cell r="M86">
            <v>1.7299999999999999E-2</v>
          </cell>
        </row>
        <row r="87">
          <cell r="A87" t="str">
            <v>LRAM_GSL</v>
          </cell>
          <cell r="B87" t="str">
            <v xml:space="preserve">Lost Revenue Adjustment Mechanism (LRAM) </v>
          </cell>
          <cell r="C87" t="str">
            <v>Rate Rider</v>
          </cell>
          <cell r="E87" t="str">
            <v>$/kW</v>
          </cell>
          <cell r="G87">
            <v>1.1999999999999999E-3</v>
          </cell>
          <cell r="H87">
            <v>0</v>
          </cell>
          <cell r="I87">
            <v>0</v>
          </cell>
          <cell r="J87">
            <v>0</v>
          </cell>
          <cell r="K87">
            <v>9.9000000000000008E-3</v>
          </cell>
          <cell r="L87">
            <v>0</v>
          </cell>
          <cell r="M87">
            <v>9.9000000000000008E-3</v>
          </cell>
        </row>
        <row r="88">
          <cell r="A88" t="str">
            <v>TAXC_GSL</v>
          </cell>
          <cell r="B88" t="str">
            <v>Tax Change</v>
          </cell>
          <cell r="C88" t="str">
            <v>Rate Rider</v>
          </cell>
          <cell r="E88" t="str">
            <v>$/kW</v>
          </cell>
          <cell r="F88">
            <v>-5.0099999999999999E-2</v>
          </cell>
          <cell r="G88">
            <v>-6.5000000000000002E-2</v>
          </cell>
        </row>
        <row r="89">
          <cell r="A89" t="str">
            <v>SM11_GSL</v>
          </cell>
          <cell r="B89" t="str">
            <v>SMIRR 2011</v>
          </cell>
          <cell r="C89" t="str">
            <v>Rate Rider</v>
          </cell>
          <cell r="E89" t="str">
            <v>$</v>
          </cell>
        </row>
        <row r="90">
          <cell r="A90" t="str">
            <v>SM12_GSL</v>
          </cell>
          <cell r="B90" t="str">
            <v>SMIRR 2012</v>
          </cell>
          <cell r="C90" t="str">
            <v>Rate Rider</v>
          </cell>
          <cell r="E90" t="str">
            <v>$</v>
          </cell>
        </row>
        <row r="91">
          <cell r="A91" t="str">
            <v>TFD_GSL</v>
          </cell>
          <cell r="B91" t="str">
            <v>Transformer Discount</v>
          </cell>
          <cell r="C91" t="str">
            <v>Rate</v>
          </cell>
          <cell r="E91" t="str">
            <v>$/kW</v>
          </cell>
          <cell r="F91">
            <v>-0.6</v>
          </cell>
          <cell r="G91">
            <v>-0.6</v>
          </cell>
          <cell r="H91">
            <v>-0.6</v>
          </cell>
          <cell r="I91">
            <v>-0.6</v>
          </cell>
          <cell r="J91">
            <v>-0.6</v>
          </cell>
          <cell r="K91">
            <v>-0.6</v>
          </cell>
          <cell r="L91">
            <v>-0.6</v>
          </cell>
          <cell r="M91">
            <v>-0.6</v>
          </cell>
          <cell r="N91">
            <v>-0.6</v>
          </cell>
          <cell r="O91">
            <v>-0.6</v>
          </cell>
          <cell r="P91">
            <v>-0.6</v>
          </cell>
          <cell r="Q91">
            <v>-0.6</v>
          </cell>
          <cell r="R91">
            <v>-0.6</v>
          </cell>
        </row>
        <row r="92">
          <cell r="A92" t="str">
            <v>LRVA_GSL</v>
          </cell>
          <cell r="B92" t="str">
            <v>Lost Revenue Adjustment Mechanism Variance Account (LRAMVA)</v>
          </cell>
          <cell r="C92" t="str">
            <v>Rate Rider</v>
          </cell>
          <cell r="E92" t="str">
            <v>$/kW</v>
          </cell>
          <cell r="L92">
            <v>1.34E-2</v>
          </cell>
          <cell r="M92">
            <v>1.34E-2</v>
          </cell>
        </row>
        <row r="93">
          <cell r="A93" t="str">
            <v>RAL16_GSL</v>
          </cell>
          <cell r="B93" t="str">
            <v xml:space="preserve">Disposition of Deferral/Variance Accounts (2016) </v>
          </cell>
          <cell r="C93" t="str">
            <v>Rate Rider</v>
          </cell>
          <cell r="E93" t="str">
            <v>$/kW</v>
          </cell>
          <cell r="N93">
            <v>3.2099999999999997E-2</v>
          </cell>
          <cell r="O93">
            <v>3.2099999999999997E-2</v>
          </cell>
        </row>
        <row r="94">
          <cell r="A94" t="str">
            <v>GA16_GSL</v>
          </cell>
          <cell r="B94" t="str">
            <v xml:space="preserve">Disposition of Global Adjustment Sub-Account (2016) </v>
          </cell>
          <cell r="C94" t="str">
            <v>Rate Rider</v>
          </cell>
          <cell r="D94" t="str">
            <v>non_RPP</v>
          </cell>
          <cell r="E94" t="str">
            <v>$/kW</v>
          </cell>
          <cell r="N94">
            <v>0.42620000000000002</v>
          </cell>
          <cell r="O94">
            <v>0.42620000000000002</v>
          </cell>
        </row>
        <row r="95">
          <cell r="A95" t="str">
            <v>LRVA16_GSL</v>
          </cell>
          <cell r="B95" t="str">
            <v>Lost Revenue Adjustment Mechanism Variance Account (LRAMVA) (2016)</v>
          </cell>
          <cell r="C95" t="str">
            <v>Rate Rider</v>
          </cell>
          <cell r="E95" t="str">
            <v>$/kW</v>
          </cell>
          <cell r="N95">
            <v>-1.26E-2</v>
          </cell>
        </row>
        <row r="96">
          <cell r="A96" t="str">
            <v>PPE16_GSL</v>
          </cell>
          <cell r="B96" t="str">
            <v>Account 1575</v>
          </cell>
          <cell r="C96" t="str">
            <v>Rate Rider</v>
          </cell>
          <cell r="E96" t="str">
            <v>$/kW</v>
          </cell>
          <cell r="N96">
            <v>-5.8400000000000001E-2</v>
          </cell>
        </row>
        <row r="99">
          <cell r="A99" t="str">
            <v>TN_GSL</v>
          </cell>
          <cell r="B99" t="str">
            <v>Retail Transmission Rate - Network Service Rate</v>
          </cell>
          <cell r="C99" t="str">
            <v>Rate</v>
          </cell>
          <cell r="E99" t="str">
            <v>$/kW</v>
          </cell>
          <cell r="F99">
            <v>2.6667000000000001</v>
          </cell>
          <cell r="G99">
            <v>2.4796</v>
          </cell>
          <cell r="H99">
            <v>2.7151000000000001</v>
          </cell>
          <cell r="I99">
            <v>2.7151000000000001</v>
          </cell>
          <cell r="J99">
            <v>2.8191999999999999</v>
          </cell>
          <cell r="K99">
            <v>2.8191999999999999</v>
          </cell>
          <cell r="L99">
            <v>2.9192</v>
          </cell>
          <cell r="M99">
            <v>2.9192</v>
          </cell>
          <cell r="N99">
            <v>2.8864000000000001</v>
          </cell>
          <cell r="O99">
            <v>2.9268000000000001</v>
          </cell>
          <cell r="P99">
            <v>2.9691000000000001</v>
          </cell>
          <cell r="Q99">
            <v>3.0173999999999999</v>
          </cell>
          <cell r="R99">
            <v>3.0712000000000002</v>
          </cell>
        </row>
        <row r="100">
          <cell r="A100" t="str">
            <v>TC_GSL</v>
          </cell>
          <cell r="B100" t="str">
            <v>Retail Transmission Rate - Line and Transformation Connection Service Rate</v>
          </cell>
          <cell r="C100" t="str">
            <v>Rate</v>
          </cell>
          <cell r="E100" t="str">
            <v>$/kW</v>
          </cell>
          <cell r="F100">
            <v>0.97550000000000003</v>
          </cell>
          <cell r="G100">
            <v>1.8993</v>
          </cell>
          <cell r="H100">
            <v>1.0903</v>
          </cell>
          <cell r="I100">
            <v>1.0903</v>
          </cell>
          <cell r="J100">
            <v>1.1438999999999999</v>
          </cell>
          <cell r="K100">
            <v>1.1438999999999999</v>
          </cell>
          <cell r="L100">
            <v>1.1726000000000001</v>
          </cell>
          <cell r="M100">
            <v>1.1726000000000001</v>
          </cell>
          <cell r="N100">
            <v>1.2404999999999999</v>
          </cell>
          <cell r="O100">
            <v>1.2618</v>
          </cell>
          <cell r="P100">
            <v>1.2842</v>
          </cell>
          <cell r="Q100">
            <v>1.3092999999999999</v>
          </cell>
          <cell r="R100">
            <v>1.3371</v>
          </cell>
        </row>
        <row r="101">
          <cell r="A101" t="str">
            <v>TN_GSLI</v>
          </cell>
          <cell r="B101" t="str">
            <v>Retail Transmission Rate - Network Service Rate</v>
          </cell>
          <cell r="C101" t="str">
            <v>Rate</v>
          </cell>
          <cell r="E101" t="str">
            <v>$/kW</v>
          </cell>
          <cell r="F101">
            <v>2.6667000000000001</v>
          </cell>
          <cell r="G101">
            <v>3.2917999999999998</v>
          </cell>
          <cell r="H101">
            <v>2.8462000000000001</v>
          </cell>
          <cell r="I101">
            <v>2.8462000000000001</v>
          </cell>
          <cell r="J101">
            <v>2.9552999999999998</v>
          </cell>
          <cell r="K101">
            <v>2.9552999999999998</v>
          </cell>
          <cell r="L101">
            <v>3.0600999999999998</v>
          </cell>
          <cell r="M101">
            <v>3.0600999999999998</v>
          </cell>
          <cell r="N101">
            <v>3.0257000000000001</v>
          </cell>
          <cell r="O101">
            <v>3.0680999999999998</v>
          </cell>
          <cell r="P101">
            <v>3.1124999999999998</v>
          </cell>
          <cell r="Q101">
            <v>3.1629999999999998</v>
          </cell>
          <cell r="R101">
            <v>3.2195</v>
          </cell>
        </row>
        <row r="102">
          <cell r="A102" t="str">
            <v>TC_GSLI</v>
          </cell>
          <cell r="B102" t="str">
            <v>Retail Transmission Rate - Line and Transformation Connection Service Rate</v>
          </cell>
          <cell r="C102" t="str">
            <v>Rate</v>
          </cell>
          <cell r="E102" t="str">
            <v>$/kW</v>
          </cell>
          <cell r="F102">
            <v>0.97550000000000003</v>
          </cell>
          <cell r="G102">
            <v>2.5211999999999999</v>
          </cell>
          <cell r="H102">
            <v>1.1797</v>
          </cell>
          <cell r="I102">
            <v>1.1797</v>
          </cell>
          <cell r="J102">
            <v>1.2376</v>
          </cell>
          <cell r="K102">
            <v>1.2376</v>
          </cell>
          <cell r="L102">
            <v>1.2686999999999999</v>
          </cell>
          <cell r="M102">
            <v>1.2686999999999999</v>
          </cell>
          <cell r="N102">
            <v>1.3422000000000001</v>
          </cell>
          <cell r="O102">
            <v>1.3652</v>
          </cell>
          <cell r="P102">
            <v>1.3894</v>
          </cell>
          <cell r="Q102">
            <v>1.4166000000000001</v>
          </cell>
          <cell r="R102">
            <v>1.4467000000000001</v>
          </cell>
        </row>
        <row r="103">
          <cell r="B103" t="str">
            <v>LARGE USE</v>
          </cell>
        </row>
        <row r="104">
          <cell r="A104" t="str">
            <v>Fix_LU</v>
          </cell>
          <cell r="B104" t="str">
            <v>Service Charge</v>
          </cell>
          <cell r="C104" t="str">
            <v>Rate</v>
          </cell>
          <cell r="E104" t="str">
            <v>$</v>
          </cell>
          <cell r="F104">
            <v>9690.24</v>
          </cell>
          <cell r="G104">
            <v>9690.24</v>
          </cell>
          <cell r="H104">
            <v>5808.4</v>
          </cell>
          <cell r="I104">
            <v>5808.4</v>
          </cell>
          <cell r="J104">
            <v>5889.72</v>
          </cell>
          <cell r="K104">
            <v>5889.72</v>
          </cell>
          <cell r="L104">
            <v>5966.29</v>
          </cell>
          <cell r="M104">
            <v>5966.29</v>
          </cell>
          <cell r="N104">
            <v>5966.29</v>
          </cell>
          <cell r="O104">
            <v>5966.29</v>
          </cell>
          <cell r="P104">
            <v>5966.29</v>
          </cell>
          <cell r="Q104">
            <v>5966.29</v>
          </cell>
          <cell r="R104">
            <v>5966.29</v>
          </cell>
        </row>
        <row r="105">
          <cell r="A105" t="str">
            <v>FR_LU</v>
          </cell>
          <cell r="B105" t="str">
            <v>Foregone Revenue/Fix</v>
          </cell>
          <cell r="C105" t="str">
            <v>Rate Rider</v>
          </cell>
          <cell r="E105" t="str">
            <v>$</v>
          </cell>
          <cell r="H105">
            <v>587.71</v>
          </cell>
          <cell r="I105">
            <v>587.71</v>
          </cell>
          <cell r="J105">
            <v>64.040000000000006</v>
          </cell>
          <cell r="K105">
            <v>64.040000000000006</v>
          </cell>
          <cell r="L105">
            <v>0</v>
          </cell>
          <cell r="M105">
            <v>0</v>
          </cell>
        </row>
        <row r="106">
          <cell r="A106" t="str">
            <v>PPE_LU</v>
          </cell>
          <cell r="B106" t="str">
            <v xml:space="preserve">Recovery of CGAAP/CWIP Differential </v>
          </cell>
          <cell r="C106" t="str">
            <v>Rate Rider</v>
          </cell>
          <cell r="E106" t="str">
            <v>$</v>
          </cell>
          <cell r="H106">
            <v>104.59</v>
          </cell>
          <cell r="I106">
            <v>104.59</v>
          </cell>
          <cell r="J106">
            <v>104.59</v>
          </cell>
          <cell r="K106">
            <v>104.59</v>
          </cell>
          <cell r="L106">
            <v>104.59</v>
          </cell>
          <cell r="M106">
            <v>104.59</v>
          </cell>
          <cell r="N106">
            <v>104.59</v>
          </cell>
        </row>
        <row r="107">
          <cell r="A107" t="str">
            <v>ICMF_LU</v>
          </cell>
          <cell r="B107" t="str">
            <v>ICM Rate Rider  (2014) - in effect until the effective date of the next cost of service rates</v>
          </cell>
          <cell r="C107" t="str">
            <v>Rate Rider</v>
          </cell>
          <cell r="E107" t="str">
            <v>$</v>
          </cell>
          <cell r="H107">
            <v>0</v>
          </cell>
          <cell r="I107">
            <v>0</v>
          </cell>
          <cell r="J107">
            <v>30.93</v>
          </cell>
          <cell r="K107">
            <v>30.93</v>
          </cell>
          <cell r="L107">
            <v>30.93</v>
          </cell>
          <cell r="M107">
            <v>30.93</v>
          </cell>
        </row>
        <row r="108">
          <cell r="A108" t="str">
            <v>SGD_LU</v>
          </cell>
          <cell r="B108" t="str">
            <v xml:space="preserve">Smart Grid Funding Adder(2014) </v>
          </cell>
          <cell r="C108" t="str">
            <v>Rate Adder</v>
          </cell>
          <cell r="E108" t="str">
            <v>$</v>
          </cell>
          <cell r="H108">
            <v>0</v>
          </cell>
          <cell r="I108">
            <v>0</v>
          </cell>
          <cell r="J108">
            <v>77.98</v>
          </cell>
          <cell r="K108">
            <v>77.98</v>
          </cell>
          <cell r="L108">
            <v>0</v>
          </cell>
          <cell r="M108">
            <v>0</v>
          </cell>
        </row>
        <row r="109">
          <cell r="A109" t="str">
            <v>Var_LU</v>
          </cell>
          <cell r="B109" t="str">
            <v>Distribution Volumetric Rate</v>
          </cell>
          <cell r="C109" t="str">
            <v>Rate</v>
          </cell>
          <cell r="E109" t="str">
            <v>$/kW</v>
          </cell>
          <cell r="F109">
            <v>1.0484</v>
          </cell>
          <cell r="G109">
            <v>0.59179999999999999</v>
          </cell>
          <cell r="H109">
            <v>1.3784000000000001</v>
          </cell>
          <cell r="I109">
            <v>1.3784000000000001</v>
          </cell>
          <cell r="J109">
            <v>1.3976999999999999</v>
          </cell>
          <cell r="K109">
            <v>1.3976999999999999</v>
          </cell>
          <cell r="L109">
            <v>1.4158999999999999</v>
          </cell>
          <cell r="M109">
            <v>1.4158999999999999</v>
          </cell>
          <cell r="N109">
            <v>2.0703999999999998</v>
          </cell>
          <cell r="O109">
            <v>2.4026000000000001</v>
          </cell>
          <cell r="P109">
            <v>2.6113</v>
          </cell>
          <cell r="Q109">
            <v>2.8006000000000002</v>
          </cell>
          <cell r="R109">
            <v>2.9734000000000003</v>
          </cell>
        </row>
        <row r="110">
          <cell r="A110" t="str">
            <v>LV_LU</v>
          </cell>
          <cell r="B110" t="str">
            <v>Low Voltage Service Rate</v>
          </cell>
          <cell r="C110" t="str">
            <v>Rate</v>
          </cell>
          <cell r="E110" t="str">
            <v>$/kW</v>
          </cell>
          <cell r="F110">
            <v>5.5800000000000002E-2</v>
          </cell>
          <cell r="G110">
            <v>0.3886</v>
          </cell>
          <cell r="H110">
            <v>0.14369999999999999</v>
          </cell>
          <cell r="I110">
            <v>0.14369999999999999</v>
          </cell>
          <cell r="J110">
            <v>0.14369999999999999</v>
          </cell>
          <cell r="K110">
            <v>0.14369999999999999</v>
          </cell>
          <cell r="L110">
            <v>0.14369999999999999</v>
          </cell>
          <cell r="M110">
            <v>0.14369999999999999</v>
          </cell>
          <cell r="N110">
            <v>0.16289999999999999</v>
          </cell>
          <cell r="O110">
            <v>0.16300000000000001</v>
          </cell>
          <cell r="P110">
            <v>0.16309999999999999</v>
          </cell>
          <cell r="Q110">
            <v>0.16309999999999999</v>
          </cell>
          <cell r="R110">
            <v>0.16309999999999999</v>
          </cell>
        </row>
        <row r="111">
          <cell r="A111" t="str">
            <v>RAL13_LU</v>
          </cell>
          <cell r="B111" t="str">
            <v xml:space="preserve">Disposition of Deferral/Variance Accounts (2013) </v>
          </cell>
          <cell r="C111" t="str">
            <v>Rate Rider</v>
          </cell>
          <cell r="E111" t="str">
            <v>$/kW</v>
          </cell>
          <cell r="H111">
            <v>-0.20419999999999999</v>
          </cell>
          <cell r="I111">
            <v>0</v>
          </cell>
          <cell r="J111">
            <v>-0.20419999999999999</v>
          </cell>
          <cell r="K111">
            <v>0</v>
          </cell>
          <cell r="L111">
            <v>0</v>
          </cell>
          <cell r="M111">
            <v>0</v>
          </cell>
        </row>
        <row r="112">
          <cell r="A112" t="str">
            <v>GA13_LU</v>
          </cell>
          <cell r="B112" t="str">
            <v xml:space="preserve">Disposition of Global Adjustment Sub-Account (2013) </v>
          </cell>
          <cell r="C112" t="str">
            <v>Rate Rider</v>
          </cell>
          <cell r="D112" t="str">
            <v>non_RPP</v>
          </cell>
          <cell r="E112" t="str">
            <v>$/kWh</v>
          </cell>
          <cell r="H112">
            <v>1.8E-3</v>
          </cell>
          <cell r="I112">
            <v>0</v>
          </cell>
          <cell r="J112">
            <v>1.8E-3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RAL14_LU</v>
          </cell>
          <cell r="B113" t="str">
            <v xml:space="preserve">Disposition of Deferral/Variance Account (2014) </v>
          </cell>
          <cell r="C113" t="str">
            <v>Rate Rider</v>
          </cell>
          <cell r="E113" t="str">
            <v>$/kW</v>
          </cell>
          <cell r="H113">
            <v>0</v>
          </cell>
          <cell r="I113">
            <v>0</v>
          </cell>
          <cell r="J113">
            <v>-0.1973</v>
          </cell>
          <cell r="K113">
            <v>-0.1973</v>
          </cell>
          <cell r="L113">
            <v>-0.1973</v>
          </cell>
          <cell r="M113">
            <v>-0.1973</v>
          </cell>
        </row>
        <row r="114">
          <cell r="A114" t="str">
            <v>ICMV_LU</v>
          </cell>
          <cell r="B114" t="str">
            <v>ICM Rate Rider  (2014) - in effect until the effective date of the next cost of service rates</v>
          </cell>
          <cell r="C114" t="str">
            <v>Rate Rider</v>
          </cell>
          <cell r="E114" t="str">
            <v>$/kW</v>
          </cell>
          <cell r="H114">
            <v>0</v>
          </cell>
          <cell r="I114">
            <v>0</v>
          </cell>
          <cell r="J114">
            <v>7.3000000000000001E-3</v>
          </cell>
          <cell r="K114">
            <v>7.3000000000000001E-3</v>
          </cell>
          <cell r="L114">
            <v>7.3000000000000001E-3</v>
          </cell>
          <cell r="M114">
            <v>7.3000000000000001E-3</v>
          </cell>
        </row>
        <row r="115">
          <cell r="A115" t="str">
            <v>TAXC_LU</v>
          </cell>
          <cell r="B115" t="str">
            <v>Tax Change</v>
          </cell>
          <cell r="C115" t="str">
            <v>Rate Rider</v>
          </cell>
          <cell r="E115" t="str">
            <v>$/kW</v>
          </cell>
          <cell r="F115">
            <v>-1.7500000000000002E-2</v>
          </cell>
          <cell r="G115">
            <v>-7.6399999999999996E-2</v>
          </cell>
        </row>
        <row r="116">
          <cell r="A116" t="str">
            <v>TFD_LU</v>
          </cell>
          <cell r="B116" t="str">
            <v>Transformer Discount</v>
          </cell>
          <cell r="C116" t="str">
            <v>Rate</v>
          </cell>
          <cell r="E116" t="str">
            <v>$/kW</v>
          </cell>
          <cell r="F116">
            <v>-0.6</v>
          </cell>
          <cell r="G116">
            <v>-0.6</v>
          </cell>
          <cell r="H116">
            <v>-0.6</v>
          </cell>
          <cell r="I116">
            <v>-0.6</v>
          </cell>
          <cell r="J116">
            <v>-0.6</v>
          </cell>
          <cell r="K116">
            <v>-0.6</v>
          </cell>
          <cell r="L116">
            <v>-0.6</v>
          </cell>
          <cell r="M116">
            <v>-0.6</v>
          </cell>
          <cell r="N116">
            <v>-0.6</v>
          </cell>
          <cell r="O116">
            <v>-0.6</v>
          </cell>
          <cell r="P116">
            <v>-0.6</v>
          </cell>
          <cell r="Q116">
            <v>-0.6</v>
          </cell>
          <cell r="R116">
            <v>-0.6</v>
          </cell>
        </row>
        <row r="117">
          <cell r="A117" t="str">
            <v>RAL16_LU</v>
          </cell>
          <cell r="B117" t="str">
            <v xml:space="preserve">Disposition of Deferral/Variance Accounts (2016) </v>
          </cell>
          <cell r="C117" t="str">
            <v>Rate Rider</v>
          </cell>
          <cell r="E117" t="str">
            <v>$/kW</v>
          </cell>
          <cell r="N117">
            <v>1.6799999999999999E-2</v>
          </cell>
          <cell r="O117">
            <v>1.6799999999999999E-2</v>
          </cell>
        </row>
        <row r="118">
          <cell r="A118" t="str">
            <v>LRVA16_LU</v>
          </cell>
          <cell r="B118" t="str">
            <v>Lost Revenue Adjustment Mechanism Variance Account (LRAMVA) (2016)</v>
          </cell>
          <cell r="C118" t="str">
            <v>Rate Rider</v>
          </cell>
          <cell r="E118" t="str">
            <v>$/kW</v>
          </cell>
          <cell r="N118">
            <v>-3.5299999999999998E-2</v>
          </cell>
        </row>
        <row r="119">
          <cell r="A119" t="str">
            <v>PPE16_LU</v>
          </cell>
          <cell r="B119" t="str">
            <v>Account 1575</v>
          </cell>
          <cell r="C119" t="str">
            <v>Rate Rider</v>
          </cell>
          <cell r="E119" t="str">
            <v>$/kW</v>
          </cell>
          <cell r="N119">
            <v>-3.4500000000000003E-2</v>
          </cell>
        </row>
        <row r="127">
          <cell r="A127" t="str">
            <v>TN_LU</v>
          </cell>
          <cell r="B127" t="str">
            <v>Retail Transmission Rate - Network Service Rate</v>
          </cell>
          <cell r="C127" t="str">
            <v>Rate</v>
          </cell>
          <cell r="E127" t="str">
            <v>$/kW</v>
          </cell>
          <cell r="F127">
            <v>3.1284999999999998</v>
          </cell>
          <cell r="G127">
            <v>3.1192000000000002</v>
          </cell>
          <cell r="H127">
            <v>3.2216</v>
          </cell>
          <cell r="I127">
            <v>3.2216</v>
          </cell>
          <cell r="J127">
            <v>3.3451</v>
          </cell>
          <cell r="K127">
            <v>3.3451</v>
          </cell>
          <cell r="L127">
            <v>3.4638</v>
          </cell>
          <cell r="M127">
            <v>3.4638</v>
          </cell>
          <cell r="N127">
            <v>3.4689999999999999</v>
          </cell>
          <cell r="O127">
            <v>3.5360999999999998</v>
          </cell>
          <cell r="P127">
            <v>3.6097999999999999</v>
          </cell>
          <cell r="Q127">
            <v>3.6867999999999999</v>
          </cell>
          <cell r="R127">
            <v>3.7780999999999998</v>
          </cell>
        </row>
        <row r="128">
          <cell r="A128" t="str">
            <v>TC_LU</v>
          </cell>
          <cell r="B128" t="str">
            <v>Retail Transmission Rate - Line and Transformation Connection Service Rate</v>
          </cell>
          <cell r="C128" t="str">
            <v>Rate</v>
          </cell>
          <cell r="E128" t="str">
            <v>$/kW</v>
          </cell>
          <cell r="F128">
            <v>1.1529</v>
          </cell>
          <cell r="G128">
            <v>2.5775000000000001</v>
          </cell>
          <cell r="H128">
            <v>1.1183000000000001</v>
          </cell>
          <cell r="I128">
            <v>1.1183000000000001</v>
          </cell>
          <cell r="J128">
            <v>1.1732</v>
          </cell>
          <cell r="K128">
            <v>1.1732</v>
          </cell>
          <cell r="L128">
            <v>1.2027000000000001</v>
          </cell>
          <cell r="M128">
            <v>1.2027000000000001</v>
          </cell>
          <cell r="N128">
            <v>1.2887999999999999</v>
          </cell>
          <cell r="O128">
            <v>1.3178000000000001</v>
          </cell>
          <cell r="P128">
            <v>1.3495999999999999</v>
          </cell>
          <cell r="Q128">
            <v>1.3829</v>
          </cell>
          <cell r="R128">
            <v>1.4218</v>
          </cell>
        </row>
        <row r="131">
          <cell r="B131" t="str">
            <v>UNMETERED SCATTERED LOAD</v>
          </cell>
        </row>
        <row r="132">
          <cell r="A132" t="str">
            <v>Fix_USL</v>
          </cell>
          <cell r="B132" t="str">
            <v>Service Charge</v>
          </cell>
          <cell r="C132" t="str">
            <v>Rate</v>
          </cell>
          <cell r="E132" t="str">
            <v>$</v>
          </cell>
          <cell r="F132">
            <v>14.32</v>
          </cell>
          <cell r="G132">
            <v>7.95</v>
          </cell>
          <cell r="H132">
            <v>6.82</v>
          </cell>
          <cell r="I132">
            <v>6.82</v>
          </cell>
          <cell r="J132">
            <v>6.92</v>
          </cell>
          <cell r="K132">
            <v>6.85</v>
          </cell>
          <cell r="L132">
            <v>7.01</v>
          </cell>
          <cell r="M132">
            <v>7.01</v>
          </cell>
          <cell r="N132">
            <v>8.1300000000000008</v>
          </cell>
          <cell r="O132">
            <v>9.07</v>
          </cell>
          <cell r="P132">
            <v>9.5</v>
          </cell>
          <cell r="Q132">
            <v>9.9</v>
          </cell>
          <cell r="R132">
            <v>10.220000000000001</v>
          </cell>
        </row>
        <row r="133">
          <cell r="A133" t="str">
            <v>FR_USL</v>
          </cell>
          <cell r="B133" t="str">
            <v>Foregone Revenue/Fix</v>
          </cell>
          <cell r="C133" t="str">
            <v>Rate Rider</v>
          </cell>
          <cell r="E133" t="str">
            <v>$</v>
          </cell>
          <cell r="H133">
            <v>-0.34</v>
          </cell>
          <cell r="I133">
            <v>-0.34</v>
          </cell>
          <cell r="J133">
            <v>0.05</v>
          </cell>
          <cell r="K133">
            <v>0.05</v>
          </cell>
          <cell r="L133">
            <v>0</v>
          </cell>
          <cell r="M133">
            <v>0</v>
          </cell>
        </row>
        <row r="134">
          <cell r="A134" t="str">
            <v>PPE_USL</v>
          </cell>
          <cell r="B134" t="str">
            <v xml:space="preserve">Recovery of CGAAP/CWIP Differential </v>
          </cell>
          <cell r="C134" t="str">
            <v>Rate Rider</v>
          </cell>
          <cell r="E134" t="str">
            <v>$</v>
          </cell>
          <cell r="H134">
            <v>0.11</v>
          </cell>
          <cell r="I134">
            <v>0.11</v>
          </cell>
          <cell r="J134">
            <v>0.11</v>
          </cell>
          <cell r="K134">
            <v>0.11</v>
          </cell>
          <cell r="L134">
            <v>0.11</v>
          </cell>
          <cell r="M134">
            <v>0.11</v>
          </cell>
          <cell r="N134">
            <v>0.11</v>
          </cell>
        </row>
        <row r="135">
          <cell r="A135" t="str">
            <v>ICMF_USL</v>
          </cell>
          <cell r="B135" t="str">
            <v>ICM Rate Rider  (2014) - in effect until the effective date of the next cost of service rates</v>
          </cell>
          <cell r="C135" t="str">
            <v>Rate Rider</v>
          </cell>
          <cell r="E135" t="str">
            <v>$</v>
          </cell>
          <cell r="H135">
            <v>0</v>
          </cell>
          <cell r="I135">
            <v>0</v>
          </cell>
          <cell r="J135">
            <v>0.04</v>
          </cell>
          <cell r="K135">
            <v>0.04</v>
          </cell>
          <cell r="L135">
            <v>0.04</v>
          </cell>
          <cell r="M135">
            <v>0.04</v>
          </cell>
        </row>
        <row r="136">
          <cell r="A136" t="str">
            <v>SGD_USL</v>
          </cell>
          <cell r="B136" t="str">
            <v xml:space="preserve">Smart Grid Funding Adder(2014) </v>
          </cell>
          <cell r="C136" t="str">
            <v>Rate Adder</v>
          </cell>
          <cell r="E136" t="str">
            <v>$</v>
          </cell>
          <cell r="H136">
            <v>0</v>
          </cell>
          <cell r="I136">
            <v>0</v>
          </cell>
          <cell r="J136">
            <v>0.08</v>
          </cell>
          <cell r="K136">
            <v>0.08</v>
          </cell>
          <cell r="L136">
            <v>0</v>
          </cell>
          <cell r="M136">
            <v>0</v>
          </cell>
        </row>
        <row r="137">
          <cell r="A137" t="str">
            <v>Var_USL</v>
          </cell>
          <cell r="B137" t="str">
            <v>Distribution Volumetric Rate</v>
          </cell>
          <cell r="C137" t="str">
            <v>Rate</v>
          </cell>
          <cell r="E137" t="str">
            <v>$/kWh</v>
          </cell>
          <cell r="F137">
            <v>8.6999999999999994E-3</v>
          </cell>
          <cell r="G137">
            <v>1.61E-2</v>
          </cell>
          <cell r="H137">
            <v>1.55E-2</v>
          </cell>
          <cell r="I137">
            <v>1.55E-2</v>
          </cell>
          <cell r="J137">
            <v>1.5699999999999999E-2</v>
          </cell>
          <cell r="K137">
            <v>1.5599999999999999E-2</v>
          </cell>
          <cell r="L137">
            <v>1.5900000000000001E-2</v>
          </cell>
          <cell r="M137">
            <v>1.5900000000000001E-2</v>
          </cell>
          <cell r="N137">
            <v>1.84E-2</v>
          </cell>
          <cell r="O137">
            <v>2.06E-2</v>
          </cell>
          <cell r="P137">
            <v>2.1600000000000001E-2</v>
          </cell>
          <cell r="Q137">
            <v>2.24E-2</v>
          </cell>
          <cell r="R137">
            <v>2.3199999999999998E-2</v>
          </cell>
        </row>
        <row r="138">
          <cell r="A138" t="str">
            <v>LV_USL</v>
          </cell>
          <cell r="B138" t="str">
            <v>Low Voltage Service Rate</v>
          </cell>
          <cell r="C138" t="str">
            <v>Rate</v>
          </cell>
          <cell r="E138" t="str">
            <v>$/kWh</v>
          </cell>
          <cell r="F138">
            <v>1E-4</v>
          </cell>
          <cell r="G138">
            <v>6.9999999999999999E-4</v>
          </cell>
          <cell r="H138">
            <v>2.9999999999999997E-4</v>
          </cell>
          <cell r="I138">
            <v>2.9999999999999997E-4</v>
          </cell>
          <cell r="J138">
            <v>2.9999999999999997E-4</v>
          </cell>
          <cell r="K138">
            <v>2.9999999999999997E-4</v>
          </cell>
          <cell r="L138">
            <v>2.9999999999999997E-4</v>
          </cell>
          <cell r="M138">
            <v>2.9999999999999997E-4</v>
          </cell>
          <cell r="N138">
            <v>5.0000000000000001E-4</v>
          </cell>
          <cell r="O138">
            <v>5.0000000000000001E-4</v>
          </cell>
          <cell r="P138">
            <v>5.0000000000000001E-4</v>
          </cell>
          <cell r="Q138">
            <v>5.0000000000000001E-4</v>
          </cell>
          <cell r="R138">
            <v>5.0000000000000001E-4</v>
          </cell>
        </row>
        <row r="139">
          <cell r="A139" t="str">
            <v>RAL13_USL</v>
          </cell>
          <cell r="B139" t="str">
            <v xml:space="preserve">Disposition of Deferral/Variance Accounts (2013) </v>
          </cell>
          <cell r="C139" t="str">
            <v>Rate Rider</v>
          </cell>
          <cell r="E139" t="str">
            <v>$/kWh</v>
          </cell>
          <cell r="H139">
            <v>-2.3E-3</v>
          </cell>
          <cell r="I139">
            <v>-1.5E-3</v>
          </cell>
          <cell r="J139">
            <v>-2.3E-3</v>
          </cell>
          <cell r="K139">
            <v>-1.5E-3</v>
          </cell>
          <cell r="L139">
            <v>0</v>
          </cell>
          <cell r="M139">
            <v>0</v>
          </cell>
        </row>
        <row r="140">
          <cell r="A140" t="str">
            <v>GA13_USL</v>
          </cell>
          <cell r="B140" t="str">
            <v xml:space="preserve">Disposition of Global Adjustment Sub-Account (2013) </v>
          </cell>
          <cell r="C140" t="str">
            <v>Rate Rider</v>
          </cell>
          <cell r="D140" t="str">
            <v>non_RPP</v>
          </cell>
          <cell r="E140" t="str">
            <v>$/kWh</v>
          </cell>
          <cell r="H140">
            <v>1.8E-3</v>
          </cell>
          <cell r="I140">
            <v>3.0999999999999999E-3</v>
          </cell>
          <cell r="J140">
            <v>1.8E-3</v>
          </cell>
          <cell r="K140">
            <v>3.0999999999999999E-3</v>
          </cell>
          <cell r="L140">
            <v>0</v>
          </cell>
          <cell r="M140">
            <v>0</v>
          </cell>
        </row>
        <row r="141">
          <cell r="A141" t="str">
            <v>RAL14_USL</v>
          </cell>
          <cell r="B141" t="str">
            <v xml:space="preserve">Disposition of Deferral/Variance Account (2014) </v>
          </cell>
          <cell r="C141" t="str">
            <v>Rate Rider</v>
          </cell>
          <cell r="E141" t="str">
            <v>$/kWh</v>
          </cell>
          <cell r="G141">
            <v>-8.9999999999999998E-4</v>
          </cell>
          <cell r="H141">
            <v>0</v>
          </cell>
          <cell r="I141">
            <v>0</v>
          </cell>
          <cell r="J141">
            <v>-5.9999999999999995E-4</v>
          </cell>
          <cell r="K141">
            <v>-5.9999999999999995E-4</v>
          </cell>
          <cell r="L141">
            <v>-5.9999999999999995E-4</v>
          </cell>
          <cell r="M141">
            <v>-5.9999999999999995E-4</v>
          </cell>
        </row>
        <row r="142">
          <cell r="A142" t="str">
            <v>GA14_USL</v>
          </cell>
          <cell r="B142" t="str">
            <v xml:space="preserve">Disposition of Global Adjustment Sub-Account (2014) </v>
          </cell>
          <cell r="C142" t="str">
            <v>Rate Rider</v>
          </cell>
          <cell r="D142" t="str">
            <v>non_RPP</v>
          </cell>
          <cell r="E142" t="str">
            <v>$/kWh</v>
          </cell>
          <cell r="H142">
            <v>0</v>
          </cell>
          <cell r="I142">
            <v>0</v>
          </cell>
          <cell r="J142">
            <v>-2.0000000000000001E-4</v>
          </cell>
          <cell r="K142">
            <v>-2.0000000000000001E-4</v>
          </cell>
          <cell r="L142">
            <v>-2.0000000000000001E-4</v>
          </cell>
          <cell r="M142">
            <v>-2.0000000000000001E-4</v>
          </cell>
        </row>
        <row r="143">
          <cell r="A143" t="str">
            <v>ICMV_USL</v>
          </cell>
          <cell r="B143" t="str">
            <v>ICM Rate Rider  (2014) - in effect until the effective date of the next cost of service rates</v>
          </cell>
          <cell r="C143" t="str">
            <v>Rate Rider</v>
          </cell>
          <cell r="E143" t="str">
            <v>$/kWh</v>
          </cell>
          <cell r="H143">
            <v>0</v>
          </cell>
          <cell r="I143">
            <v>0</v>
          </cell>
          <cell r="J143">
            <v>1E-4</v>
          </cell>
          <cell r="K143">
            <v>1E-4</v>
          </cell>
          <cell r="L143">
            <v>1E-4</v>
          </cell>
          <cell r="M143">
            <v>1E-4</v>
          </cell>
        </row>
        <row r="144">
          <cell r="A144" t="str">
            <v>TAXC_USL</v>
          </cell>
          <cell r="B144" t="str">
            <v>Tax Change</v>
          </cell>
          <cell r="C144" t="str">
            <v>Rate Rider</v>
          </cell>
          <cell r="E144" t="str">
            <v>$/kWh</v>
          </cell>
          <cell r="F144">
            <v>-6.9999999999999999E-4</v>
          </cell>
          <cell r="G144">
            <v>-5.0000000000000001E-4</v>
          </cell>
        </row>
        <row r="145">
          <cell r="A145" t="str">
            <v>RAL16_USL</v>
          </cell>
          <cell r="B145" t="str">
            <v xml:space="preserve">Disposition of Deferral/Variance Accounts (2016) </v>
          </cell>
          <cell r="C145" t="str">
            <v>Rate Rider</v>
          </cell>
          <cell r="E145" t="str">
            <v>$/kWh</v>
          </cell>
          <cell r="N145">
            <v>2.0000000000000001E-4</v>
          </cell>
          <cell r="O145">
            <v>2.0000000000000001E-4</v>
          </cell>
        </row>
        <row r="146">
          <cell r="A146" t="str">
            <v>GA16_USL</v>
          </cell>
          <cell r="B146" t="str">
            <v xml:space="preserve">Disposition of Global Adjustment Sub-Account (2016) </v>
          </cell>
          <cell r="C146" t="str">
            <v>Rate Rider</v>
          </cell>
          <cell r="D146" t="str">
            <v>non_RPP</v>
          </cell>
          <cell r="E146" t="str">
            <v>$/kWh</v>
          </cell>
          <cell r="N146">
            <v>1.1000000000000001E-3</v>
          </cell>
          <cell r="O146">
            <v>1.1000000000000001E-3</v>
          </cell>
        </row>
        <row r="147">
          <cell r="A147" t="str">
            <v>LRVA16_USL</v>
          </cell>
          <cell r="B147" t="str">
            <v>Lost Revenue Adjustment Mechanism Variance Account (LRAMVA) (2016)</v>
          </cell>
          <cell r="C147" t="str">
            <v>Rate Rider</v>
          </cell>
          <cell r="E147" t="str">
            <v>$/kWh</v>
          </cell>
          <cell r="N147">
            <v>-2.0000000000000001E-4</v>
          </cell>
        </row>
        <row r="148">
          <cell r="A148" t="str">
            <v>PPE16_USL</v>
          </cell>
          <cell r="B148" t="str">
            <v>Account 1575</v>
          </cell>
          <cell r="C148" t="str">
            <v>Rate Rider</v>
          </cell>
          <cell r="E148" t="str">
            <v>$/kWh</v>
          </cell>
          <cell r="N148">
            <v>-5.0000000000000001E-4</v>
          </cell>
        </row>
        <row r="155">
          <cell r="A155" t="str">
            <v>TN_USL</v>
          </cell>
          <cell r="B155" t="str">
            <v>Retail Transmission Rate - Network Service Rate</v>
          </cell>
          <cell r="C155" t="str">
            <v>Rate</v>
          </cell>
          <cell r="E155" t="str">
            <v>$/kWh</v>
          </cell>
          <cell r="F155">
            <v>6.6E-3</v>
          </cell>
          <cell r="G155">
            <v>6.3E-3</v>
          </cell>
          <cell r="H155">
            <v>6.7000000000000002E-3</v>
          </cell>
          <cell r="I155">
            <v>6.7000000000000002E-3</v>
          </cell>
          <cell r="J155">
            <v>7.0000000000000001E-3</v>
          </cell>
          <cell r="K155">
            <v>7.0000000000000001E-3</v>
          </cell>
          <cell r="L155">
            <v>7.1999999999999998E-3</v>
          </cell>
          <cell r="M155">
            <v>7.1999999999999998E-3</v>
          </cell>
          <cell r="N155">
            <v>7.0000000000000001E-3</v>
          </cell>
          <cell r="O155">
            <v>6.8999999999999999E-3</v>
          </cell>
          <cell r="P155">
            <v>6.7999999999999996E-3</v>
          </cell>
          <cell r="Q155">
            <v>6.7000000000000002E-3</v>
          </cell>
          <cell r="R155">
            <v>6.6E-3</v>
          </cell>
        </row>
        <row r="156">
          <cell r="A156" t="str">
            <v>TC_USL</v>
          </cell>
          <cell r="B156" t="str">
            <v>Retail Transmission Rate - Line and Transformation Connection Service Rate</v>
          </cell>
          <cell r="C156" t="str">
            <v>Rate</v>
          </cell>
          <cell r="E156" t="str">
            <v>$/kWh</v>
          </cell>
          <cell r="F156">
            <v>2.7000000000000001E-3</v>
          </cell>
          <cell r="G156">
            <v>4.7999999999999996E-3</v>
          </cell>
          <cell r="H156">
            <v>3.0999999999999999E-3</v>
          </cell>
          <cell r="I156">
            <v>3.0999999999999999E-3</v>
          </cell>
          <cell r="J156">
            <v>3.3E-3</v>
          </cell>
          <cell r="K156">
            <v>3.3E-3</v>
          </cell>
          <cell r="L156">
            <v>3.3999999999999998E-3</v>
          </cell>
          <cell r="M156">
            <v>3.3999999999999998E-3</v>
          </cell>
          <cell r="N156">
            <v>3.5000000000000001E-3</v>
          </cell>
          <cell r="O156">
            <v>3.5000000000000001E-3</v>
          </cell>
          <cell r="P156">
            <v>3.5000000000000001E-3</v>
          </cell>
          <cell r="Q156">
            <v>3.3999999999999998E-3</v>
          </cell>
          <cell r="R156">
            <v>3.3999999999999998E-3</v>
          </cell>
        </row>
        <row r="159">
          <cell r="B159" t="str">
            <v>SENTINEL</v>
          </cell>
        </row>
        <row r="160">
          <cell r="A160" t="str">
            <v>Fix_SE</v>
          </cell>
          <cell r="B160" t="str">
            <v>Service Charge</v>
          </cell>
          <cell r="C160" t="str">
            <v>Rate</v>
          </cell>
          <cell r="E160" t="str">
            <v>$</v>
          </cell>
          <cell r="F160">
            <v>2</v>
          </cell>
          <cell r="H160">
            <v>3.32</v>
          </cell>
          <cell r="I160">
            <v>3.32</v>
          </cell>
          <cell r="J160">
            <v>3.37</v>
          </cell>
          <cell r="K160">
            <v>3.37</v>
          </cell>
          <cell r="L160">
            <v>3.41</v>
          </cell>
          <cell r="M160">
            <v>3.41</v>
          </cell>
          <cell r="N160">
            <v>3.96</v>
          </cell>
          <cell r="O160">
            <v>4.43</v>
          </cell>
          <cell r="P160">
            <v>4.6399999999999997</v>
          </cell>
          <cell r="Q160">
            <v>4.8499999999999996</v>
          </cell>
          <cell r="R160">
            <v>5.04</v>
          </cell>
        </row>
        <row r="161">
          <cell r="A161" t="str">
            <v>FR_SE</v>
          </cell>
          <cell r="B161" t="str">
            <v>Foregone Revenue/Fix</v>
          </cell>
          <cell r="C161" t="str">
            <v>Rate Rider</v>
          </cell>
          <cell r="E161" t="str">
            <v>$</v>
          </cell>
          <cell r="H161">
            <v>0</v>
          </cell>
          <cell r="I161">
            <v>0</v>
          </cell>
          <cell r="J161">
            <v>0.04</v>
          </cell>
          <cell r="K161">
            <v>0.04</v>
          </cell>
          <cell r="L161">
            <v>0</v>
          </cell>
          <cell r="M161">
            <v>0</v>
          </cell>
        </row>
        <row r="162">
          <cell r="A162" t="str">
            <v>PPE_SE</v>
          </cell>
          <cell r="B162" t="str">
            <v xml:space="preserve">Recovery of CGAAP/CWIP Differential </v>
          </cell>
          <cell r="C162" t="str">
            <v>Rate Rider</v>
          </cell>
          <cell r="E162" t="str">
            <v>$</v>
          </cell>
          <cell r="H162">
            <v>0.09</v>
          </cell>
          <cell r="I162">
            <v>0.09</v>
          </cell>
          <cell r="J162">
            <v>0.09</v>
          </cell>
          <cell r="K162">
            <v>0.09</v>
          </cell>
          <cell r="L162">
            <v>0.09</v>
          </cell>
          <cell r="M162">
            <v>0.09</v>
          </cell>
          <cell r="N162">
            <v>0.09</v>
          </cell>
        </row>
        <row r="163">
          <cell r="A163" t="str">
            <v>ICMF_SE</v>
          </cell>
          <cell r="B163" t="str">
            <v>ICM Rate Rider  (2014) - in effect until the effective date of the next cost of service rates</v>
          </cell>
          <cell r="C163" t="str">
            <v>Rate Rider</v>
          </cell>
          <cell r="E163" t="str">
            <v>$</v>
          </cell>
          <cell r="H163">
            <v>0</v>
          </cell>
          <cell r="I163">
            <v>0</v>
          </cell>
          <cell r="J163">
            <v>0.02</v>
          </cell>
          <cell r="K163">
            <v>0.02</v>
          </cell>
          <cell r="L163">
            <v>0.02</v>
          </cell>
          <cell r="M163">
            <v>0.02</v>
          </cell>
        </row>
        <row r="164">
          <cell r="A164" t="str">
            <v>SGD_SE</v>
          </cell>
          <cell r="B164" t="str">
            <v xml:space="preserve">Smart Grid Funding Adder(2014) </v>
          </cell>
          <cell r="C164" t="str">
            <v>Rate Adder</v>
          </cell>
          <cell r="E164" t="str">
            <v>$</v>
          </cell>
          <cell r="H164">
            <v>0</v>
          </cell>
          <cell r="I164">
            <v>0</v>
          </cell>
          <cell r="J164">
            <v>7.0000000000000007E-2</v>
          </cell>
          <cell r="K164">
            <v>7.0000000000000007E-2</v>
          </cell>
          <cell r="L164">
            <v>0</v>
          </cell>
          <cell r="M164">
            <v>0</v>
          </cell>
        </row>
        <row r="165">
          <cell r="A165" t="str">
            <v>Var_SE</v>
          </cell>
          <cell r="B165" t="str">
            <v>Distribution Volumetric Rate</v>
          </cell>
          <cell r="C165" t="str">
            <v>Rate</v>
          </cell>
          <cell r="E165" t="str">
            <v>$/kW</v>
          </cell>
          <cell r="F165">
            <v>9.3917000000000002</v>
          </cell>
          <cell r="H165">
            <v>7.8049999999999997</v>
          </cell>
          <cell r="I165">
            <v>7.8049999999999997</v>
          </cell>
          <cell r="J165">
            <v>7.9142999999999999</v>
          </cell>
          <cell r="K165">
            <v>7.9142999999999999</v>
          </cell>
          <cell r="L165">
            <v>8.0172000000000008</v>
          </cell>
          <cell r="M165">
            <v>8.0172000000000008</v>
          </cell>
          <cell r="N165">
            <v>9.2874999999999996</v>
          </cell>
          <cell r="O165">
            <v>10.406599999999999</v>
          </cell>
          <cell r="P165">
            <v>10.9237</v>
          </cell>
          <cell r="Q165">
            <v>11.4087</v>
          </cell>
          <cell r="R165">
            <v>11.8447</v>
          </cell>
        </row>
        <row r="166">
          <cell r="A166" t="str">
            <v>LV_SE</v>
          </cell>
          <cell r="B166" t="str">
            <v>Low Voltage Service Rate</v>
          </cell>
          <cell r="C166" t="str">
            <v>Rate</v>
          </cell>
          <cell r="E166" t="str">
            <v>$/kW</v>
          </cell>
          <cell r="F166">
            <v>4.0099999999999997E-2</v>
          </cell>
          <cell r="H166">
            <v>0.1031</v>
          </cell>
          <cell r="I166">
            <v>0.1031</v>
          </cell>
          <cell r="J166">
            <v>0.1031</v>
          </cell>
          <cell r="K166">
            <v>0.1031</v>
          </cell>
          <cell r="L166">
            <v>0.1031</v>
          </cell>
          <cell r="M166">
            <v>0.1031</v>
          </cell>
          <cell r="N166">
            <v>0.1169</v>
          </cell>
          <cell r="O166">
            <v>0.11700000000000001</v>
          </cell>
          <cell r="P166">
            <v>0.11700000000000001</v>
          </cell>
          <cell r="Q166">
            <v>0.11700000000000001</v>
          </cell>
          <cell r="R166">
            <v>0.11700000000000001</v>
          </cell>
        </row>
        <row r="167">
          <cell r="A167" t="str">
            <v>RAL13_SE</v>
          </cell>
          <cell r="B167" t="str">
            <v xml:space="preserve">Disposition of Deferral/Variance Accounts (2013) </v>
          </cell>
          <cell r="C167" t="str">
            <v>Rate Rider</v>
          </cell>
          <cell r="E167" t="str">
            <v>$/kW</v>
          </cell>
          <cell r="H167">
            <v>-0.80879999999999996</v>
          </cell>
          <cell r="I167">
            <v>0</v>
          </cell>
          <cell r="J167">
            <v>-0.80879999999999996</v>
          </cell>
          <cell r="K167">
            <v>0</v>
          </cell>
          <cell r="L167">
            <v>0</v>
          </cell>
          <cell r="M167">
            <v>0</v>
          </cell>
        </row>
        <row r="168">
          <cell r="A168" t="str">
            <v>GA13_SE</v>
          </cell>
          <cell r="B168" t="str">
            <v xml:space="preserve">Disposition of Global Adjustment Sub-Account (2013) </v>
          </cell>
          <cell r="C168" t="str">
            <v>Rate Rider</v>
          </cell>
          <cell r="D168" t="str">
            <v>non_RPP</v>
          </cell>
          <cell r="E168" t="str">
            <v>$/kWh</v>
          </cell>
          <cell r="H168">
            <v>1.8E-3</v>
          </cell>
          <cell r="I168">
            <v>0</v>
          </cell>
          <cell r="J168">
            <v>1.8E-3</v>
          </cell>
          <cell r="K168">
            <v>0</v>
          </cell>
          <cell r="L168">
            <v>0</v>
          </cell>
          <cell r="M168">
            <v>0</v>
          </cell>
        </row>
        <row r="169">
          <cell r="A169" t="str">
            <v>RAL14_SE</v>
          </cell>
          <cell r="B169" t="str">
            <v xml:space="preserve">Disposition of Deferral/Variance Account (2014) </v>
          </cell>
          <cell r="C169" t="str">
            <v>Rate Rider</v>
          </cell>
          <cell r="E169" t="str">
            <v>$/kW</v>
          </cell>
          <cell r="H169">
            <v>0</v>
          </cell>
          <cell r="I169">
            <v>0</v>
          </cell>
          <cell r="J169">
            <v>-0.22969999999999999</v>
          </cell>
          <cell r="K169">
            <v>-0.22969999999999999</v>
          </cell>
          <cell r="L169">
            <v>-0.22969999999999999</v>
          </cell>
          <cell r="M169">
            <v>-0.22969999999999999</v>
          </cell>
        </row>
        <row r="170">
          <cell r="A170" t="str">
            <v>GA14_SE</v>
          </cell>
          <cell r="B170" t="str">
            <v xml:space="preserve">Disposition of Global Adjustment Sub-Account (2014) </v>
          </cell>
          <cell r="C170" t="str">
            <v>Rate Rider</v>
          </cell>
          <cell r="D170" t="str">
            <v>non_RPP</v>
          </cell>
          <cell r="E170" t="str">
            <v>$/kW</v>
          </cell>
          <cell r="H170">
            <v>0</v>
          </cell>
          <cell r="I170">
            <v>0</v>
          </cell>
          <cell r="J170">
            <v>-7.3200000000000001E-2</v>
          </cell>
          <cell r="K170">
            <v>-7.3200000000000001E-2</v>
          </cell>
          <cell r="L170">
            <v>-7.3200000000000001E-2</v>
          </cell>
          <cell r="M170">
            <v>-7.3200000000000001E-2</v>
          </cell>
        </row>
        <row r="171">
          <cell r="A171" t="str">
            <v>ICMV_SE</v>
          </cell>
          <cell r="B171" t="str">
            <v>ICM Rate Rider  (2014) - in effect until the effective date of the next cost of service rates</v>
          </cell>
          <cell r="C171" t="str">
            <v>Rate Rider</v>
          </cell>
          <cell r="E171" t="str">
            <v>$/kW</v>
          </cell>
          <cell r="H171">
            <v>0</v>
          </cell>
          <cell r="I171">
            <v>0</v>
          </cell>
          <cell r="J171">
            <v>4.1599999999999998E-2</v>
          </cell>
          <cell r="K171">
            <v>4.1599999999999998E-2</v>
          </cell>
          <cell r="L171">
            <v>4.1599999999999998E-2</v>
          </cell>
          <cell r="M171">
            <v>4.1599999999999998E-2</v>
          </cell>
        </row>
        <row r="172">
          <cell r="A172" t="str">
            <v>TAXC_SE</v>
          </cell>
          <cell r="B172" t="str">
            <v>Tax Change</v>
          </cell>
          <cell r="C172" t="str">
            <v>Rate Rider</v>
          </cell>
          <cell r="E172" t="str">
            <v>$/kW</v>
          </cell>
          <cell r="F172">
            <v>-0.14580000000000001</v>
          </cell>
        </row>
        <row r="173">
          <cell r="A173" t="str">
            <v>RAL16_SE</v>
          </cell>
          <cell r="B173" t="str">
            <v xml:space="preserve">Disposition of Deferral/Variance Accounts (2016) </v>
          </cell>
          <cell r="C173" t="str">
            <v>Rate Rider</v>
          </cell>
          <cell r="E173" t="str">
            <v>$/kW</v>
          </cell>
          <cell r="N173">
            <v>2.12E-2</v>
          </cell>
          <cell r="O173">
            <v>2.12E-2</v>
          </cell>
        </row>
        <row r="174">
          <cell r="A174" t="str">
            <v>GA16_SE</v>
          </cell>
          <cell r="B174" t="str">
            <v xml:space="preserve">Disposition of Global Adjustment Sub-Account (2016) </v>
          </cell>
          <cell r="C174" t="str">
            <v>Rate Rider</v>
          </cell>
          <cell r="D174" t="str">
            <v>non_RPP</v>
          </cell>
          <cell r="E174" t="str">
            <v>$/kW</v>
          </cell>
          <cell r="N174">
            <v>0.44109999999999999</v>
          </cell>
          <cell r="O174">
            <v>0.44109999999999999</v>
          </cell>
        </row>
        <row r="175">
          <cell r="A175" t="str">
            <v>LRVA16_SE</v>
          </cell>
          <cell r="B175" t="str">
            <v>Lost Revenue Adjustment Mechanism Variance Account (LRAMVA) (2016)</v>
          </cell>
          <cell r="C175" t="str">
            <v>Rate Rider</v>
          </cell>
          <cell r="E175" t="str">
            <v>$/kW</v>
          </cell>
          <cell r="N175">
            <v>-0.1661</v>
          </cell>
        </row>
        <row r="176">
          <cell r="A176" t="str">
            <v>PPE16_SE</v>
          </cell>
          <cell r="B176" t="str">
            <v>Account 1575</v>
          </cell>
          <cell r="C176" t="str">
            <v>Rate Rider</v>
          </cell>
          <cell r="E176" t="str">
            <v>$/kW</v>
          </cell>
          <cell r="N176">
            <v>-0.24460000000000001</v>
          </cell>
        </row>
        <row r="183">
          <cell r="A183" t="str">
            <v>TN_SE</v>
          </cell>
          <cell r="B183" t="str">
            <v>Retail Transmission Rate - Network Service Rate</v>
          </cell>
          <cell r="C183" t="str">
            <v>Rate</v>
          </cell>
          <cell r="E183" t="str">
            <v>$/kW</v>
          </cell>
          <cell r="F183">
            <v>2.0377999999999998</v>
          </cell>
          <cell r="H183">
            <v>2.0983999999999998</v>
          </cell>
          <cell r="I183">
            <v>2.0983999999999998</v>
          </cell>
          <cell r="J183">
            <v>2.1787999999999998</v>
          </cell>
          <cell r="K183">
            <v>2.1787999999999998</v>
          </cell>
          <cell r="L183">
            <v>2.2561</v>
          </cell>
          <cell r="M183">
            <v>2.2561</v>
          </cell>
          <cell r="N183">
            <v>2.2467999999999999</v>
          </cell>
          <cell r="O183">
            <v>2.2743000000000002</v>
          </cell>
          <cell r="P183">
            <v>2.3047</v>
          </cell>
          <cell r="Q183">
            <v>2.3365</v>
          </cell>
          <cell r="R183">
            <v>2.3763999999999998</v>
          </cell>
        </row>
        <row r="184">
          <cell r="A184" t="str">
            <v>TC_SE</v>
          </cell>
          <cell r="B184" t="str">
            <v>Retail Transmission Rate - Line and Transformation Connection Service Rate</v>
          </cell>
          <cell r="C184" t="str">
            <v>Rate</v>
          </cell>
          <cell r="E184" t="str">
            <v>$/kW</v>
          </cell>
          <cell r="F184">
            <v>0.82720000000000005</v>
          </cell>
          <cell r="H184">
            <v>0.8024</v>
          </cell>
          <cell r="I184">
            <v>0.8024</v>
          </cell>
          <cell r="J184">
            <v>0.84179999999999999</v>
          </cell>
          <cell r="K184">
            <v>0.84179999999999999</v>
          </cell>
          <cell r="L184">
            <v>0.8629</v>
          </cell>
          <cell r="M184">
            <v>0.8629</v>
          </cell>
          <cell r="N184">
            <v>0.9194</v>
          </cell>
          <cell r="O184">
            <v>0.93359999999999999</v>
          </cell>
          <cell r="P184">
            <v>0.94910000000000005</v>
          </cell>
          <cell r="Q184">
            <v>0.96530000000000005</v>
          </cell>
          <cell r="R184">
            <v>0.98509999999999998</v>
          </cell>
        </row>
        <row r="187">
          <cell r="B187" t="str">
            <v>STREET LIGHTING</v>
          </cell>
        </row>
        <row r="188">
          <cell r="A188" t="str">
            <v>Fix_SL</v>
          </cell>
          <cell r="B188" t="str">
            <v>Service Charge</v>
          </cell>
          <cell r="C188" t="str">
            <v>Rate</v>
          </cell>
          <cell r="E188" t="str">
            <v>$</v>
          </cell>
          <cell r="F188">
            <v>0.84</v>
          </cell>
          <cell r="G188">
            <v>3.02</v>
          </cell>
          <cell r="H188">
            <v>1.22</v>
          </cell>
          <cell r="I188">
            <v>1.22</v>
          </cell>
          <cell r="J188">
            <v>1.24</v>
          </cell>
          <cell r="K188">
            <v>1.24</v>
          </cell>
          <cell r="L188">
            <v>1.26</v>
          </cell>
          <cell r="M188">
            <v>1.26</v>
          </cell>
          <cell r="N188">
            <v>1.26</v>
          </cell>
          <cell r="O188">
            <v>1.26</v>
          </cell>
          <cell r="P188">
            <v>1.18</v>
          </cell>
          <cell r="Q188">
            <v>1.22</v>
          </cell>
          <cell r="R188">
            <v>1.26</v>
          </cell>
        </row>
        <row r="189">
          <cell r="A189" t="str">
            <v>FR_SL</v>
          </cell>
          <cell r="B189" t="str">
            <v>Foregone Revenue/Fix</v>
          </cell>
          <cell r="C189" t="str">
            <v>Rate Rider</v>
          </cell>
          <cell r="E189" t="str">
            <v>$</v>
          </cell>
          <cell r="H189">
            <v>0</v>
          </cell>
          <cell r="I189">
            <v>0</v>
          </cell>
          <cell r="J189">
            <v>0.01</v>
          </cell>
          <cell r="K189">
            <v>0.01</v>
          </cell>
          <cell r="L189">
            <v>0</v>
          </cell>
          <cell r="M189">
            <v>0</v>
          </cell>
        </row>
        <row r="190">
          <cell r="A190" t="str">
            <v>PPE_SL</v>
          </cell>
          <cell r="B190" t="str">
            <v xml:space="preserve">Recovery of CGAAP/CWIP Differential </v>
          </cell>
          <cell r="C190" t="str">
            <v>Rate Rider</v>
          </cell>
          <cell r="E190" t="str">
            <v>$</v>
          </cell>
          <cell r="H190">
            <v>0.02</v>
          </cell>
          <cell r="I190">
            <v>0.02</v>
          </cell>
          <cell r="J190">
            <v>0.02</v>
          </cell>
          <cell r="K190">
            <v>0.02</v>
          </cell>
          <cell r="L190">
            <v>0.02</v>
          </cell>
          <cell r="M190">
            <v>0.02</v>
          </cell>
          <cell r="N190">
            <v>0.02</v>
          </cell>
        </row>
        <row r="191">
          <cell r="A191" t="str">
            <v>ICMF_SL</v>
          </cell>
          <cell r="B191" t="str">
            <v>ICM Rate Rider  (2014) - in effect until the effective date of the next cost of service rates</v>
          </cell>
          <cell r="C191" t="str">
            <v>Rate Rider</v>
          </cell>
          <cell r="E191" t="str">
            <v>$</v>
          </cell>
          <cell r="H191">
            <v>0</v>
          </cell>
          <cell r="I191">
            <v>0</v>
          </cell>
          <cell r="J191">
            <v>0.01</v>
          </cell>
          <cell r="K191">
            <v>0.01</v>
          </cell>
          <cell r="L191">
            <v>0.01</v>
          </cell>
          <cell r="M191">
            <v>0.01</v>
          </cell>
        </row>
        <row r="192">
          <cell r="A192" t="str">
            <v>SGD_SL</v>
          </cell>
          <cell r="B192" t="str">
            <v xml:space="preserve">Smart Grid Funding Adder(2014) </v>
          </cell>
          <cell r="C192" t="str">
            <v>Rate Rider</v>
          </cell>
          <cell r="E192" t="str">
            <v>$</v>
          </cell>
          <cell r="H192">
            <v>0</v>
          </cell>
          <cell r="I192">
            <v>0</v>
          </cell>
          <cell r="J192">
            <v>0.02</v>
          </cell>
          <cell r="K192">
            <v>0.02</v>
          </cell>
          <cell r="L192">
            <v>0</v>
          </cell>
          <cell r="M192">
            <v>0</v>
          </cell>
        </row>
        <row r="193">
          <cell r="A193" t="str">
            <v>Var_SL</v>
          </cell>
          <cell r="B193" t="str">
            <v>Distribution Volumetric Rate</v>
          </cell>
          <cell r="C193" t="str">
            <v>Rate</v>
          </cell>
          <cell r="E193" t="str">
            <v>$/kW</v>
          </cell>
          <cell r="F193">
            <v>4.8616000000000001</v>
          </cell>
          <cell r="G193">
            <v>11.296099999999999</v>
          </cell>
          <cell r="H193">
            <v>6.4785000000000004</v>
          </cell>
          <cell r="I193">
            <v>6.4785000000000004</v>
          </cell>
          <cell r="J193">
            <v>6.5692000000000004</v>
          </cell>
          <cell r="K193">
            <v>6.5692000000000004</v>
          </cell>
          <cell r="L193">
            <v>6.6546000000000003</v>
          </cell>
          <cell r="M193">
            <v>6.6546000000000003</v>
          </cell>
          <cell r="N193">
            <v>6.6745999999999999</v>
          </cell>
          <cell r="O193">
            <v>6.6660000000000004</v>
          </cell>
          <cell r="P193">
            <v>6.1970999999999998</v>
          </cell>
          <cell r="Q193">
            <v>6.5096999999999996</v>
          </cell>
          <cell r="R193">
            <v>6.6445999999999996</v>
          </cell>
        </row>
        <row r="194">
          <cell r="A194" t="str">
            <v>LV_SL</v>
          </cell>
          <cell r="B194" t="str">
            <v>Low Voltage Service Rate</v>
          </cell>
          <cell r="C194" t="str">
            <v>Rate</v>
          </cell>
          <cell r="E194" t="str">
            <v>$/kW</v>
          </cell>
          <cell r="F194">
            <v>3.6700000000000003E-2</v>
          </cell>
          <cell r="G194">
            <v>0.2301</v>
          </cell>
          <cell r="H194">
            <v>9.1700000000000004E-2</v>
          </cell>
          <cell r="I194">
            <v>9.1700000000000004E-2</v>
          </cell>
          <cell r="J194">
            <v>9.1700000000000004E-2</v>
          </cell>
          <cell r="K194">
            <v>9.1700000000000004E-2</v>
          </cell>
          <cell r="L194">
            <v>9.1700000000000004E-2</v>
          </cell>
          <cell r="M194">
            <v>9.1700000000000004E-2</v>
          </cell>
          <cell r="N194">
            <v>0.12870000000000001</v>
          </cell>
          <cell r="O194">
            <v>0.1288</v>
          </cell>
          <cell r="P194">
            <v>0.1288</v>
          </cell>
          <cell r="Q194">
            <v>0.12889999999999999</v>
          </cell>
          <cell r="R194">
            <v>0.1288</v>
          </cell>
        </row>
        <row r="195">
          <cell r="A195" t="str">
            <v>RAL13_SL</v>
          </cell>
          <cell r="B195" t="str">
            <v xml:space="preserve">Disposition of Deferral/Variance Accounts (2013) </v>
          </cell>
          <cell r="C195" t="str">
            <v>Rate Rider</v>
          </cell>
          <cell r="E195" t="str">
            <v>$/kW</v>
          </cell>
          <cell r="H195">
            <v>-0.67120000000000002</v>
          </cell>
          <cell r="I195">
            <v>-0.47460000000000002</v>
          </cell>
          <cell r="J195">
            <v>-0.67120000000000002</v>
          </cell>
          <cell r="K195">
            <v>-0.47460000000000002</v>
          </cell>
          <cell r="L195">
            <v>0</v>
          </cell>
          <cell r="M195">
            <v>0</v>
          </cell>
        </row>
        <row r="196">
          <cell r="A196" t="str">
            <v>GA13_SL</v>
          </cell>
          <cell r="B196" t="str">
            <v xml:space="preserve">Disposition of Global Adjustment Sub-Account (2013) </v>
          </cell>
          <cell r="C196" t="str">
            <v>Rate Rider</v>
          </cell>
          <cell r="D196" t="str">
            <v>non_RPP</v>
          </cell>
          <cell r="E196" t="str">
            <v>$/kWh</v>
          </cell>
          <cell r="H196">
            <v>1.8E-3</v>
          </cell>
          <cell r="I196">
            <v>3.0999999999999999E-3</v>
          </cell>
          <cell r="J196">
            <v>1.8E-3</v>
          </cell>
          <cell r="K196">
            <v>3.0999999999999999E-3</v>
          </cell>
          <cell r="L196">
            <v>0</v>
          </cell>
          <cell r="M196">
            <v>0</v>
          </cell>
        </row>
        <row r="197">
          <cell r="A197" t="str">
            <v>RAL14_SL</v>
          </cell>
          <cell r="B197" t="str">
            <v xml:space="preserve">Disposition of Deferral/Variance Account (2014) </v>
          </cell>
          <cell r="C197" t="str">
            <v>Rate Rider</v>
          </cell>
          <cell r="E197" t="str">
            <v>$/kW</v>
          </cell>
          <cell r="G197">
            <v>-0.1545</v>
          </cell>
          <cell r="H197">
            <v>0</v>
          </cell>
          <cell r="I197">
            <v>0</v>
          </cell>
          <cell r="J197">
            <v>-0.20019999999999999</v>
          </cell>
          <cell r="K197">
            <v>-0.20019999999999999</v>
          </cell>
          <cell r="L197">
            <v>-0.20019999999999999</v>
          </cell>
          <cell r="M197">
            <v>-0.20019999999999999</v>
          </cell>
        </row>
        <row r="198">
          <cell r="A198" t="str">
            <v>GA14_SL</v>
          </cell>
          <cell r="B198" t="str">
            <v xml:space="preserve">Disposition of Global Adjustment Sub-Account (2014) </v>
          </cell>
          <cell r="C198" t="str">
            <v>Rate Rider</v>
          </cell>
          <cell r="D198" t="str">
            <v>non_RPP</v>
          </cell>
          <cell r="E198" t="str">
            <v>$/kW</v>
          </cell>
          <cell r="H198">
            <v>0</v>
          </cell>
          <cell r="I198">
            <v>0</v>
          </cell>
          <cell r="J198">
            <v>-6.5299999999999997E-2</v>
          </cell>
          <cell r="K198">
            <v>-6.5299999999999997E-2</v>
          </cell>
          <cell r="L198">
            <v>-6.5299999999999997E-2</v>
          </cell>
          <cell r="M198">
            <v>-6.5299999999999997E-2</v>
          </cell>
        </row>
        <row r="199">
          <cell r="A199" t="str">
            <v>ICMV_SL</v>
          </cell>
          <cell r="B199" t="str">
            <v>ICM Rate Rider  (2014) - in effect until the effective date of the next cost of service rates</v>
          </cell>
          <cell r="C199" t="str">
            <v>Rate Rider</v>
          </cell>
          <cell r="E199" t="str">
            <v>$/kW</v>
          </cell>
          <cell r="H199">
            <v>0</v>
          </cell>
          <cell r="I199">
            <v>0</v>
          </cell>
          <cell r="J199">
            <v>3.4500000000000003E-2</v>
          </cell>
          <cell r="K199">
            <v>3.4500000000000003E-2</v>
          </cell>
          <cell r="L199">
            <v>3.4500000000000003E-2</v>
          </cell>
          <cell r="M199">
            <v>3.4500000000000003E-2</v>
          </cell>
        </row>
        <row r="200">
          <cell r="A200" t="str">
            <v>TAXC_SL</v>
          </cell>
          <cell r="B200" t="str">
            <v>Tax Change</v>
          </cell>
          <cell r="C200" t="str">
            <v>Rate Rider</v>
          </cell>
          <cell r="E200" t="str">
            <v>$/kW</v>
          </cell>
          <cell r="F200">
            <v>-0.12759999999999999</v>
          </cell>
          <cell r="G200">
            <v>-0.47799999999999998</v>
          </cell>
        </row>
        <row r="201">
          <cell r="A201" t="str">
            <v>RAL16_SL</v>
          </cell>
          <cell r="B201" t="str">
            <v xml:space="preserve">Disposition of Deferral/Variance Accounts (2016) </v>
          </cell>
          <cell r="C201" t="str">
            <v>Rate Rider</v>
          </cell>
          <cell r="E201" t="str">
            <v>$/kW</v>
          </cell>
          <cell r="N201">
            <v>-0.23860000000000001</v>
          </cell>
          <cell r="O201">
            <v>-0.23860000000000001</v>
          </cell>
        </row>
        <row r="202">
          <cell r="A202" t="str">
            <v>GA16_SL</v>
          </cell>
          <cell r="B202" t="str">
            <v xml:space="preserve">Disposition of Global Adjustment Sub-Account (2016) </v>
          </cell>
          <cell r="C202" t="str">
            <v>Rate Rider</v>
          </cell>
          <cell r="D202" t="str">
            <v>non_RPP</v>
          </cell>
          <cell r="E202" t="str">
            <v>$/kW</v>
          </cell>
          <cell r="N202">
            <v>0.40699999999999997</v>
          </cell>
          <cell r="O202">
            <v>0.40699999999999997</v>
          </cell>
        </row>
        <row r="203">
          <cell r="A203" t="str">
            <v>LRVA16_SL</v>
          </cell>
          <cell r="B203" t="str">
            <v>Lost Revenue Adjustment Mechanism Variance Account (LRAMVA) (2016)</v>
          </cell>
          <cell r="C203" t="str">
            <v>Rate Rider</v>
          </cell>
          <cell r="E203" t="str">
            <v>$/kW</v>
          </cell>
          <cell r="N203">
            <v>-0.14419999999999999</v>
          </cell>
        </row>
        <row r="204">
          <cell r="A204" t="str">
            <v>PPE16_SL</v>
          </cell>
          <cell r="B204" t="str">
            <v>Account 1575</v>
          </cell>
          <cell r="C204" t="str">
            <v>Rate Rider</v>
          </cell>
          <cell r="E204" t="str">
            <v>$/kW</v>
          </cell>
          <cell r="N204">
            <v>-0.2429</v>
          </cell>
        </row>
        <row r="211">
          <cell r="A211" t="str">
            <v>TN_SL</v>
          </cell>
          <cell r="B211" t="str">
            <v>Retail Transmission Rate - Network Service Rate</v>
          </cell>
          <cell r="C211" t="str">
            <v>Rate</v>
          </cell>
          <cell r="E211" t="str">
            <v>$/kW</v>
          </cell>
          <cell r="F211">
            <v>2.0173999999999999</v>
          </cell>
          <cell r="G211">
            <v>1.9589000000000001</v>
          </cell>
          <cell r="H211">
            <v>2.0649999999999999</v>
          </cell>
          <cell r="I211">
            <v>2.0649999999999999</v>
          </cell>
          <cell r="J211">
            <v>2.1442000000000001</v>
          </cell>
          <cell r="K211">
            <v>2.1442000000000001</v>
          </cell>
          <cell r="L211">
            <v>2.2202999999999999</v>
          </cell>
          <cell r="M211">
            <v>2.2202999999999999</v>
          </cell>
          <cell r="N211">
            <v>2.7831000000000001</v>
          </cell>
          <cell r="O211">
            <v>2.9430999999999998</v>
          </cell>
          <cell r="P211">
            <v>3.1322999999999999</v>
          </cell>
          <cell r="Q211">
            <v>3.1753</v>
          </cell>
          <cell r="R211">
            <v>3.2378999999999998</v>
          </cell>
        </row>
        <row r="212">
          <cell r="A212" t="str">
            <v>TC_SL</v>
          </cell>
          <cell r="B212" t="str">
            <v>Retail Transmission Rate - Line and Transformation Connection Service Rate</v>
          </cell>
          <cell r="C212" t="str">
            <v>Rate</v>
          </cell>
          <cell r="E212" t="str">
            <v>$/kW</v>
          </cell>
          <cell r="F212">
            <v>0.75839999999999996</v>
          </cell>
          <cell r="G212">
            <v>1.5002</v>
          </cell>
          <cell r="H212">
            <v>0.88360000000000005</v>
          </cell>
          <cell r="I212">
            <v>0.88360000000000005</v>
          </cell>
          <cell r="J212">
            <v>0.92700000000000005</v>
          </cell>
          <cell r="K212">
            <v>0.92700000000000005</v>
          </cell>
          <cell r="L212">
            <v>0.95030000000000003</v>
          </cell>
          <cell r="M212">
            <v>0.95030000000000003</v>
          </cell>
          <cell r="N212">
            <v>1.2745</v>
          </cell>
          <cell r="O212">
            <v>1.3520000000000001</v>
          </cell>
          <cell r="P212">
            <v>1.4435</v>
          </cell>
          <cell r="Q212">
            <v>1.4681</v>
          </cell>
          <cell r="R212">
            <v>1.502</v>
          </cell>
        </row>
        <row r="217">
          <cell r="A217" t="str">
            <v>LF</v>
          </cell>
          <cell r="B217" t="str">
            <v>Loss Factor</v>
          </cell>
          <cell r="E217" t="str">
            <v>LF</v>
          </cell>
          <cell r="F217">
            <v>1.0345</v>
          </cell>
          <cell r="G217">
            <v>1.0345</v>
          </cell>
          <cell r="H217">
            <v>1.0345</v>
          </cell>
          <cell r="I217">
            <v>1.0345</v>
          </cell>
          <cell r="J217">
            <v>1.0345</v>
          </cell>
          <cell r="K217">
            <v>1.0345</v>
          </cell>
          <cell r="L217">
            <v>1.0345</v>
          </cell>
          <cell r="M217">
            <v>1.0345</v>
          </cell>
          <cell r="N217">
            <v>1.0368999999999999</v>
          </cell>
          <cell r="O217">
            <v>1.0368999999999999</v>
          </cell>
          <cell r="P217">
            <v>1.0368999999999999</v>
          </cell>
          <cell r="Q217">
            <v>1.0368999999999999</v>
          </cell>
          <cell r="R217">
            <v>1.0368999999999999</v>
          </cell>
        </row>
        <row r="218">
          <cell r="A218" t="str">
            <v>LF_LU</v>
          </cell>
          <cell r="B218" t="str">
            <v>Loss Factor - Large User</v>
          </cell>
          <cell r="E218" t="str">
            <v>LF LU</v>
          </cell>
          <cell r="F218">
            <v>1.0145</v>
          </cell>
          <cell r="G218">
            <v>1.0145</v>
          </cell>
          <cell r="H218">
            <v>1.0145</v>
          </cell>
          <cell r="I218">
            <v>1.0145</v>
          </cell>
          <cell r="J218">
            <v>1.0145</v>
          </cell>
          <cell r="K218">
            <v>1.0145</v>
          </cell>
          <cell r="L218">
            <v>1.0145</v>
          </cell>
          <cell r="M218">
            <v>1.0145</v>
          </cell>
          <cell r="N218">
            <v>1.0145</v>
          </cell>
          <cell r="O218">
            <v>1.0145</v>
          </cell>
          <cell r="P218">
            <v>1.0145</v>
          </cell>
          <cell r="Q218">
            <v>1.0145</v>
          </cell>
          <cell r="R218">
            <v>1.0145</v>
          </cell>
        </row>
        <row r="224">
          <cell r="B224" t="str">
            <v>COMMODITY RATES</v>
          </cell>
        </row>
        <row r="225">
          <cell r="E225" t="str">
            <v>May 1st, 2011</v>
          </cell>
          <cell r="G225" t="str">
            <v>May 1st, 2012</v>
          </cell>
          <cell r="I225" t="str">
            <v>May 1st, 2013</v>
          </cell>
          <cell r="K225" t="str">
            <v>May 1st, 2014</v>
          </cell>
          <cell r="M225" t="str">
            <v>May 1st, 2015</v>
          </cell>
          <cell r="N225" t="str">
            <v>May 1st, 2016</v>
          </cell>
          <cell r="O225" t="str">
            <v>May 1st, 2017</v>
          </cell>
          <cell r="P225" t="str">
            <v>May 1st, 2018</v>
          </cell>
          <cell r="Q225" t="str">
            <v>May 1st, 2019</v>
          </cell>
          <cell r="R225" t="str">
            <v>May 1st, 2020</v>
          </cell>
        </row>
        <row r="226">
          <cell r="B226" t="str">
            <v xml:space="preserve">AVG RPP </v>
          </cell>
          <cell r="D226" t="str">
            <v>$/kWh</v>
          </cell>
          <cell r="E226">
            <v>7.2980000000000003E-2</v>
          </cell>
          <cell r="G226">
            <v>8.0689999999999998E-2</v>
          </cell>
          <cell r="I226">
            <v>8.3949999999999997E-2</v>
          </cell>
        </row>
        <row r="227">
          <cell r="B227" t="str">
            <v>AVG non-RPP</v>
          </cell>
          <cell r="D227" t="str">
            <v>$/kWh</v>
          </cell>
          <cell r="E227">
            <v>7.3226479796471122E-2</v>
          </cell>
          <cell r="G227">
            <v>7.1774486439540652E-2</v>
          </cell>
          <cell r="I227">
            <v>8.6725100453403953E-2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B228" t="str">
            <v xml:space="preserve"> Tier 1</v>
          </cell>
          <cell r="D228" t="str">
            <v>$/kWh</v>
          </cell>
          <cell r="E228">
            <v>6.8000000000000005E-2</v>
          </cell>
          <cell r="G228">
            <v>7.4999999999999997E-2</v>
          </cell>
          <cell r="I228">
            <v>7.8E-2</v>
          </cell>
        </row>
        <row r="229">
          <cell r="B229" t="str">
            <v xml:space="preserve"> Tier 2</v>
          </cell>
          <cell r="D229" t="str">
            <v>$/kWh</v>
          </cell>
          <cell r="E229">
            <v>7.9000000000000001E-2</v>
          </cell>
          <cell r="G229">
            <v>8.7999999999999995E-2</v>
          </cell>
          <cell r="I229">
            <v>9.0999999999999998E-2</v>
          </cell>
        </row>
        <row r="230">
          <cell r="B230" t="str">
            <v>ON-peak</v>
          </cell>
          <cell r="D230" t="str">
            <v>$/kWh</v>
          </cell>
          <cell r="E230">
            <v>0.107</v>
          </cell>
          <cell r="G230">
            <v>0.11700000000000001</v>
          </cell>
          <cell r="I230">
            <v>0.124</v>
          </cell>
        </row>
        <row r="231">
          <cell r="B231" t="str">
            <v>MID-Peak</v>
          </cell>
          <cell r="D231" t="str">
            <v>$/kWh</v>
          </cell>
          <cell r="E231">
            <v>8.8999999999999996E-2</v>
          </cell>
          <cell r="G231">
            <v>0.1</v>
          </cell>
          <cell r="I231">
            <v>0.104</v>
          </cell>
        </row>
        <row r="232">
          <cell r="B232" t="str">
            <v>OFF-Peak</v>
          </cell>
          <cell r="D232" t="str">
            <v>$/kWh</v>
          </cell>
          <cell r="E232">
            <v>5.8999999999999997E-2</v>
          </cell>
          <cell r="G232">
            <v>6.5000000000000002E-2</v>
          </cell>
          <cell r="I232">
            <v>6.7000000000000004E-2</v>
          </cell>
        </row>
        <row r="233">
          <cell r="B233" t="str">
            <v>Non- RPP</v>
          </cell>
          <cell r="D233" t="str">
            <v>$/kWh</v>
          </cell>
          <cell r="E233">
            <v>3.285188125385443E-2</v>
          </cell>
          <cell r="G233">
            <v>2.4133571105072429E-2</v>
          </cell>
          <cell r="I233">
            <v>2.3226123188405789E-2</v>
          </cell>
        </row>
        <row r="234">
          <cell r="B234" t="str">
            <v>Global Adjustment</v>
          </cell>
          <cell r="D234" t="str">
            <v>$/kWh</v>
          </cell>
          <cell r="E234">
            <v>4.0374598542616692E-2</v>
          </cell>
          <cell r="G234">
            <v>4.7640915334468216E-2</v>
          </cell>
          <cell r="I234">
            <v>6.349897726499816E-2</v>
          </cell>
        </row>
        <row r="235">
          <cell r="E235" t="str">
            <v>Nov 1st, 2011</v>
          </cell>
          <cell r="G235" t="str">
            <v>Nov 1st, 2012</v>
          </cell>
          <cell r="I235" t="str">
            <v>Nov 1st, 2013</v>
          </cell>
          <cell r="K235" t="str">
            <v>Nov 1st, 2014</v>
          </cell>
          <cell r="M235" t="str">
            <v>Nov 1st, 2015</v>
          </cell>
          <cell r="N235" t="str">
            <v>Nov 1st, 2016</v>
          </cell>
          <cell r="O235" t="str">
            <v>Nov 1st, 2017</v>
          </cell>
          <cell r="P235" t="str">
            <v>Nov 1st, 2018</v>
          </cell>
          <cell r="Q235" t="str">
            <v>Nov 1st, 2019</v>
          </cell>
          <cell r="R235" t="str">
            <v>Nov 1st, 2020</v>
          </cell>
        </row>
        <row r="236">
          <cell r="B236" t="str">
            <v xml:space="preserve">AVG RPP </v>
          </cell>
          <cell r="D236" t="str">
            <v>$/kWh</v>
          </cell>
          <cell r="E236">
            <v>7.5649999999999995E-2</v>
          </cell>
          <cell r="G236">
            <v>7.9320000000000002E-2</v>
          </cell>
          <cell r="I236">
            <v>8.8999999999999996E-2</v>
          </cell>
        </row>
        <row r="237">
          <cell r="B237" t="str">
            <v>AVG non-RPP</v>
          </cell>
          <cell r="D237" t="str">
            <v>$/kWh</v>
          </cell>
          <cell r="E237">
            <v>7.3782733705817824E-2</v>
          </cell>
          <cell r="G237">
            <v>7.7224489290347018E-2</v>
          </cell>
          <cell r="I237">
            <v>8.7095356520461381E-2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 xml:space="preserve"> Tier 1</v>
          </cell>
          <cell r="D238" t="str">
            <v>$/kWh</v>
          </cell>
          <cell r="E238">
            <v>7.0999999999999994E-2</v>
          </cell>
          <cell r="G238">
            <v>7.3999999999999996E-2</v>
          </cell>
          <cell r="I238">
            <v>8.3000000000000004E-2</v>
          </cell>
        </row>
        <row r="239">
          <cell r="B239" t="str">
            <v xml:space="preserve"> Tier 2</v>
          </cell>
          <cell r="D239" t="str">
            <v>$/kWh</v>
          </cell>
          <cell r="E239">
            <v>8.3000000000000004E-2</v>
          </cell>
          <cell r="G239">
            <v>8.6999999999999994E-2</v>
          </cell>
          <cell r="I239">
            <v>9.7000000000000003E-2</v>
          </cell>
        </row>
        <row r="240">
          <cell r="B240" t="str">
            <v>ON-peak</v>
          </cell>
          <cell r="D240" t="str">
            <v>$/kWh</v>
          </cell>
          <cell r="E240">
            <v>0.108</v>
          </cell>
          <cell r="G240">
            <v>0.11799999999999999</v>
          </cell>
          <cell r="I240">
            <v>0.129</v>
          </cell>
        </row>
        <row r="241">
          <cell r="B241" t="str">
            <v>MID-Peak</v>
          </cell>
          <cell r="D241" t="str">
            <v>$/kWh</v>
          </cell>
          <cell r="E241">
            <v>9.1999999999999998E-2</v>
          </cell>
          <cell r="G241">
            <v>9.9000000000000005E-2</v>
          </cell>
          <cell r="I241">
            <v>0.109</v>
          </cell>
        </row>
        <row r="242">
          <cell r="B242" t="str">
            <v>OFF-Peak</v>
          </cell>
          <cell r="D242" t="str">
            <v>$/kWh</v>
          </cell>
          <cell r="E242">
            <v>6.2E-2</v>
          </cell>
          <cell r="G242">
            <v>6.3E-2</v>
          </cell>
          <cell r="I242">
            <v>7.1999999999999995E-2</v>
          </cell>
        </row>
        <row r="243">
          <cell r="B243" t="str">
            <v>Non- RPP</v>
          </cell>
          <cell r="D243" t="str">
            <v>$/kWh</v>
          </cell>
          <cell r="E243">
            <v>2.2656296908937151E-2</v>
          </cell>
          <cell r="G243">
            <v>2.7076109289617487E-2</v>
          </cell>
          <cell r="I243">
            <v>2.243511160714284E-2</v>
          </cell>
        </row>
        <row r="244">
          <cell r="B244" t="str">
            <v>Global Adjustment</v>
          </cell>
          <cell r="D244" t="str">
            <v>$/kWh</v>
          </cell>
          <cell r="E244">
            <v>5.1126436796880677E-2</v>
          </cell>
          <cell r="G244">
            <v>5.0148380000729527E-2</v>
          </cell>
          <cell r="I244">
            <v>6.4660244913318538E-2</v>
          </cell>
        </row>
        <row r="248">
          <cell r="B248" t="str">
            <v>MONTHLY RATES &amp; CHARGES - REGULATORY COMPONENT</v>
          </cell>
          <cell r="E248" t="str">
            <v>PS South</v>
          </cell>
          <cell r="G248" t="str">
            <v>PS South</v>
          </cell>
          <cell r="I248" t="str">
            <v>PS South</v>
          </cell>
          <cell r="K248" t="str">
            <v>PS South</v>
          </cell>
          <cell r="M248" t="str">
            <v>PS South</v>
          </cell>
          <cell r="N248" t="str">
            <v>PS</v>
          </cell>
          <cell r="O248" t="str">
            <v>PS</v>
          </cell>
          <cell r="P248" t="str">
            <v>PS</v>
          </cell>
          <cell r="Q248" t="str">
            <v>PS</v>
          </cell>
          <cell r="R248" t="str">
            <v>PS</v>
          </cell>
        </row>
        <row r="249">
          <cell r="B249" t="str">
            <v xml:space="preserve">Wholesale Market Service Rate </v>
          </cell>
          <cell r="C249" t="str">
            <v>Rate</v>
          </cell>
          <cell r="D249" t="str">
            <v>$/kWh</v>
          </cell>
          <cell r="E249">
            <v>5.1999999999999998E-3</v>
          </cell>
          <cell r="G249">
            <v>5.1999999999999998E-3</v>
          </cell>
          <cell r="I249">
            <v>4.4000000000000003E-3</v>
          </cell>
          <cell r="K249">
            <v>4.4000000000000003E-3</v>
          </cell>
          <cell r="M249">
            <v>4.4000000000000003E-3</v>
          </cell>
          <cell r="N249">
            <v>4.4000000000000003E-3</v>
          </cell>
          <cell r="O249">
            <v>4.4000000000000003E-3</v>
          </cell>
          <cell r="P249">
            <v>4.4000000000000003E-3</v>
          </cell>
          <cell r="Q249">
            <v>4.4000000000000003E-3</v>
          </cell>
          <cell r="R249">
            <v>4.4000000000000003E-3</v>
          </cell>
        </row>
        <row r="250">
          <cell r="B250" t="str">
            <v>Rural Rate Protection Charge</v>
          </cell>
          <cell r="C250" t="str">
            <v>Rate</v>
          </cell>
          <cell r="D250" t="str">
            <v>$/kWh</v>
          </cell>
          <cell r="E250">
            <v>1.2999999999999999E-3</v>
          </cell>
          <cell r="G250">
            <v>1.1000000000000001E-3</v>
          </cell>
          <cell r="I250">
            <v>1.1999999999999999E-3</v>
          </cell>
          <cell r="K250">
            <v>1.2999999999999999E-3</v>
          </cell>
          <cell r="M250">
            <v>1.2999999999999999E-3</v>
          </cell>
          <cell r="N250">
            <v>1.2999999999999999E-3</v>
          </cell>
          <cell r="O250">
            <v>1.2999999999999999E-3</v>
          </cell>
          <cell r="P250">
            <v>1.2999999999999999E-3</v>
          </cell>
          <cell r="Q250">
            <v>1.2999999999999999E-3</v>
          </cell>
          <cell r="R250">
            <v>1.2999999999999999E-3</v>
          </cell>
        </row>
        <row r="251">
          <cell r="B251" t="str">
            <v>Debt Retirement Charge</v>
          </cell>
          <cell r="C251" t="str">
            <v>Rate</v>
          </cell>
          <cell r="D251" t="str">
            <v>$/kWh</v>
          </cell>
          <cell r="E251">
            <v>7.0000000000000001E-3</v>
          </cell>
          <cell r="G251">
            <v>7.0000000000000001E-3</v>
          </cell>
          <cell r="I251">
            <v>7.0000000000000001E-3</v>
          </cell>
          <cell r="K251">
            <v>7.0000000000000001E-3</v>
          </cell>
          <cell r="M251">
            <v>7.0000000000000001E-3</v>
          </cell>
          <cell r="N251">
            <v>7.0000000000000001E-3</v>
          </cell>
          <cell r="O251">
            <v>7.0000000000000001E-3</v>
          </cell>
          <cell r="P251">
            <v>7.0000000000000001E-3</v>
          </cell>
          <cell r="Q251">
            <v>7.0000000000000001E-3</v>
          </cell>
          <cell r="R251">
            <v>7.0000000000000001E-3</v>
          </cell>
        </row>
        <row r="252">
          <cell r="B252" t="str">
            <v>Sub-Total</v>
          </cell>
          <cell r="E252">
            <v>1.35E-2</v>
          </cell>
          <cell r="G252">
            <v>1.3299999999999999E-2</v>
          </cell>
          <cell r="I252">
            <v>1.26E-2</v>
          </cell>
          <cell r="K252">
            <v>1.2699999999999999E-2</v>
          </cell>
          <cell r="M252">
            <v>1.2699999999999999E-2</v>
          </cell>
          <cell r="N252">
            <v>1.2699999999999999E-2</v>
          </cell>
          <cell r="O252">
            <v>1.2699999999999999E-2</v>
          </cell>
          <cell r="P252">
            <v>1.2699999999999999E-2</v>
          </cell>
          <cell r="Q252">
            <v>1.2699999999999999E-2</v>
          </cell>
          <cell r="R252">
            <v>1.2699999999999999E-2</v>
          </cell>
        </row>
        <row r="254">
          <cell r="B254" t="str">
            <v>Admin charge</v>
          </cell>
          <cell r="D254" t="str">
            <v>$</v>
          </cell>
          <cell r="E254">
            <v>0.25</v>
          </cell>
          <cell r="G254">
            <v>0.25</v>
          </cell>
          <cell r="I254">
            <v>0.25</v>
          </cell>
          <cell r="K254">
            <v>0.25</v>
          </cell>
          <cell r="M254">
            <v>0.25</v>
          </cell>
          <cell r="N254">
            <v>0.25</v>
          </cell>
          <cell r="O254">
            <v>0.25</v>
          </cell>
          <cell r="P254">
            <v>0.25</v>
          </cell>
          <cell r="Q254">
            <v>0.25</v>
          </cell>
          <cell r="R254">
            <v>0.25</v>
          </cell>
        </row>
        <row r="255">
          <cell r="B255" t="str">
            <v>Smart Meter Entity Charge</v>
          </cell>
          <cell r="D255" t="str">
            <v>$</v>
          </cell>
          <cell r="E255">
            <v>0</v>
          </cell>
          <cell r="G255">
            <v>0.79</v>
          </cell>
          <cell r="I255">
            <v>0.79</v>
          </cell>
          <cell r="K255">
            <v>0.79</v>
          </cell>
          <cell r="M255">
            <v>0.79</v>
          </cell>
          <cell r="N255">
            <v>0.79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63">
          <cell r="A263">
            <v>2011</v>
          </cell>
        </row>
        <row r="264">
          <cell r="A264">
            <v>2012</v>
          </cell>
        </row>
        <row r="265">
          <cell r="A265">
            <v>2013</v>
          </cell>
        </row>
        <row r="266">
          <cell r="A266">
            <v>2014</v>
          </cell>
        </row>
        <row r="267">
          <cell r="A267">
            <v>2015</v>
          </cell>
        </row>
        <row r="268">
          <cell r="A268">
            <v>2016</v>
          </cell>
        </row>
        <row r="269">
          <cell r="A269">
            <v>2017</v>
          </cell>
        </row>
        <row r="270">
          <cell r="A270">
            <v>2018</v>
          </cell>
        </row>
        <row r="271">
          <cell r="A271">
            <v>2019</v>
          </cell>
        </row>
        <row r="272">
          <cell r="A27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0"/>
  <sheetViews>
    <sheetView tabSelected="1" view="pageBreakPreview" topLeftCell="B1" zoomScale="70" zoomScaleNormal="85" zoomScaleSheetLayoutView="70" workbookViewId="0">
      <selection activeCell="AJ1" sqref="AJ1:AK7"/>
    </sheetView>
  </sheetViews>
  <sheetFormatPr defaultRowHeight="15" outlineLevelCol="1" x14ac:dyDescent="0.25"/>
  <cols>
    <col min="1" max="1" width="10.7109375" style="2" hidden="1" customWidth="1" outlineLevel="1"/>
    <col min="2" max="2" width="79.42578125" style="2" customWidth="1" collapsed="1"/>
    <col min="3" max="3" width="1.28515625" style="2" customWidth="1"/>
    <col min="4" max="4" width="11.28515625" style="2" customWidth="1"/>
    <col min="5" max="5" width="11" style="148" customWidth="1"/>
    <col min="6" max="6" width="12.28515625" style="2" customWidth="1"/>
    <col min="7" max="7" width="12.42578125" style="2" customWidth="1"/>
    <col min="8" max="8" width="8" style="2" customWidth="1"/>
    <col min="9" max="9" width="12.7109375" style="2" customWidth="1"/>
    <col min="10" max="10" width="10.7109375" style="2" customWidth="1"/>
    <col min="11" max="11" width="1" style="2" customWidth="1"/>
    <col min="12" max="12" width="12.7109375" style="169" bestFit="1" customWidth="1"/>
    <col min="13" max="13" width="10.85546875" style="120" bestFit="1" customWidth="1"/>
    <col min="14" max="14" width="1.28515625" style="2" customWidth="1"/>
    <col min="15" max="15" width="12.140625" style="2" customWidth="1"/>
    <col min="16" max="16" width="12" style="2" customWidth="1"/>
    <col min="17" max="17" width="1" style="2" customWidth="1"/>
    <col min="18" max="18" width="12.7109375" style="169" bestFit="1" customWidth="1"/>
    <col min="19" max="19" width="10.85546875" style="120" bestFit="1" customWidth="1"/>
    <col min="20" max="20" width="1.28515625" style="2" customWidth="1"/>
    <col min="21" max="21" width="12.140625" style="2" customWidth="1"/>
    <col min="22" max="22" width="11.5703125" style="2" customWidth="1"/>
    <col min="23" max="23" width="1" style="2" customWidth="1"/>
    <col min="24" max="24" width="12.7109375" style="169" bestFit="1" customWidth="1"/>
    <col min="25" max="25" width="10.85546875" style="120" bestFit="1" customWidth="1"/>
    <col min="26" max="26" width="1.28515625" style="2" customWidth="1"/>
    <col min="27" max="27" width="12.140625" style="2" customWidth="1"/>
    <col min="28" max="28" width="12" style="2" customWidth="1"/>
    <col min="29" max="29" width="1" style="2" customWidth="1"/>
    <col min="30" max="30" width="12.7109375" style="169" bestFit="1" customWidth="1"/>
    <col min="31" max="31" width="10.85546875" style="120" bestFit="1" customWidth="1"/>
    <col min="32" max="32" width="1.28515625" style="2" customWidth="1"/>
    <col min="33" max="34" width="12.140625" style="2" customWidth="1"/>
    <col min="35" max="35" width="1" style="2" customWidth="1"/>
    <col min="36" max="36" width="12.7109375" style="169" bestFit="1" customWidth="1"/>
    <col min="37" max="37" width="10.85546875" style="120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2"/>
      <c r="B1" s="92"/>
      <c r="C1" s="92"/>
      <c r="D1" s="92"/>
      <c r="E1" s="144"/>
      <c r="F1" s="92"/>
      <c r="G1" s="92"/>
      <c r="H1" s="92"/>
      <c r="I1" s="92"/>
      <c r="J1" s="93"/>
      <c r="K1" s="93"/>
      <c r="L1" s="166"/>
      <c r="M1" s="115"/>
      <c r="N1" s="92"/>
      <c r="O1" s="112" t="s">
        <v>67</v>
      </c>
      <c r="P1" s="112">
        <v>1</v>
      </c>
      <c r="Q1" s="113"/>
      <c r="R1" s="206">
        <v>2</v>
      </c>
      <c r="S1" s="115"/>
      <c r="T1" s="92"/>
      <c r="U1" s="92"/>
      <c r="V1" s="93"/>
      <c r="W1" s="93"/>
      <c r="X1" s="166"/>
      <c r="Y1" s="115"/>
      <c r="Z1" s="92"/>
      <c r="AA1" s="92"/>
      <c r="AB1" s="93"/>
      <c r="AC1" s="93"/>
      <c r="AD1" s="166"/>
      <c r="AE1" s="115"/>
      <c r="AF1" s="92"/>
      <c r="AG1" s="92"/>
      <c r="AH1" s="93"/>
      <c r="AJ1" s="188" t="s">
        <v>0</v>
      </c>
      <c r="AK1" s="134" t="s">
        <v>106</v>
      </c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93"/>
      <c r="IV1" s="93"/>
      <c r="IW1" s="93"/>
      <c r="IX1" s="93"/>
      <c r="IY1" s="93"/>
      <c r="IZ1" s="93"/>
      <c r="JA1" s="93"/>
      <c r="JB1" s="93"/>
      <c r="JC1" s="93"/>
      <c r="JD1" s="93"/>
      <c r="JE1" s="93"/>
      <c r="JF1" s="93"/>
      <c r="JG1" s="93"/>
      <c r="JH1" s="93"/>
      <c r="JI1" s="93"/>
      <c r="JJ1" s="93"/>
      <c r="JK1" s="93"/>
      <c r="JL1" s="93"/>
      <c r="JM1" s="93"/>
      <c r="JN1" s="93"/>
      <c r="JO1" s="93"/>
      <c r="JP1" s="93"/>
      <c r="JQ1" s="93"/>
      <c r="JR1" s="93"/>
      <c r="JS1" s="93"/>
      <c r="JT1" s="93"/>
      <c r="JU1" s="93"/>
      <c r="JV1" s="93"/>
      <c r="JW1" s="93"/>
      <c r="JX1" s="93"/>
      <c r="JY1" s="93"/>
      <c r="JZ1" s="93"/>
      <c r="KA1" s="93"/>
      <c r="KB1" s="93"/>
      <c r="KC1" s="93"/>
      <c r="KD1" s="93"/>
      <c r="KE1" s="93"/>
      <c r="KF1" s="93"/>
      <c r="KG1" s="93"/>
      <c r="KH1" s="93"/>
      <c r="KI1" s="93"/>
      <c r="KJ1" s="93"/>
      <c r="KK1" s="93"/>
      <c r="KL1" s="93"/>
      <c r="KM1" s="93"/>
      <c r="KN1" s="93"/>
      <c r="KO1" s="93"/>
      <c r="KP1" s="93"/>
      <c r="KQ1" s="93"/>
      <c r="KR1" s="93"/>
      <c r="KS1" s="93"/>
      <c r="KT1" s="93"/>
      <c r="KU1" s="93"/>
      <c r="KV1" s="93"/>
      <c r="KW1" s="93"/>
      <c r="KX1" s="93"/>
      <c r="KY1" s="93"/>
      <c r="KZ1" s="93"/>
      <c r="LA1" s="93"/>
      <c r="LB1" s="93"/>
      <c r="LC1" s="93"/>
      <c r="LD1" s="93"/>
      <c r="LE1" s="93"/>
      <c r="LF1" s="93"/>
      <c r="LG1" s="93"/>
      <c r="LH1" s="93"/>
      <c r="LI1" s="93"/>
      <c r="LJ1" s="93"/>
      <c r="LK1" s="93"/>
      <c r="LL1" s="93"/>
      <c r="LM1" s="93"/>
      <c r="LN1" s="93"/>
      <c r="LO1" s="93"/>
      <c r="LP1" s="93"/>
      <c r="LQ1" s="93"/>
      <c r="LR1" s="93"/>
      <c r="LS1" s="93"/>
      <c r="LT1" s="93"/>
      <c r="LU1" s="93"/>
      <c r="LV1" s="93"/>
      <c r="LW1" s="93"/>
      <c r="LX1" s="93"/>
      <c r="LY1" s="93"/>
      <c r="LZ1" s="93"/>
      <c r="MA1" s="93"/>
      <c r="MB1" s="93"/>
      <c r="MC1" s="93"/>
      <c r="MD1" s="93"/>
      <c r="ME1" s="93"/>
      <c r="MF1" s="93"/>
      <c r="MG1" s="93"/>
      <c r="MH1" s="93"/>
      <c r="MI1" s="93"/>
      <c r="MJ1" s="93"/>
      <c r="MK1" s="93"/>
      <c r="ML1" s="93"/>
      <c r="MM1" s="93"/>
      <c r="MN1" s="93"/>
      <c r="MO1" s="93"/>
      <c r="MP1" s="93"/>
      <c r="MQ1" s="93"/>
      <c r="MR1" s="93"/>
      <c r="MS1" s="93"/>
      <c r="MT1" s="93"/>
      <c r="MU1" s="93"/>
      <c r="MV1" s="93"/>
      <c r="MW1" s="93"/>
      <c r="MX1" s="93"/>
      <c r="MY1" s="93"/>
      <c r="MZ1" s="93"/>
      <c r="NA1" s="93"/>
      <c r="NB1" s="93"/>
      <c r="NC1" s="93"/>
      <c r="ND1" s="93"/>
      <c r="NE1" s="93"/>
      <c r="NF1" s="93"/>
      <c r="NG1" s="93"/>
      <c r="NH1" s="93"/>
      <c r="NI1" s="93"/>
      <c r="NJ1" s="93"/>
      <c r="NK1" s="93"/>
      <c r="NL1" s="93"/>
      <c r="NM1" s="93"/>
    </row>
    <row r="2" spans="1:377" s="1" customFormat="1" ht="16.5" customHeight="1" x14ac:dyDescent="0.25">
      <c r="A2" s="94"/>
      <c r="B2" s="94"/>
      <c r="C2" s="94"/>
      <c r="D2" s="94"/>
      <c r="E2" s="145"/>
      <c r="F2" s="94"/>
      <c r="G2" s="94"/>
      <c r="H2" s="94"/>
      <c r="I2" s="94"/>
      <c r="J2" s="93"/>
      <c r="K2" s="93"/>
      <c r="L2" s="166"/>
      <c r="M2" s="116"/>
      <c r="N2" s="94"/>
      <c r="O2" s="112" t="s">
        <v>68</v>
      </c>
      <c r="P2" s="112">
        <v>2</v>
      </c>
      <c r="Q2" s="113"/>
      <c r="R2" s="166"/>
      <c r="S2" s="116"/>
      <c r="T2" s="94"/>
      <c r="U2" s="94"/>
      <c r="V2" s="93"/>
      <c r="W2" s="93"/>
      <c r="X2" s="166"/>
      <c r="Y2" s="116"/>
      <c r="Z2" s="94"/>
      <c r="AA2" s="94"/>
      <c r="AB2" s="93"/>
      <c r="AC2" s="93"/>
      <c r="AD2" s="166"/>
      <c r="AE2" s="116"/>
      <c r="AF2" s="94"/>
      <c r="AG2" s="94"/>
      <c r="AH2" s="93"/>
      <c r="AJ2" s="188" t="s">
        <v>1</v>
      </c>
      <c r="AK2" s="135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3"/>
      <c r="LC2" s="93"/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3"/>
      <c r="ML2" s="93"/>
      <c r="MM2" s="93"/>
      <c r="MN2" s="93"/>
      <c r="MO2" s="93"/>
      <c r="MP2" s="93"/>
      <c r="MQ2" s="93"/>
      <c r="MR2" s="93"/>
      <c r="MS2" s="93"/>
      <c r="MT2" s="93"/>
      <c r="MU2" s="93"/>
      <c r="MV2" s="93"/>
      <c r="MW2" s="93"/>
      <c r="MX2" s="93"/>
      <c r="MY2" s="93"/>
      <c r="MZ2" s="93"/>
      <c r="NA2" s="93"/>
      <c r="NB2" s="93"/>
      <c r="NC2" s="93"/>
      <c r="ND2" s="93"/>
      <c r="NE2" s="93"/>
      <c r="NF2" s="93"/>
      <c r="NG2" s="93"/>
      <c r="NH2" s="93"/>
      <c r="NI2" s="93"/>
      <c r="NJ2" s="93"/>
      <c r="NK2" s="93"/>
      <c r="NL2" s="93"/>
      <c r="NM2" s="93"/>
    </row>
    <row r="3" spans="1:377" s="1" customFormat="1" ht="16.5" customHeight="1" x14ac:dyDescent="0.25">
      <c r="A3" s="228"/>
      <c r="B3" s="228"/>
      <c r="C3" s="228"/>
      <c r="D3" s="228"/>
      <c r="E3" s="228"/>
      <c r="F3" s="228"/>
      <c r="G3" s="228"/>
      <c r="H3" s="228"/>
      <c r="I3" s="228"/>
      <c r="J3" s="93"/>
      <c r="K3" s="93"/>
      <c r="L3" s="166"/>
      <c r="M3" s="116"/>
      <c r="N3" s="95"/>
      <c r="O3" s="93"/>
      <c r="P3" s="93"/>
      <c r="Q3" s="93"/>
      <c r="R3" s="166"/>
      <c r="S3" s="116"/>
      <c r="T3" s="93"/>
      <c r="U3" s="93"/>
      <c r="V3" s="93"/>
      <c r="W3" s="93"/>
      <c r="X3" s="166"/>
      <c r="Y3" s="116"/>
      <c r="Z3" s="93"/>
      <c r="AA3" s="93"/>
      <c r="AB3" s="93"/>
      <c r="AC3" s="93"/>
      <c r="AD3" s="166"/>
      <c r="AE3" s="116"/>
      <c r="AF3" s="93"/>
      <c r="AG3" s="93"/>
      <c r="AH3" s="93"/>
      <c r="AJ3" s="188" t="s">
        <v>2</v>
      </c>
      <c r="AK3" s="135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  <c r="IW3" s="93"/>
      <c r="IX3" s="93"/>
      <c r="IY3" s="93"/>
      <c r="IZ3" s="93"/>
      <c r="JA3" s="93"/>
      <c r="JB3" s="93"/>
      <c r="JC3" s="93"/>
      <c r="JD3" s="93"/>
      <c r="JE3" s="93"/>
      <c r="JF3" s="93"/>
      <c r="JG3" s="93"/>
      <c r="JH3" s="93"/>
      <c r="JI3" s="93"/>
      <c r="JJ3" s="93"/>
      <c r="JK3" s="93"/>
      <c r="JL3" s="93"/>
      <c r="JM3" s="93"/>
      <c r="JN3" s="93"/>
      <c r="JO3" s="93"/>
      <c r="JP3" s="93"/>
      <c r="JQ3" s="93"/>
      <c r="JR3" s="93"/>
      <c r="JS3" s="93"/>
      <c r="JT3" s="93"/>
      <c r="JU3" s="93"/>
      <c r="JV3" s="93"/>
      <c r="JW3" s="93"/>
      <c r="JX3" s="93"/>
      <c r="JY3" s="93"/>
      <c r="JZ3" s="93"/>
      <c r="KA3" s="93"/>
      <c r="KB3" s="93"/>
      <c r="KC3" s="93"/>
      <c r="KD3" s="93"/>
      <c r="KE3" s="93"/>
      <c r="KF3" s="93"/>
      <c r="KG3" s="93"/>
      <c r="KH3" s="93"/>
      <c r="KI3" s="93"/>
      <c r="KJ3" s="93"/>
      <c r="KK3" s="93"/>
      <c r="KL3" s="93"/>
      <c r="KM3" s="93"/>
      <c r="KN3" s="93"/>
      <c r="KO3" s="93"/>
      <c r="KP3" s="93"/>
      <c r="KQ3" s="93"/>
      <c r="KR3" s="93"/>
      <c r="KS3" s="93"/>
      <c r="KT3" s="93"/>
      <c r="KU3" s="93"/>
      <c r="KV3" s="93"/>
      <c r="KW3" s="93"/>
      <c r="KX3" s="93"/>
      <c r="KY3" s="93"/>
      <c r="KZ3" s="93"/>
      <c r="LA3" s="93"/>
      <c r="LB3" s="93"/>
      <c r="LC3" s="93"/>
      <c r="LD3" s="93"/>
      <c r="LE3" s="93"/>
      <c r="LF3" s="93"/>
      <c r="LG3" s="93"/>
      <c r="LH3" s="93"/>
      <c r="LI3" s="93"/>
      <c r="LJ3" s="93"/>
      <c r="LK3" s="93"/>
      <c r="LL3" s="93"/>
      <c r="LM3" s="93"/>
      <c r="LN3" s="93"/>
      <c r="LO3" s="93"/>
      <c r="LP3" s="93"/>
      <c r="LQ3" s="93"/>
      <c r="LR3" s="93"/>
      <c r="LS3" s="93"/>
      <c r="LT3" s="93"/>
      <c r="LU3" s="93"/>
      <c r="LV3" s="93"/>
      <c r="LW3" s="93"/>
      <c r="LX3" s="93"/>
      <c r="LY3" s="93"/>
      <c r="LZ3" s="93"/>
      <c r="MA3" s="93"/>
      <c r="MB3" s="93"/>
      <c r="MC3" s="93"/>
      <c r="MD3" s="93"/>
      <c r="ME3" s="93"/>
      <c r="MF3" s="93"/>
      <c r="MG3" s="93"/>
      <c r="MH3" s="93"/>
      <c r="MI3" s="93"/>
      <c r="MJ3" s="93"/>
      <c r="MK3" s="93"/>
      <c r="ML3" s="93"/>
      <c r="MM3" s="93"/>
      <c r="MN3" s="93"/>
      <c r="MO3" s="93"/>
      <c r="MP3" s="93"/>
      <c r="MQ3" s="93"/>
      <c r="MR3" s="93"/>
      <c r="MS3" s="93"/>
      <c r="MT3" s="93"/>
      <c r="MU3" s="93"/>
      <c r="MV3" s="93"/>
      <c r="MW3" s="93"/>
      <c r="MX3" s="93"/>
      <c r="MY3" s="93"/>
      <c r="MZ3" s="93"/>
      <c r="NA3" s="93"/>
      <c r="NB3" s="93"/>
      <c r="NC3" s="93"/>
      <c r="ND3" s="93"/>
      <c r="NE3" s="93"/>
      <c r="NF3" s="93"/>
      <c r="NG3" s="93"/>
      <c r="NH3" s="93"/>
      <c r="NI3" s="93"/>
      <c r="NJ3" s="93"/>
      <c r="NK3" s="93"/>
      <c r="NL3" s="93"/>
      <c r="NM3" s="93"/>
    </row>
    <row r="4" spans="1:377" s="1" customFormat="1" ht="16.5" customHeight="1" x14ac:dyDescent="0.25">
      <c r="A4" s="94"/>
      <c r="B4" s="94"/>
      <c r="C4" s="94"/>
      <c r="D4" s="94"/>
      <c r="E4" s="145"/>
      <c r="F4" s="94"/>
      <c r="G4" s="94"/>
      <c r="H4" s="94"/>
      <c r="I4" s="96"/>
      <c r="J4" s="93"/>
      <c r="K4" s="93"/>
      <c r="L4" s="166"/>
      <c r="M4" s="116"/>
      <c r="N4" s="94"/>
      <c r="O4" s="96"/>
      <c r="P4" s="93"/>
      <c r="Q4" s="93"/>
      <c r="R4" s="166"/>
      <c r="S4" s="116"/>
      <c r="T4" s="94"/>
      <c r="U4" s="96"/>
      <c r="V4" s="93"/>
      <c r="W4" s="93"/>
      <c r="X4" s="166"/>
      <c r="Y4" s="116"/>
      <c r="Z4" s="94"/>
      <c r="AA4" s="96"/>
      <c r="AB4" s="93"/>
      <c r="AC4" s="93"/>
      <c r="AD4" s="166"/>
      <c r="AE4" s="116"/>
      <c r="AF4" s="94"/>
      <c r="AG4" s="96"/>
      <c r="AH4" s="93"/>
      <c r="AJ4" s="188" t="s">
        <v>3</v>
      </c>
      <c r="AK4" s="135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  <c r="IW4" s="93"/>
      <c r="IX4" s="93"/>
      <c r="IY4" s="93"/>
      <c r="IZ4" s="93"/>
      <c r="JA4" s="93"/>
      <c r="JB4" s="93"/>
      <c r="JC4" s="93"/>
      <c r="JD4" s="93"/>
      <c r="JE4" s="93"/>
      <c r="JF4" s="93"/>
      <c r="JG4" s="93"/>
      <c r="JH4" s="93"/>
      <c r="JI4" s="93"/>
      <c r="JJ4" s="93"/>
      <c r="JK4" s="93"/>
      <c r="JL4" s="93"/>
      <c r="JM4" s="93"/>
      <c r="JN4" s="93"/>
      <c r="JO4" s="93"/>
      <c r="JP4" s="93"/>
      <c r="JQ4" s="93"/>
      <c r="JR4" s="93"/>
      <c r="JS4" s="93"/>
      <c r="JT4" s="93"/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3"/>
      <c r="LR4" s="93"/>
      <c r="LS4" s="93"/>
      <c r="LT4" s="93"/>
      <c r="LU4" s="93"/>
      <c r="LV4" s="93"/>
      <c r="LW4" s="93"/>
      <c r="LX4" s="93"/>
      <c r="LY4" s="93"/>
      <c r="LZ4" s="93"/>
      <c r="MA4" s="93"/>
      <c r="MB4" s="93"/>
      <c r="MC4" s="93"/>
      <c r="MD4" s="93"/>
      <c r="ME4" s="93"/>
      <c r="MF4" s="93"/>
      <c r="MG4" s="93"/>
      <c r="MH4" s="93"/>
      <c r="MI4" s="93"/>
      <c r="MJ4" s="93"/>
      <c r="MK4" s="93"/>
      <c r="ML4" s="93"/>
      <c r="MM4" s="93"/>
      <c r="MN4" s="93"/>
      <c r="MO4" s="93"/>
      <c r="MP4" s="93"/>
      <c r="MQ4" s="93"/>
      <c r="MR4" s="93"/>
      <c r="MS4" s="93"/>
      <c r="MT4" s="93"/>
      <c r="MU4" s="93"/>
      <c r="MV4" s="93"/>
      <c r="MW4" s="93"/>
      <c r="MX4" s="93"/>
      <c r="MY4" s="93"/>
      <c r="MZ4" s="93"/>
      <c r="NA4" s="93"/>
      <c r="NB4" s="93"/>
      <c r="NC4" s="93"/>
      <c r="ND4" s="93"/>
      <c r="NE4" s="93"/>
      <c r="NF4" s="93"/>
      <c r="NG4" s="93"/>
      <c r="NH4" s="93"/>
      <c r="NI4" s="93"/>
      <c r="NJ4" s="93"/>
      <c r="NK4" s="93"/>
      <c r="NL4" s="93"/>
      <c r="NM4" s="93"/>
    </row>
    <row r="5" spans="1:377" s="1" customFormat="1" ht="16.5" customHeight="1" x14ac:dyDescent="0.25">
      <c r="A5" s="93"/>
      <c r="B5" s="93"/>
      <c r="C5" s="97"/>
      <c r="D5" s="97"/>
      <c r="E5" s="146"/>
      <c r="F5" s="93"/>
      <c r="G5" s="93"/>
      <c r="H5" s="93"/>
      <c r="I5" s="93"/>
      <c r="J5" s="93"/>
      <c r="K5" s="93"/>
      <c r="L5" s="166"/>
      <c r="M5" s="115"/>
      <c r="N5" s="93"/>
      <c r="O5" s="93"/>
      <c r="P5" s="93"/>
      <c r="Q5" s="93"/>
      <c r="R5" s="166"/>
      <c r="S5" s="115"/>
      <c r="T5" s="93"/>
      <c r="U5" s="93"/>
      <c r="V5" s="93"/>
      <c r="W5" s="93"/>
      <c r="X5" s="166"/>
      <c r="Y5" s="115"/>
      <c r="Z5" s="93"/>
      <c r="AA5" s="93"/>
      <c r="AB5" s="93"/>
      <c r="AC5" s="93"/>
      <c r="AD5" s="166"/>
      <c r="AE5" s="115"/>
      <c r="AF5" s="93"/>
      <c r="AG5" s="93"/>
      <c r="AH5" s="93"/>
      <c r="AJ5" s="188" t="s">
        <v>4</v>
      </c>
      <c r="AK5" s="136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  <c r="IW5" s="93"/>
      <c r="IX5" s="93"/>
      <c r="IY5" s="93"/>
      <c r="IZ5" s="93"/>
      <c r="JA5" s="93"/>
      <c r="JB5" s="93"/>
      <c r="JC5" s="93"/>
      <c r="JD5" s="93"/>
      <c r="JE5" s="93"/>
      <c r="JF5" s="93"/>
      <c r="JG5" s="93"/>
      <c r="JH5" s="93"/>
      <c r="JI5" s="93"/>
      <c r="JJ5" s="93"/>
      <c r="JK5" s="93"/>
      <c r="JL5" s="93"/>
      <c r="JM5" s="93"/>
      <c r="JN5" s="93"/>
      <c r="JO5" s="93"/>
      <c r="JP5" s="93"/>
      <c r="JQ5" s="93"/>
      <c r="JR5" s="93"/>
      <c r="JS5" s="93"/>
      <c r="JT5" s="93"/>
      <c r="JU5" s="93"/>
      <c r="JV5" s="93"/>
      <c r="JW5" s="93"/>
      <c r="JX5" s="93"/>
      <c r="JY5" s="93"/>
      <c r="JZ5" s="93"/>
      <c r="KA5" s="93"/>
      <c r="KB5" s="93"/>
      <c r="KC5" s="93"/>
      <c r="KD5" s="93"/>
      <c r="KE5" s="93"/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3"/>
      <c r="LF5" s="93"/>
      <c r="LG5" s="93"/>
      <c r="LH5" s="93"/>
      <c r="LI5" s="93"/>
      <c r="LJ5" s="93"/>
      <c r="LK5" s="93"/>
      <c r="LL5" s="93"/>
      <c r="LM5" s="93"/>
      <c r="LN5" s="93"/>
      <c r="LO5" s="93"/>
      <c r="LP5" s="93"/>
      <c r="LQ5" s="93"/>
      <c r="LR5" s="93"/>
      <c r="LS5" s="93"/>
      <c r="LT5" s="93"/>
      <c r="LU5" s="93"/>
      <c r="LV5" s="93"/>
      <c r="LW5" s="93"/>
      <c r="LX5" s="93"/>
      <c r="LY5" s="93"/>
      <c r="LZ5" s="93"/>
      <c r="MA5" s="93"/>
      <c r="MB5" s="93"/>
      <c r="MC5" s="93"/>
      <c r="MD5" s="93"/>
      <c r="ME5" s="93"/>
      <c r="MF5" s="93"/>
      <c r="MG5" s="93"/>
      <c r="MH5" s="93"/>
      <c r="MI5" s="93"/>
      <c r="MJ5" s="93"/>
      <c r="MK5" s="93"/>
      <c r="ML5" s="93"/>
      <c r="MM5" s="93"/>
      <c r="MN5" s="93"/>
      <c r="MO5" s="93"/>
      <c r="MP5" s="93"/>
      <c r="MQ5" s="93"/>
      <c r="MR5" s="93"/>
      <c r="MS5" s="93"/>
      <c r="MT5" s="93"/>
      <c r="MU5" s="93"/>
      <c r="MV5" s="93"/>
      <c r="MW5" s="93"/>
      <c r="MX5" s="93"/>
      <c r="MY5" s="93"/>
      <c r="MZ5" s="93"/>
      <c r="NA5" s="93"/>
      <c r="NB5" s="93"/>
      <c r="NC5" s="93"/>
      <c r="ND5" s="93"/>
      <c r="NE5" s="93"/>
      <c r="NF5" s="93"/>
      <c r="NG5" s="93"/>
      <c r="NH5" s="93"/>
      <c r="NI5" s="93"/>
      <c r="NJ5" s="93"/>
      <c r="NK5" s="93"/>
      <c r="NL5" s="93"/>
      <c r="NM5" s="93"/>
    </row>
    <row r="6" spans="1:377" s="1" customFormat="1" ht="16.5" customHeight="1" x14ac:dyDescent="0.25">
      <c r="A6" s="93"/>
      <c r="B6" s="93"/>
      <c r="C6" s="93"/>
      <c r="D6" s="93"/>
      <c r="E6" s="147"/>
      <c r="F6" s="93"/>
      <c r="G6" s="93"/>
      <c r="H6" s="93"/>
      <c r="I6" s="93"/>
      <c r="J6" s="93"/>
      <c r="K6" s="93"/>
      <c r="L6" s="166"/>
      <c r="M6" s="115"/>
      <c r="N6" s="93"/>
      <c r="O6" s="93"/>
      <c r="P6" s="93"/>
      <c r="Q6" s="93"/>
      <c r="R6" s="166"/>
      <c r="S6" s="115"/>
      <c r="T6" s="93"/>
      <c r="U6" s="93"/>
      <c r="V6" s="93"/>
      <c r="W6" s="93"/>
      <c r="X6" s="166"/>
      <c r="Y6" s="115"/>
      <c r="Z6" s="93"/>
      <c r="AA6" s="93"/>
      <c r="AB6" s="93"/>
      <c r="AC6" s="93"/>
      <c r="AD6" s="166"/>
      <c r="AE6" s="115"/>
      <c r="AF6" s="93"/>
      <c r="AG6" s="93"/>
      <c r="AH6" s="93"/>
      <c r="AJ6" s="188"/>
      <c r="AK6" s="134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  <c r="IW6" s="93"/>
      <c r="IX6" s="93"/>
      <c r="IY6" s="93"/>
      <c r="IZ6" s="93"/>
      <c r="JA6" s="93"/>
      <c r="JB6" s="93"/>
      <c r="JC6" s="93"/>
      <c r="JD6" s="93"/>
      <c r="JE6" s="93"/>
      <c r="JF6" s="93"/>
      <c r="JG6" s="93"/>
      <c r="JH6" s="93"/>
      <c r="JI6" s="93"/>
      <c r="JJ6" s="93"/>
      <c r="JK6" s="93"/>
      <c r="JL6" s="93"/>
      <c r="JM6" s="93"/>
      <c r="JN6" s="93"/>
      <c r="JO6" s="93"/>
      <c r="JP6" s="93"/>
      <c r="JQ6" s="93"/>
      <c r="JR6" s="93"/>
      <c r="JS6" s="93"/>
      <c r="JT6" s="93"/>
      <c r="JU6" s="93"/>
      <c r="JV6" s="93"/>
      <c r="JW6" s="93"/>
      <c r="JX6" s="93"/>
      <c r="JY6" s="93"/>
      <c r="JZ6" s="93"/>
      <c r="KA6" s="93"/>
      <c r="KB6" s="93"/>
      <c r="KC6" s="93"/>
      <c r="KD6" s="93"/>
      <c r="KE6" s="93"/>
      <c r="KF6" s="93"/>
      <c r="KG6" s="93"/>
      <c r="KH6" s="93"/>
      <c r="KI6" s="93"/>
      <c r="KJ6" s="93"/>
      <c r="KK6" s="93"/>
      <c r="KL6" s="93"/>
      <c r="KM6" s="93"/>
      <c r="KN6" s="93"/>
      <c r="KO6" s="93"/>
      <c r="KP6" s="93"/>
      <c r="KQ6" s="93"/>
      <c r="KR6" s="93"/>
      <c r="KS6" s="93"/>
      <c r="KT6" s="93"/>
      <c r="KU6" s="93"/>
      <c r="KV6" s="93"/>
      <c r="KW6" s="93"/>
      <c r="KX6" s="93"/>
      <c r="KY6" s="93"/>
      <c r="KZ6" s="93"/>
      <c r="LA6" s="93"/>
      <c r="LB6" s="93"/>
      <c r="LC6" s="93"/>
      <c r="LD6" s="93"/>
      <c r="LE6" s="93"/>
      <c r="LF6" s="93"/>
      <c r="LG6" s="93"/>
      <c r="LH6" s="93"/>
      <c r="LI6" s="93"/>
      <c r="LJ6" s="93"/>
      <c r="LK6" s="93"/>
      <c r="LL6" s="93"/>
      <c r="LM6" s="93"/>
      <c r="LN6" s="93"/>
      <c r="LO6" s="93"/>
      <c r="LP6" s="93"/>
      <c r="LQ6" s="93"/>
      <c r="LR6" s="93"/>
      <c r="LS6" s="93"/>
      <c r="LT6" s="93"/>
      <c r="LU6" s="93"/>
      <c r="LV6" s="93"/>
      <c r="LW6" s="93"/>
      <c r="LX6" s="93"/>
      <c r="LY6" s="93"/>
      <c r="LZ6" s="93"/>
      <c r="MA6" s="93"/>
      <c r="MB6" s="93"/>
      <c r="MC6" s="93"/>
      <c r="MD6" s="93"/>
      <c r="ME6" s="93"/>
      <c r="MF6" s="93"/>
      <c r="MG6" s="93"/>
      <c r="MH6" s="93"/>
      <c r="MI6" s="93"/>
      <c r="MJ6" s="93"/>
      <c r="MK6" s="93"/>
      <c r="ML6" s="93"/>
      <c r="MM6" s="93"/>
      <c r="MN6" s="93"/>
      <c r="MO6" s="93"/>
      <c r="MP6" s="93"/>
      <c r="MQ6" s="93"/>
      <c r="MR6" s="93"/>
      <c r="MS6" s="93"/>
      <c r="MT6" s="93"/>
      <c r="MU6" s="93"/>
      <c r="MV6" s="93"/>
      <c r="MW6" s="93"/>
      <c r="MX6" s="93"/>
      <c r="MY6" s="93"/>
      <c r="MZ6" s="93"/>
      <c r="NA6" s="93"/>
      <c r="NB6" s="93"/>
      <c r="NC6" s="93"/>
      <c r="ND6" s="93"/>
      <c r="NE6" s="93"/>
      <c r="NF6" s="93"/>
      <c r="NG6" s="93"/>
      <c r="NH6" s="93"/>
      <c r="NI6" s="93"/>
      <c r="NJ6" s="93"/>
      <c r="NK6" s="93"/>
      <c r="NL6" s="93"/>
      <c r="NM6" s="93"/>
    </row>
    <row r="7" spans="1:377" s="1" customFormat="1" ht="16.5" customHeight="1" x14ac:dyDescent="0.25">
      <c r="A7" s="93"/>
      <c r="B7" s="93"/>
      <c r="C7" s="93"/>
      <c r="D7" s="93"/>
      <c r="E7" s="147"/>
      <c r="F7" s="93"/>
      <c r="G7" s="93"/>
      <c r="H7" s="93"/>
      <c r="I7" s="93"/>
      <c r="J7" s="93"/>
      <c r="K7" s="93"/>
      <c r="L7" s="166"/>
      <c r="M7" s="115"/>
      <c r="N7" s="93"/>
      <c r="O7" s="93"/>
      <c r="P7" s="93"/>
      <c r="Q7" s="93"/>
      <c r="R7" s="166"/>
      <c r="S7" s="115"/>
      <c r="T7" s="93"/>
      <c r="U7" s="93"/>
      <c r="V7" s="93"/>
      <c r="W7" s="93"/>
      <c r="X7" s="166"/>
      <c r="Y7" s="115"/>
      <c r="Z7" s="93"/>
      <c r="AA7" s="93"/>
      <c r="AB7" s="93"/>
      <c r="AC7" s="93"/>
      <c r="AD7" s="166"/>
      <c r="AE7" s="115"/>
      <c r="AF7" s="93"/>
      <c r="AG7" s="93"/>
      <c r="AH7" s="93"/>
      <c r="AJ7" s="188" t="s">
        <v>5</v>
      </c>
      <c r="AK7" s="136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  <c r="IW7" s="93"/>
      <c r="IX7" s="93"/>
      <c r="IY7" s="93"/>
      <c r="IZ7" s="93"/>
      <c r="JA7" s="93"/>
      <c r="JB7" s="93"/>
      <c r="JC7" s="93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3"/>
      <c r="JO7" s="93"/>
      <c r="JP7" s="93"/>
      <c r="JQ7" s="93"/>
      <c r="JR7" s="93"/>
      <c r="JS7" s="93"/>
      <c r="JT7" s="93"/>
      <c r="JU7" s="93"/>
      <c r="JV7" s="93"/>
      <c r="JW7" s="93"/>
      <c r="JX7" s="93"/>
      <c r="JY7" s="93"/>
      <c r="JZ7" s="93"/>
      <c r="KA7" s="93"/>
      <c r="KB7" s="93"/>
      <c r="KC7" s="93"/>
      <c r="KD7" s="93"/>
      <c r="KE7" s="93"/>
      <c r="KF7" s="93"/>
      <c r="KG7" s="93"/>
      <c r="KH7" s="93"/>
      <c r="KI7" s="93"/>
      <c r="KJ7" s="93"/>
      <c r="KK7" s="93"/>
      <c r="KL7" s="93"/>
      <c r="KM7" s="93"/>
      <c r="KN7" s="93"/>
      <c r="KO7" s="93"/>
      <c r="KP7" s="93"/>
      <c r="KQ7" s="93"/>
      <c r="KR7" s="93"/>
      <c r="KS7" s="93"/>
      <c r="KT7" s="93"/>
      <c r="KU7" s="93"/>
      <c r="KV7" s="93"/>
      <c r="KW7" s="93"/>
      <c r="KX7" s="93"/>
      <c r="KY7" s="93"/>
      <c r="KZ7" s="93"/>
      <c r="LA7" s="93"/>
      <c r="LB7" s="93"/>
      <c r="LC7" s="93"/>
      <c r="LD7" s="93"/>
      <c r="LE7" s="93"/>
      <c r="LF7" s="93"/>
      <c r="LG7" s="93"/>
      <c r="LH7" s="93"/>
      <c r="LI7" s="93"/>
      <c r="LJ7" s="93"/>
      <c r="LK7" s="93"/>
      <c r="LL7" s="93"/>
      <c r="LM7" s="93"/>
      <c r="LN7" s="93"/>
      <c r="LO7" s="93"/>
      <c r="LP7" s="93"/>
      <c r="LQ7" s="93"/>
      <c r="LR7" s="93"/>
      <c r="LS7" s="93"/>
      <c r="LT7" s="93"/>
      <c r="LU7" s="93"/>
      <c r="LV7" s="93"/>
      <c r="LW7" s="93"/>
      <c r="LX7" s="93"/>
      <c r="LY7" s="93"/>
      <c r="LZ7" s="93"/>
      <c r="MA7" s="93"/>
      <c r="MB7" s="93"/>
      <c r="MC7" s="93"/>
      <c r="MD7" s="93"/>
      <c r="ME7" s="93"/>
      <c r="MF7" s="93"/>
      <c r="MG7" s="93"/>
      <c r="MH7" s="93"/>
      <c r="MI7" s="93"/>
      <c r="MJ7" s="93"/>
      <c r="MK7" s="93"/>
      <c r="ML7" s="93"/>
      <c r="MM7" s="93"/>
      <c r="MN7" s="93"/>
      <c r="MO7" s="93"/>
      <c r="MP7" s="93"/>
      <c r="MQ7" s="93"/>
      <c r="MR7" s="93"/>
      <c r="MS7" s="93"/>
      <c r="MT7" s="93"/>
      <c r="MU7" s="93"/>
      <c r="MV7" s="93"/>
      <c r="MW7" s="93"/>
      <c r="MX7" s="93"/>
      <c r="MY7" s="93"/>
      <c r="MZ7" s="93"/>
      <c r="NA7" s="93"/>
      <c r="NB7" s="93"/>
      <c r="NC7" s="93"/>
      <c r="ND7" s="93"/>
      <c r="NE7" s="93"/>
      <c r="NF7" s="93"/>
      <c r="NG7" s="93"/>
      <c r="NH7" s="93"/>
      <c r="NI7" s="93"/>
      <c r="NJ7" s="93"/>
      <c r="NK7" s="93"/>
      <c r="NL7" s="93"/>
      <c r="NM7" s="93"/>
    </row>
    <row r="8" spans="1:377" s="1" customFormat="1" ht="16.5" customHeight="1" x14ac:dyDescent="0.25">
      <c r="A8" s="93"/>
      <c r="B8" s="93"/>
      <c r="C8" s="93"/>
      <c r="D8" s="93"/>
      <c r="E8" s="147"/>
      <c r="F8" s="93"/>
      <c r="G8" s="93"/>
      <c r="H8" s="93"/>
      <c r="I8" s="93"/>
      <c r="J8" s="93"/>
      <c r="K8" s="93"/>
      <c r="L8" s="111"/>
      <c r="M8" s="117"/>
      <c r="N8" s="93"/>
      <c r="O8" s="93"/>
      <c r="P8" s="93">
        <v>1380</v>
      </c>
      <c r="Q8" s="93"/>
      <c r="R8" s="111"/>
      <c r="S8" s="117"/>
      <c r="T8" s="93"/>
      <c r="U8" s="93"/>
      <c r="V8" s="93"/>
      <c r="W8" s="93"/>
      <c r="X8" s="111"/>
      <c r="Y8" s="117"/>
      <c r="Z8" s="93"/>
      <c r="AA8" s="93"/>
      <c r="AB8" s="93"/>
      <c r="AC8" s="93"/>
      <c r="AD8" s="111"/>
      <c r="AE8" s="117"/>
      <c r="AF8" s="93"/>
      <c r="AG8" s="93"/>
      <c r="AH8" s="93"/>
      <c r="AJ8" s="111"/>
      <c r="AK8" s="118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3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  <c r="JP8" s="93"/>
      <c r="JQ8" s="93"/>
      <c r="JR8" s="93"/>
      <c r="JS8" s="93"/>
      <c r="JT8" s="93"/>
      <c r="JU8" s="93"/>
      <c r="JV8" s="93"/>
      <c r="JW8" s="93"/>
      <c r="JX8" s="93"/>
      <c r="JY8" s="93"/>
      <c r="JZ8" s="93"/>
      <c r="KA8" s="93"/>
      <c r="KB8" s="93"/>
      <c r="KC8" s="93"/>
      <c r="KD8" s="93"/>
      <c r="KE8" s="93"/>
      <c r="KF8" s="93"/>
      <c r="KG8" s="93"/>
      <c r="KH8" s="93"/>
      <c r="KI8" s="93"/>
      <c r="KJ8" s="93"/>
      <c r="KK8" s="93"/>
      <c r="KL8" s="93"/>
      <c r="KM8" s="93"/>
      <c r="KN8" s="93"/>
      <c r="KO8" s="93"/>
      <c r="KP8" s="93"/>
      <c r="KQ8" s="93"/>
      <c r="KR8" s="93"/>
      <c r="KS8" s="93"/>
      <c r="KT8" s="93"/>
      <c r="KU8" s="93"/>
      <c r="KV8" s="93"/>
      <c r="KW8" s="93"/>
      <c r="KX8" s="93"/>
      <c r="KY8" s="93"/>
      <c r="KZ8" s="93"/>
      <c r="LA8" s="93"/>
      <c r="LB8" s="93"/>
      <c r="LC8" s="93"/>
      <c r="LD8" s="93"/>
      <c r="LE8" s="93"/>
      <c r="LF8" s="93"/>
      <c r="LG8" s="93"/>
      <c r="LH8" s="93"/>
      <c r="LI8" s="93"/>
      <c r="LJ8" s="93"/>
      <c r="LK8" s="93"/>
      <c r="LL8" s="93"/>
      <c r="LM8" s="93"/>
      <c r="LN8" s="93"/>
      <c r="LO8" s="93"/>
      <c r="LP8" s="93"/>
      <c r="LQ8" s="93"/>
      <c r="LR8" s="93"/>
      <c r="LS8" s="93"/>
      <c r="LT8" s="93"/>
      <c r="LU8" s="93"/>
      <c r="LV8" s="93"/>
      <c r="LW8" s="93"/>
      <c r="LX8" s="93"/>
      <c r="LY8" s="93"/>
      <c r="LZ8" s="93"/>
      <c r="MA8" s="93"/>
      <c r="MB8" s="93"/>
      <c r="MC8" s="93"/>
      <c r="MD8" s="93"/>
      <c r="ME8" s="93"/>
      <c r="MF8" s="93"/>
      <c r="MG8" s="93"/>
      <c r="MH8" s="93"/>
      <c r="MI8" s="93"/>
      <c r="MJ8" s="93"/>
      <c r="MK8" s="93"/>
      <c r="ML8" s="93"/>
      <c r="MM8" s="93"/>
      <c r="MN8" s="93"/>
      <c r="MO8" s="93"/>
      <c r="MP8" s="93"/>
      <c r="MQ8" s="93"/>
      <c r="MR8" s="93"/>
      <c r="MS8" s="93"/>
      <c r="MT8" s="93"/>
      <c r="MU8" s="93"/>
      <c r="MV8" s="93"/>
      <c r="MW8" s="93"/>
      <c r="MX8" s="93"/>
      <c r="MY8" s="93"/>
      <c r="MZ8" s="93"/>
      <c r="NA8" s="93"/>
      <c r="NB8" s="93"/>
      <c r="NC8" s="93"/>
      <c r="ND8" s="93"/>
      <c r="NE8" s="93"/>
      <c r="NF8" s="93"/>
      <c r="NG8" s="93"/>
      <c r="NH8" s="93"/>
      <c r="NI8" s="93"/>
      <c r="NJ8" s="93"/>
      <c r="NK8" s="93"/>
      <c r="NL8" s="93"/>
      <c r="NM8" s="93"/>
    </row>
    <row r="9" spans="1:377" ht="16.5" customHeight="1" x14ac:dyDescent="0.25">
      <c r="J9"/>
      <c r="K9"/>
      <c r="L9" s="167"/>
      <c r="M9" s="118"/>
      <c r="P9">
        <f>P8*4</f>
        <v>5520</v>
      </c>
      <c r="Q9"/>
      <c r="R9" s="167"/>
      <c r="S9" s="118"/>
      <c r="V9"/>
      <c r="W9"/>
      <c r="X9" s="167"/>
      <c r="Y9" s="118"/>
      <c r="AB9"/>
      <c r="AC9"/>
      <c r="AD9" s="167"/>
      <c r="AE9" s="118"/>
      <c r="AH9"/>
      <c r="AI9"/>
      <c r="AJ9" s="167"/>
      <c r="AK9" s="118"/>
    </row>
    <row r="10" spans="1:377" ht="20.25" x14ac:dyDescent="0.3">
      <c r="B10" s="229" t="s">
        <v>6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/>
      <c r="R10" s="2"/>
      <c r="X10" s="2"/>
      <c r="AD10" s="2"/>
      <c r="AJ10" s="2"/>
    </row>
    <row r="11" spans="1:377" ht="20.25" x14ac:dyDescent="0.3">
      <c r="B11" s="229" t="s">
        <v>72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/>
      <c r="R11" s="2"/>
      <c r="X11" s="2"/>
      <c r="AD11" s="2"/>
      <c r="AJ11" s="2"/>
    </row>
    <row r="12" spans="1:377" ht="16.5" customHeight="1" x14ac:dyDescent="0.25">
      <c r="J12"/>
      <c r="K12"/>
      <c r="L12" s="167"/>
      <c r="M12" s="118"/>
      <c r="P12"/>
      <c r="Q12"/>
      <c r="R12" s="167"/>
      <c r="S12" s="118"/>
      <c r="V12"/>
      <c r="W12"/>
      <c r="X12" s="167"/>
      <c r="Y12" s="118"/>
      <c r="AB12"/>
      <c r="AC12"/>
      <c r="AD12" s="167"/>
      <c r="AE12" s="118"/>
      <c r="AH12"/>
      <c r="AI12"/>
      <c r="AJ12" s="167"/>
      <c r="AK12" s="118"/>
    </row>
    <row r="13" spans="1:377" ht="16.5" customHeight="1" x14ac:dyDescent="0.25">
      <c r="J13"/>
      <c r="K13"/>
      <c r="L13" s="167"/>
      <c r="M13" s="118"/>
      <c r="P13"/>
      <c r="Q13"/>
      <c r="R13" s="167"/>
      <c r="S13" s="118"/>
      <c r="V13"/>
      <c r="W13"/>
      <c r="X13" s="167"/>
      <c r="Y13" s="118"/>
      <c r="AB13"/>
      <c r="AC13"/>
      <c r="AD13" s="167"/>
      <c r="AE13" s="118"/>
      <c r="AH13"/>
      <c r="AI13"/>
      <c r="AJ13" s="167"/>
      <c r="AK13" s="118"/>
    </row>
    <row r="14" spans="1:377" ht="16.5" customHeight="1" x14ac:dyDescent="0.25">
      <c r="B14" s="3" t="s">
        <v>7</v>
      </c>
      <c r="D14" s="230" t="s">
        <v>73</v>
      </c>
      <c r="E14" s="230"/>
      <c r="F14" s="230"/>
      <c r="G14" s="230"/>
      <c r="H14" s="230"/>
      <c r="I14" s="230"/>
      <c r="J14" s="230"/>
      <c r="K14" s="230"/>
      <c r="L14" s="230"/>
      <c r="M14" s="230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8"/>
      <c r="M15" s="119"/>
      <c r="N15" s="5"/>
      <c r="O15" s="5"/>
      <c r="P15" s="5"/>
      <c r="Q15" s="5"/>
      <c r="R15" s="168"/>
      <c r="S15" s="119"/>
      <c r="T15" s="5"/>
      <c r="U15" s="5"/>
      <c r="V15" s="5"/>
      <c r="W15" s="5"/>
      <c r="X15" s="168"/>
      <c r="Y15" s="119"/>
      <c r="Z15" s="5"/>
      <c r="AA15" s="5"/>
      <c r="AB15" s="5"/>
      <c r="AC15" s="5"/>
      <c r="AD15" s="168"/>
      <c r="AE15" s="119"/>
      <c r="AF15" s="5"/>
      <c r="AG15" s="5"/>
      <c r="AH15" s="5"/>
      <c r="AI15" s="5"/>
      <c r="AJ15" s="168"/>
      <c r="AK15" s="119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8"/>
      <c r="M16" s="119"/>
      <c r="N16" s="5"/>
      <c r="O16" s="5"/>
      <c r="P16" s="5"/>
      <c r="Q16" s="5"/>
      <c r="R16" s="168"/>
      <c r="S16" s="119"/>
      <c r="T16" s="5"/>
      <c r="U16" s="5"/>
      <c r="V16" s="5"/>
      <c r="W16" s="5"/>
      <c r="X16" s="168"/>
      <c r="Y16" s="119"/>
      <c r="Z16" s="5"/>
      <c r="AA16" s="5"/>
      <c r="AB16" s="5"/>
      <c r="AC16" s="5"/>
      <c r="AD16" s="168"/>
      <c r="AE16" s="119"/>
      <c r="AF16" s="5"/>
      <c r="AG16" s="5"/>
      <c r="AH16" s="5"/>
      <c r="AI16" s="5"/>
      <c r="AJ16" s="168"/>
      <c r="AK16" s="119"/>
    </row>
    <row r="17" spans="1:37" s="2" customFormat="1" ht="15.75" x14ac:dyDescent="0.25">
      <c r="B17" s="4"/>
      <c r="D17" s="5"/>
      <c r="E17" s="5"/>
      <c r="F17" s="5"/>
      <c r="G17" s="5"/>
      <c r="H17" s="5"/>
      <c r="K17" s="5"/>
      <c r="L17" s="168"/>
      <c r="M17" s="119"/>
      <c r="N17" s="5"/>
      <c r="O17" s="5"/>
      <c r="P17" s="5"/>
      <c r="Q17" s="5"/>
      <c r="R17" s="168"/>
      <c r="S17" s="119"/>
      <c r="T17" s="5"/>
      <c r="U17" s="5"/>
      <c r="V17" s="5"/>
      <c r="W17" s="5"/>
      <c r="X17" s="168"/>
      <c r="Y17" s="119"/>
      <c r="Z17" s="5"/>
      <c r="AA17" s="5"/>
      <c r="AB17" s="5"/>
      <c r="AC17" s="5"/>
      <c r="AD17" s="168"/>
      <c r="AE17" s="119"/>
      <c r="AF17" s="5"/>
      <c r="AG17" s="5"/>
      <c r="AH17" s="5"/>
      <c r="AI17" s="5"/>
      <c r="AJ17" s="168"/>
      <c r="AK17" s="119"/>
    </row>
    <row r="18" spans="1:37" s="2" customFormat="1" x14ac:dyDescent="0.25">
      <c r="B18" s="7"/>
      <c r="D18" s="8" t="s">
        <v>10</v>
      </c>
      <c r="E18" s="149"/>
      <c r="F18" s="9">
        <v>800</v>
      </c>
      <c r="L18" s="169"/>
      <c r="M18" s="120"/>
      <c r="R18" s="169"/>
      <c r="S18" s="120"/>
      <c r="X18" s="169"/>
      <c r="Y18" s="120"/>
      <c r="AD18" s="169"/>
      <c r="AE18" s="120"/>
      <c r="AJ18" s="169"/>
      <c r="AK18" s="120"/>
    </row>
    <row r="19" spans="1:37" s="2" customFormat="1" x14ac:dyDescent="0.25">
      <c r="B19" s="7"/>
      <c r="E19" s="148"/>
      <c r="L19" s="169"/>
      <c r="M19" s="120"/>
      <c r="R19" s="169"/>
      <c r="S19" s="120"/>
      <c r="X19" s="169"/>
      <c r="Y19" s="120"/>
      <c r="AD19" s="169"/>
      <c r="AE19" s="120"/>
      <c r="AJ19" s="169"/>
      <c r="AK19" s="120"/>
    </row>
    <row r="20" spans="1:37" s="2" customFormat="1" ht="40.5" customHeight="1" x14ac:dyDescent="0.25">
      <c r="B20" s="7"/>
      <c r="D20" s="10"/>
      <c r="E20" s="149"/>
      <c r="F20" s="231" t="s">
        <v>59</v>
      </c>
      <c r="G20" s="232"/>
      <c r="H20" s="29"/>
      <c r="I20" s="233" t="s">
        <v>60</v>
      </c>
      <c r="J20" s="234"/>
      <c r="K20" s="29"/>
      <c r="L20" s="231" t="s">
        <v>62</v>
      </c>
      <c r="M20" s="232"/>
      <c r="N20" s="29"/>
      <c r="O20" s="233" t="s">
        <v>61</v>
      </c>
      <c r="P20" s="234"/>
      <c r="Q20" s="29"/>
      <c r="R20" s="231" t="s">
        <v>63</v>
      </c>
      <c r="S20" s="232"/>
      <c r="T20" s="29"/>
      <c r="U20" s="233" t="s">
        <v>69</v>
      </c>
      <c r="V20" s="234"/>
      <c r="W20" s="29"/>
      <c r="X20" s="231" t="s">
        <v>64</v>
      </c>
      <c r="Y20" s="232"/>
      <c r="Z20" s="29"/>
      <c r="AA20" s="233" t="s">
        <v>70</v>
      </c>
      <c r="AB20" s="234"/>
      <c r="AC20" s="29"/>
      <c r="AD20" s="231" t="s">
        <v>65</v>
      </c>
      <c r="AE20" s="232"/>
      <c r="AF20" s="29"/>
      <c r="AG20" s="233" t="s">
        <v>71</v>
      </c>
      <c r="AH20" s="234"/>
      <c r="AI20" s="29"/>
      <c r="AJ20" s="231" t="s">
        <v>66</v>
      </c>
      <c r="AK20" s="232"/>
    </row>
    <row r="21" spans="1:37" s="2" customFormat="1" ht="15" customHeight="1" x14ac:dyDescent="0.25">
      <c r="B21" s="7"/>
      <c r="D21" s="236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70" t="s">
        <v>15</v>
      </c>
      <c r="M21" s="121" t="s">
        <v>16</v>
      </c>
      <c r="N21" s="29"/>
      <c r="O21" s="11" t="s">
        <v>12</v>
      </c>
      <c r="P21" s="12" t="s">
        <v>14</v>
      </c>
      <c r="Q21" s="29"/>
      <c r="R21" s="170" t="s">
        <v>15</v>
      </c>
      <c r="S21" s="121" t="s">
        <v>16</v>
      </c>
      <c r="T21" s="29"/>
      <c r="U21" s="11" t="s">
        <v>12</v>
      </c>
      <c r="V21" s="12" t="s">
        <v>14</v>
      </c>
      <c r="W21" s="29"/>
      <c r="X21" s="170" t="s">
        <v>15</v>
      </c>
      <c r="Y21" s="121" t="s">
        <v>16</v>
      </c>
      <c r="Z21" s="29"/>
      <c r="AA21" s="11" t="s">
        <v>12</v>
      </c>
      <c r="AB21" s="12" t="s">
        <v>14</v>
      </c>
      <c r="AC21" s="29"/>
      <c r="AD21" s="170" t="s">
        <v>15</v>
      </c>
      <c r="AE21" s="121" t="s">
        <v>16</v>
      </c>
      <c r="AF21" s="29"/>
      <c r="AG21" s="11" t="s">
        <v>12</v>
      </c>
      <c r="AH21" s="12" t="s">
        <v>14</v>
      </c>
      <c r="AI21" s="29"/>
      <c r="AJ21" s="170" t="s">
        <v>15</v>
      </c>
      <c r="AK21" s="121" t="s">
        <v>16</v>
      </c>
    </row>
    <row r="22" spans="1:37" s="2" customFormat="1" x14ac:dyDescent="0.25">
      <c r="A22" s="2" t="s">
        <v>103</v>
      </c>
      <c r="B22" s="7"/>
      <c r="D22" s="237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71"/>
      <c r="M22" s="122"/>
      <c r="N22" s="29"/>
      <c r="O22" s="13" t="s">
        <v>17</v>
      </c>
      <c r="P22" s="14" t="s">
        <v>17</v>
      </c>
      <c r="Q22" s="29"/>
      <c r="R22" s="171"/>
      <c r="S22" s="122"/>
      <c r="T22" s="29"/>
      <c r="U22" s="13" t="s">
        <v>17</v>
      </c>
      <c r="V22" s="14" t="s">
        <v>17</v>
      </c>
      <c r="W22" s="29"/>
      <c r="X22" s="171"/>
      <c r="Y22" s="122"/>
      <c r="Z22" s="29"/>
      <c r="AA22" s="13" t="s">
        <v>17</v>
      </c>
      <c r="AB22" s="14" t="s">
        <v>17</v>
      </c>
      <c r="AC22" s="29"/>
      <c r="AD22" s="171"/>
      <c r="AE22" s="122"/>
      <c r="AF22" s="29"/>
      <c r="AG22" s="13" t="s">
        <v>17</v>
      </c>
      <c r="AH22" s="14" t="s">
        <v>17</v>
      </c>
      <c r="AI22" s="29"/>
      <c r="AJ22" s="171"/>
      <c r="AK22" s="122"/>
    </row>
    <row r="23" spans="1:37" s="2" customFormat="1" x14ac:dyDescent="0.25">
      <c r="A23" s="142" t="s">
        <v>93</v>
      </c>
      <c r="B23" s="15" t="s">
        <v>18</v>
      </c>
      <c r="C23" s="15"/>
      <c r="D23" s="99" t="s">
        <v>75</v>
      </c>
      <c r="E23" s="150">
        <v>1</v>
      </c>
      <c r="F23" s="114">
        <f>IF($A23&lt;&gt;"",VLOOKUP($A23,[3]Rates!$A$1:$R$65536,12,FALSE),0)</f>
        <v>12.67</v>
      </c>
      <c r="G23" s="18">
        <f t="shared" ref="G23:G38" si="0">E23*F23</f>
        <v>12.67</v>
      </c>
      <c r="H23" s="38"/>
      <c r="I23" s="114">
        <f>IF($A23&lt;&gt;"",VLOOKUP($A23,[3]Rates!$A$1:$R$65536,14,FALSE),0)</f>
        <v>14.65</v>
      </c>
      <c r="J23" s="18">
        <f>$E23*I23</f>
        <v>14.65</v>
      </c>
      <c r="K23" s="38"/>
      <c r="L23" s="172">
        <f>J23-G23</f>
        <v>1.9800000000000004</v>
      </c>
      <c r="M23" s="123">
        <f>IF((G23)=0,"",(L23/G23))</f>
        <v>0.1562746645619574</v>
      </c>
      <c r="N23" s="38"/>
      <c r="O23" s="114">
        <f>IF($A23&lt;&gt;"",VLOOKUP($A23,[3]Rates!$A$1:$R$65536,15,FALSE),0)</f>
        <v>19.53</v>
      </c>
      <c r="P23" s="18">
        <f>$E23*O23</f>
        <v>19.53</v>
      </c>
      <c r="Q23" s="38"/>
      <c r="R23" s="172">
        <f>P23-J23</f>
        <v>4.8800000000000008</v>
      </c>
      <c r="S23" s="123">
        <f>IF((J23)=0,"",(R23/J23))</f>
        <v>0.33310580204778162</v>
      </c>
      <c r="T23" s="38"/>
      <c r="U23" s="114">
        <f>IF($A23&lt;&gt;"",VLOOKUP($A23,[3]Rates!$A$1:$R$65536,16,FALSE),0)</f>
        <v>23.54</v>
      </c>
      <c r="V23" s="18">
        <f>$E23*U23</f>
        <v>23.54</v>
      </c>
      <c r="W23" s="38"/>
      <c r="X23" s="172">
        <f>V23-P23</f>
        <v>4.009999999999998</v>
      </c>
      <c r="Y23" s="123">
        <f>IF((P23)=0,"",(X23/P23))</f>
        <v>0.20532514080901165</v>
      </c>
      <c r="Z23" s="38"/>
      <c r="AA23" s="114">
        <f>IF($A23&lt;&gt;"",VLOOKUP($A23,[3]Rates!$A$1:$R$65536,17,FALSE),0)</f>
        <v>27.53</v>
      </c>
      <c r="AB23" s="18">
        <f>$E23*AA23</f>
        <v>27.53</v>
      </c>
      <c r="AC23" s="38"/>
      <c r="AD23" s="172">
        <f>AB23-V23</f>
        <v>3.990000000000002</v>
      </c>
      <c r="AE23" s="123">
        <f>IF((V23)=0,"",(AD23/V23))</f>
        <v>0.16949872557349202</v>
      </c>
      <c r="AF23" s="38"/>
      <c r="AG23" s="114">
        <f>IF($A23&lt;&gt;"",VLOOKUP($A23,[3]Rates!$A$1:$R$65536,18,FALSE),0)</f>
        <v>31.44</v>
      </c>
      <c r="AH23" s="18">
        <f>$E23*AG23</f>
        <v>31.44</v>
      </c>
      <c r="AI23" s="38"/>
      <c r="AJ23" s="172">
        <f>AH23-AB23</f>
        <v>3.91</v>
      </c>
      <c r="AK23" s="123">
        <f>IF((AB23)=0,"",(AJ23/AB23))</f>
        <v>0.14202687976752634</v>
      </c>
    </row>
    <row r="24" spans="1:37" s="2" customFormat="1" x14ac:dyDescent="0.25">
      <c r="A24" s="142"/>
      <c r="B24" s="15" t="s">
        <v>19</v>
      </c>
      <c r="C24" s="15"/>
      <c r="D24" s="99" t="s">
        <v>75</v>
      </c>
      <c r="E24" s="150">
        <v>1</v>
      </c>
      <c r="F24" s="114">
        <f>IF(A24&lt;&gt;"",VLOOKUP(A24,[3]Rates!$A$1:$R$65536,12,FALSE),0)</f>
        <v>0</v>
      </c>
      <c r="G24" s="18">
        <f t="shared" si="0"/>
        <v>0</v>
      </c>
      <c r="H24" s="38"/>
      <c r="I24" s="114">
        <f>IF($A24&lt;&gt;"",VLOOKUP($A24,[3]Rates!$A$1:$R$65536,14,FALSE),0)</f>
        <v>0</v>
      </c>
      <c r="J24" s="18">
        <f t="shared" ref="J24:J38" si="1">$E24*I24</f>
        <v>0</v>
      </c>
      <c r="K24" s="38"/>
      <c r="L24" s="172">
        <f t="shared" ref="L24:L59" si="2">J24-G24</f>
        <v>0</v>
      </c>
      <c r="M24" s="123" t="str">
        <f t="shared" ref="M24:M45" si="3">IF((G24)=0,"",(L24/G24))</f>
        <v/>
      </c>
      <c r="N24" s="38"/>
      <c r="O24" s="114">
        <f>IF($A24&lt;&gt;"",VLOOKUP($A24,[3]Rates!$A$1:$R$65536,15,FALSE),0)</f>
        <v>0</v>
      </c>
      <c r="P24" s="18">
        <f t="shared" ref="P24:P38" si="4">$E24*O24</f>
        <v>0</v>
      </c>
      <c r="Q24" s="38"/>
      <c r="R24" s="172">
        <f t="shared" ref="R24:R71" si="5">P24-J24</f>
        <v>0</v>
      </c>
      <c r="S24" s="123" t="str">
        <f t="shared" ref="S24:S59" si="6">IF((J24)=0,"",(R24/J24))</f>
        <v/>
      </c>
      <c r="T24" s="38"/>
      <c r="U24" s="114">
        <f>IF($A24&lt;&gt;"",VLOOKUP($A24,[3]Rates!$A$1:$R$65536,16,FALSE),0)</f>
        <v>0</v>
      </c>
      <c r="V24" s="18">
        <f t="shared" ref="V24:V38" si="7">$E24*U24</f>
        <v>0</v>
      </c>
      <c r="W24" s="38"/>
      <c r="X24" s="172">
        <f t="shared" ref="X24:X71" si="8">V24-P24</f>
        <v>0</v>
      </c>
      <c r="Y24" s="123" t="str">
        <f t="shared" ref="Y24:Y71" si="9">IF((P24)=0,"",(X24/P24))</f>
        <v/>
      </c>
      <c r="Z24" s="38"/>
      <c r="AA24" s="114">
        <f>IF($A24&lt;&gt;"",VLOOKUP($A24,[3]Rates!$A$1:$R$65536,17,FALSE),0)</f>
        <v>0</v>
      </c>
      <c r="AB24" s="18">
        <f t="shared" ref="AB24:AB38" si="10">$E24*AA24</f>
        <v>0</v>
      </c>
      <c r="AC24" s="38"/>
      <c r="AD24" s="172">
        <f t="shared" ref="AD24:AD71" si="11">AB24-V24</f>
        <v>0</v>
      </c>
      <c r="AE24" s="123" t="str">
        <f t="shared" ref="AE24:AE71" si="12">IF((V24)=0,"",(AD24/V24))</f>
        <v/>
      </c>
      <c r="AF24" s="38"/>
      <c r="AG24" s="114">
        <f>IF($A24&lt;&gt;"",VLOOKUP($A24,[3]Rates!$A$1:$R$65536,18,FALSE),0)</f>
        <v>0</v>
      </c>
      <c r="AH24" s="18">
        <f t="shared" ref="AH24:AH38" si="13">$E24*AG24</f>
        <v>0</v>
      </c>
      <c r="AI24" s="38"/>
      <c r="AJ24" s="172">
        <f t="shared" ref="AJ24:AJ71" si="14">AH24-AB24</f>
        <v>0</v>
      </c>
      <c r="AK24" s="123" t="str">
        <f t="shared" ref="AK24:AK71" si="15">IF((AB24)=0,"",(AJ24/AB24))</f>
        <v/>
      </c>
    </row>
    <row r="25" spans="1:37" s="2" customFormat="1" x14ac:dyDescent="0.25">
      <c r="A25" s="142" t="s">
        <v>94</v>
      </c>
      <c r="B25" s="22" t="s">
        <v>81</v>
      </c>
      <c r="C25" s="15"/>
      <c r="D25" s="99" t="s">
        <v>75</v>
      </c>
      <c r="E25" s="150">
        <v>1</v>
      </c>
      <c r="F25" s="114">
        <f>IF(A25&lt;&gt;"",VLOOKUP(A25,[3]Rates!$A$1:$R$65536,12,FALSE),0)</f>
        <v>0.2</v>
      </c>
      <c r="G25" s="18">
        <f t="shared" si="0"/>
        <v>0.2</v>
      </c>
      <c r="H25" s="38"/>
      <c r="I25" s="114">
        <f>IF($A25&lt;&gt;"",VLOOKUP($A25,[3]Rates!$A$1:$R$65536,14,FALSE),0)</f>
        <v>0.2</v>
      </c>
      <c r="J25" s="18">
        <f t="shared" si="1"/>
        <v>0.2</v>
      </c>
      <c r="K25" s="38"/>
      <c r="L25" s="172">
        <f>J25-G25</f>
        <v>0</v>
      </c>
      <c r="M25" s="123">
        <f t="shared" si="3"/>
        <v>0</v>
      </c>
      <c r="N25" s="38"/>
      <c r="O25" s="114">
        <f>IF($A25&lt;&gt;"",VLOOKUP($A25,[3]Rates!$A$1:$R$65536,15,FALSE),0)</f>
        <v>0</v>
      </c>
      <c r="P25" s="18">
        <f t="shared" si="4"/>
        <v>0</v>
      </c>
      <c r="Q25" s="38"/>
      <c r="R25" s="172">
        <f t="shared" si="5"/>
        <v>-0.2</v>
      </c>
      <c r="S25" s="123">
        <f t="shared" si="6"/>
        <v>-1</v>
      </c>
      <c r="T25" s="38"/>
      <c r="U25" s="114">
        <f>IF($A25&lt;&gt;"",VLOOKUP($A25,[3]Rates!$A$1:$R$65536,16,FALSE),0)</f>
        <v>0</v>
      </c>
      <c r="V25" s="18">
        <f t="shared" si="7"/>
        <v>0</v>
      </c>
      <c r="W25" s="38"/>
      <c r="X25" s="172">
        <f t="shared" si="8"/>
        <v>0</v>
      </c>
      <c r="Y25" s="123" t="str">
        <f t="shared" si="9"/>
        <v/>
      </c>
      <c r="Z25" s="38"/>
      <c r="AA25" s="114">
        <f>IF($A25&lt;&gt;"",VLOOKUP($A25,[3]Rates!$A$1:$R$65536,17,FALSE),0)</f>
        <v>0</v>
      </c>
      <c r="AB25" s="18">
        <f t="shared" si="10"/>
        <v>0</v>
      </c>
      <c r="AC25" s="38"/>
      <c r="AD25" s="172">
        <f t="shared" si="11"/>
        <v>0</v>
      </c>
      <c r="AE25" s="123" t="str">
        <f t="shared" si="12"/>
        <v/>
      </c>
      <c r="AF25" s="38"/>
      <c r="AG25" s="114">
        <f>IF($A25&lt;&gt;"",VLOOKUP($A25,[3]Rates!$A$1:$R$65536,18,FALSE),0)</f>
        <v>0</v>
      </c>
      <c r="AH25" s="18">
        <f t="shared" si="13"/>
        <v>0</v>
      </c>
      <c r="AI25" s="38"/>
      <c r="AJ25" s="172">
        <f t="shared" si="14"/>
        <v>0</v>
      </c>
      <c r="AK25" s="123" t="str">
        <f t="shared" si="15"/>
        <v/>
      </c>
    </row>
    <row r="26" spans="1:37" s="2" customFormat="1" x14ac:dyDescent="0.25">
      <c r="A26" s="142" t="s">
        <v>95</v>
      </c>
      <c r="B26" s="22" t="s">
        <v>82</v>
      </c>
      <c r="C26" s="15"/>
      <c r="D26" s="99" t="s">
        <v>75</v>
      </c>
      <c r="E26" s="150">
        <v>1</v>
      </c>
      <c r="F26" s="114">
        <f>IF(A26&lt;&gt;"",VLOOKUP(A26,[3]Rates!$A$1:$R$65536,12,FALSE),0)</f>
        <v>7.0000000000000007E-2</v>
      </c>
      <c r="G26" s="18">
        <f t="shared" si="0"/>
        <v>7.0000000000000007E-2</v>
      </c>
      <c r="H26" s="38"/>
      <c r="I26" s="114">
        <f>IF($A26&lt;&gt;"",VLOOKUP($A26,[3]Rates!$A$1:$R$65536,14,FALSE),0)</f>
        <v>0</v>
      </c>
      <c r="J26" s="18">
        <f t="shared" si="1"/>
        <v>0</v>
      </c>
      <c r="K26" s="38"/>
      <c r="L26" s="172">
        <f>J26-G26</f>
        <v>-7.0000000000000007E-2</v>
      </c>
      <c r="M26" s="123">
        <f t="shared" si="3"/>
        <v>-1</v>
      </c>
      <c r="N26" s="38"/>
      <c r="O26" s="114">
        <f>IF($A26&lt;&gt;"",VLOOKUP($A26,[3]Rates!$A$1:$R$65536,15,FALSE),0)</f>
        <v>0</v>
      </c>
      <c r="P26" s="18">
        <f t="shared" si="4"/>
        <v>0</v>
      </c>
      <c r="Q26" s="38"/>
      <c r="R26" s="172">
        <f t="shared" si="5"/>
        <v>0</v>
      </c>
      <c r="S26" s="123" t="str">
        <f t="shared" si="6"/>
        <v/>
      </c>
      <c r="T26" s="38"/>
      <c r="U26" s="114">
        <f>IF($A26&lt;&gt;"",VLOOKUP($A26,[3]Rates!$A$1:$R$65536,16,FALSE),0)</f>
        <v>0</v>
      </c>
      <c r="V26" s="18">
        <f t="shared" si="7"/>
        <v>0</v>
      </c>
      <c r="W26" s="38"/>
      <c r="X26" s="172">
        <f t="shared" si="8"/>
        <v>0</v>
      </c>
      <c r="Y26" s="123" t="str">
        <f t="shared" si="9"/>
        <v/>
      </c>
      <c r="Z26" s="38"/>
      <c r="AA26" s="114">
        <f>IF($A26&lt;&gt;"",VLOOKUP($A26,[3]Rates!$A$1:$R$65536,17,FALSE),0)</f>
        <v>0</v>
      </c>
      <c r="AB26" s="18">
        <f t="shared" si="10"/>
        <v>0</v>
      </c>
      <c r="AC26" s="38"/>
      <c r="AD26" s="172">
        <f t="shared" si="11"/>
        <v>0</v>
      </c>
      <c r="AE26" s="123" t="str">
        <f t="shared" si="12"/>
        <v/>
      </c>
      <c r="AF26" s="38"/>
      <c r="AG26" s="114">
        <f>IF($A26&lt;&gt;"",VLOOKUP($A26,[3]Rates!$A$1:$R$65536,18,FALSE),0)</f>
        <v>0</v>
      </c>
      <c r="AH26" s="18">
        <f t="shared" si="13"/>
        <v>0</v>
      </c>
      <c r="AI26" s="38"/>
      <c r="AJ26" s="172">
        <f t="shared" si="14"/>
        <v>0</v>
      </c>
      <c r="AK26" s="123" t="str">
        <f t="shared" si="15"/>
        <v/>
      </c>
    </row>
    <row r="27" spans="1:37" s="2" customFormat="1" x14ac:dyDescent="0.25">
      <c r="A27" s="142"/>
      <c r="B27" s="22"/>
      <c r="C27" s="15"/>
      <c r="D27" s="99"/>
      <c r="E27" s="150">
        <v>1</v>
      </c>
      <c r="F27" s="114">
        <f>IF(A27&lt;&gt;"",VLOOKUP(A27,[3]Rates!$A$1:$R$65536,12,FALSE),0)</f>
        <v>0</v>
      </c>
      <c r="G27" s="18">
        <f t="shared" si="0"/>
        <v>0</v>
      </c>
      <c r="H27" s="38"/>
      <c r="I27" s="114">
        <f>IF($A27&lt;&gt;"",VLOOKUP($A27,[3]Rates!$A$1:$R$65536,14,FALSE),0)</f>
        <v>0</v>
      </c>
      <c r="J27" s="18">
        <f t="shared" si="1"/>
        <v>0</v>
      </c>
      <c r="K27" s="38"/>
      <c r="L27" s="172">
        <f t="shared" si="2"/>
        <v>0</v>
      </c>
      <c r="M27" s="123" t="str">
        <f t="shared" si="3"/>
        <v/>
      </c>
      <c r="N27" s="38"/>
      <c r="O27" s="114">
        <f>IF($A27&lt;&gt;"",VLOOKUP($A27,[3]Rates!$A$1:$R$65536,15,FALSE),0)</f>
        <v>0</v>
      </c>
      <c r="P27" s="18">
        <f t="shared" si="4"/>
        <v>0</v>
      </c>
      <c r="Q27" s="38"/>
      <c r="R27" s="172">
        <f t="shared" si="5"/>
        <v>0</v>
      </c>
      <c r="S27" s="123" t="str">
        <f t="shared" si="6"/>
        <v/>
      </c>
      <c r="T27" s="38"/>
      <c r="U27" s="114">
        <f>IF($A27&lt;&gt;"",VLOOKUP($A27,[3]Rates!$A$1:$R$65536,16,FALSE),0)</f>
        <v>0</v>
      </c>
      <c r="V27" s="18">
        <f t="shared" si="7"/>
        <v>0</v>
      </c>
      <c r="W27" s="38"/>
      <c r="X27" s="172">
        <f t="shared" si="8"/>
        <v>0</v>
      </c>
      <c r="Y27" s="123" t="str">
        <f t="shared" si="9"/>
        <v/>
      </c>
      <c r="Z27" s="38"/>
      <c r="AA27" s="114">
        <f>IF($A27&lt;&gt;"",VLOOKUP($A27,[3]Rates!$A$1:$R$65536,17,FALSE),0)</f>
        <v>0</v>
      </c>
      <c r="AB27" s="18">
        <f t="shared" si="10"/>
        <v>0</v>
      </c>
      <c r="AC27" s="38"/>
      <c r="AD27" s="172">
        <f t="shared" si="11"/>
        <v>0</v>
      </c>
      <c r="AE27" s="123" t="str">
        <f t="shared" si="12"/>
        <v/>
      </c>
      <c r="AF27" s="38"/>
      <c r="AG27" s="114">
        <f>IF($A27&lt;&gt;"",VLOOKUP($A27,[3]Rates!$A$1:$R$65536,18,FALSE),0)</f>
        <v>0</v>
      </c>
      <c r="AH27" s="18">
        <f t="shared" si="13"/>
        <v>0</v>
      </c>
      <c r="AI27" s="38"/>
      <c r="AJ27" s="172">
        <f t="shared" si="14"/>
        <v>0</v>
      </c>
      <c r="AK27" s="123" t="str">
        <f t="shared" si="15"/>
        <v/>
      </c>
    </row>
    <row r="28" spans="1:37" s="2" customFormat="1" x14ac:dyDescent="0.25">
      <c r="A28" s="142"/>
      <c r="B28" s="22"/>
      <c r="C28" s="15"/>
      <c r="D28" s="99"/>
      <c r="E28" s="150">
        <v>1</v>
      </c>
      <c r="F28" s="114">
        <f>IF(A28&lt;&gt;"",VLOOKUP(A28,[3]Rates!$A$1:$R$65536,12,FALSE),0)</f>
        <v>0</v>
      </c>
      <c r="G28" s="18">
        <f t="shared" si="0"/>
        <v>0</v>
      </c>
      <c r="H28" s="38"/>
      <c r="I28" s="114">
        <f>IF($A28&lt;&gt;"",VLOOKUP($A28,[3]Rates!$A$1:$R$65536,14,FALSE),0)</f>
        <v>0</v>
      </c>
      <c r="J28" s="18">
        <f t="shared" si="1"/>
        <v>0</v>
      </c>
      <c r="K28" s="38"/>
      <c r="L28" s="172">
        <f t="shared" si="2"/>
        <v>0</v>
      </c>
      <c r="M28" s="123" t="str">
        <f t="shared" si="3"/>
        <v/>
      </c>
      <c r="N28" s="38"/>
      <c r="O28" s="114">
        <f>IF($A28&lt;&gt;"",VLOOKUP($A28,[3]Rates!$A$1:$R$65536,15,FALSE),0)</f>
        <v>0</v>
      </c>
      <c r="P28" s="18">
        <f t="shared" si="4"/>
        <v>0</v>
      </c>
      <c r="Q28" s="38"/>
      <c r="R28" s="172">
        <f t="shared" si="5"/>
        <v>0</v>
      </c>
      <c r="S28" s="123" t="str">
        <f t="shared" si="6"/>
        <v/>
      </c>
      <c r="T28" s="38"/>
      <c r="U28" s="114">
        <f>IF($A28&lt;&gt;"",VLOOKUP($A28,[3]Rates!$A$1:$R$65536,16,FALSE),0)</f>
        <v>0</v>
      </c>
      <c r="V28" s="18">
        <f t="shared" si="7"/>
        <v>0</v>
      </c>
      <c r="W28" s="38"/>
      <c r="X28" s="172">
        <f t="shared" si="8"/>
        <v>0</v>
      </c>
      <c r="Y28" s="123" t="str">
        <f t="shared" si="9"/>
        <v/>
      </c>
      <c r="Z28" s="38"/>
      <c r="AA28" s="114">
        <f>IF($A28&lt;&gt;"",VLOOKUP($A28,[3]Rates!$A$1:$R$65536,17,FALSE),0)</f>
        <v>0</v>
      </c>
      <c r="AB28" s="18">
        <f t="shared" si="10"/>
        <v>0</v>
      </c>
      <c r="AC28" s="38"/>
      <c r="AD28" s="172">
        <f t="shared" si="11"/>
        <v>0</v>
      </c>
      <c r="AE28" s="123" t="str">
        <f t="shared" si="12"/>
        <v/>
      </c>
      <c r="AF28" s="38"/>
      <c r="AG28" s="114">
        <f>IF($A28&lt;&gt;"",VLOOKUP($A28,[3]Rates!$A$1:$R$65536,18,FALSE),0)</f>
        <v>0</v>
      </c>
      <c r="AH28" s="18">
        <f t="shared" si="13"/>
        <v>0</v>
      </c>
      <c r="AI28" s="38"/>
      <c r="AJ28" s="172">
        <f t="shared" si="14"/>
        <v>0</v>
      </c>
      <c r="AK28" s="123" t="str">
        <f t="shared" si="15"/>
        <v/>
      </c>
    </row>
    <row r="29" spans="1:37" s="2" customFormat="1" x14ac:dyDescent="0.25">
      <c r="A29" s="142" t="s">
        <v>96</v>
      </c>
      <c r="B29" s="15" t="s">
        <v>20</v>
      </c>
      <c r="C29" s="15"/>
      <c r="D29" s="99" t="s">
        <v>76</v>
      </c>
      <c r="E29" s="150">
        <f>$F$18</f>
        <v>800</v>
      </c>
      <c r="F29" s="16">
        <f>IF(A29&lt;&gt;"",VLOOKUP(A29,[3]Rates!$A$1:$R$65536,12,FALSE),0)</f>
        <v>1.4E-2</v>
      </c>
      <c r="G29" s="18">
        <f t="shared" si="0"/>
        <v>11.200000000000001</v>
      </c>
      <c r="H29" s="38"/>
      <c r="I29" s="16">
        <f>IF($A29&lt;&gt;"",VLOOKUP($A29,[3]Rates!$A$1:$R$65536,14,FALSE),0)</f>
        <v>1.6199999999999999E-2</v>
      </c>
      <c r="J29" s="18">
        <f t="shared" si="1"/>
        <v>12.959999999999999</v>
      </c>
      <c r="K29" s="38"/>
      <c r="L29" s="172">
        <f t="shared" si="2"/>
        <v>1.759999999999998</v>
      </c>
      <c r="M29" s="123">
        <f t="shared" si="3"/>
        <v>0.15714285714285695</v>
      </c>
      <c r="N29" s="38"/>
      <c r="O29" s="16">
        <f>IF($A29&lt;&gt;"",VLOOKUP($A29,[3]Rates!$A$1:$R$65536,15,FALSE),0)</f>
        <v>1.3599999999999999E-2</v>
      </c>
      <c r="P29" s="18">
        <f t="shared" si="4"/>
        <v>10.879999999999999</v>
      </c>
      <c r="Q29" s="38"/>
      <c r="R29" s="172">
        <f t="shared" si="5"/>
        <v>-2.08</v>
      </c>
      <c r="S29" s="123">
        <f t="shared" si="6"/>
        <v>-0.16049382716049385</v>
      </c>
      <c r="T29" s="38"/>
      <c r="U29" s="16">
        <f>IF($A29&lt;&gt;"",VLOOKUP($A29,[3]Rates!$A$1:$R$65536,16,FALSE),0)</f>
        <v>9.4999999999999998E-3</v>
      </c>
      <c r="V29" s="18">
        <f t="shared" si="7"/>
        <v>7.6</v>
      </c>
      <c r="W29" s="38"/>
      <c r="X29" s="172">
        <f t="shared" si="8"/>
        <v>-3.2799999999999994</v>
      </c>
      <c r="Y29" s="123">
        <f t="shared" si="9"/>
        <v>-0.3014705882352941</v>
      </c>
      <c r="Z29" s="38"/>
      <c r="AA29" s="16">
        <f>IF($A29&lt;&gt;"",VLOOKUP($A29,[3]Rates!$A$1:$R$65536,17,FALSE),0)</f>
        <v>4.8999999999999998E-3</v>
      </c>
      <c r="AB29" s="18">
        <f t="shared" si="10"/>
        <v>3.92</v>
      </c>
      <c r="AC29" s="38"/>
      <c r="AD29" s="172">
        <f t="shared" si="11"/>
        <v>-3.6799999999999997</v>
      </c>
      <c r="AE29" s="123">
        <f t="shared" si="12"/>
        <v>-0.48421052631578948</v>
      </c>
      <c r="AF29" s="38"/>
      <c r="AG29" s="16">
        <f>IF($A29&lt;&gt;"",VLOOKUP($A29,[3]Rates!$A$1:$R$65536,18,FALSE),0)</f>
        <v>0</v>
      </c>
      <c r="AH29" s="18">
        <f t="shared" si="13"/>
        <v>0</v>
      </c>
      <c r="AI29" s="38"/>
      <c r="AJ29" s="172">
        <f t="shared" si="14"/>
        <v>-3.92</v>
      </c>
      <c r="AK29" s="123">
        <f t="shared" si="15"/>
        <v>-1</v>
      </c>
    </row>
    <row r="30" spans="1:37" s="2" customFormat="1" x14ac:dyDescent="0.25">
      <c r="A30" s="142"/>
      <c r="B30" s="15" t="s">
        <v>21</v>
      </c>
      <c r="C30" s="15"/>
      <c r="D30" s="99" t="s">
        <v>76</v>
      </c>
      <c r="E30" s="150">
        <f t="shared" ref="E30" si="16">$F$18</f>
        <v>800</v>
      </c>
      <c r="F30" s="16">
        <f>IF(A30&lt;&gt;"",VLOOKUP(A30,[3]Rates!$A$1:$R$65536,12,FALSE),0)</f>
        <v>0</v>
      </c>
      <c r="G30" s="18">
        <f t="shared" si="0"/>
        <v>0</v>
      </c>
      <c r="H30" s="38"/>
      <c r="I30" s="16">
        <f>IF($A30&lt;&gt;"",VLOOKUP($A30,[3]Rates!$A$1:$R$65536,14,FALSE),0)</f>
        <v>0</v>
      </c>
      <c r="J30" s="18">
        <f t="shared" si="1"/>
        <v>0</v>
      </c>
      <c r="K30" s="38"/>
      <c r="L30" s="172">
        <f t="shared" si="2"/>
        <v>0</v>
      </c>
      <c r="M30" s="123" t="str">
        <f t="shared" si="3"/>
        <v/>
      </c>
      <c r="N30" s="38"/>
      <c r="O30" s="16">
        <f>IF($A30&lt;&gt;"",VLOOKUP($A30,[3]Rates!$A$1:$R$65536,15,FALSE),0)</f>
        <v>0</v>
      </c>
      <c r="P30" s="18">
        <f t="shared" si="4"/>
        <v>0</v>
      </c>
      <c r="Q30" s="38"/>
      <c r="R30" s="172">
        <f t="shared" si="5"/>
        <v>0</v>
      </c>
      <c r="S30" s="123" t="str">
        <f t="shared" si="6"/>
        <v/>
      </c>
      <c r="T30" s="38"/>
      <c r="U30" s="16">
        <f>IF($A30&lt;&gt;"",VLOOKUP($A30,[3]Rates!$A$1:$R$65536,16,FALSE),0)</f>
        <v>0</v>
      </c>
      <c r="V30" s="18">
        <f t="shared" si="7"/>
        <v>0</v>
      </c>
      <c r="W30" s="38"/>
      <c r="X30" s="172">
        <f t="shared" si="8"/>
        <v>0</v>
      </c>
      <c r="Y30" s="123" t="str">
        <f t="shared" si="9"/>
        <v/>
      </c>
      <c r="Z30" s="38"/>
      <c r="AA30" s="16">
        <f>IF($A30&lt;&gt;"",VLOOKUP($A30,[3]Rates!$A$1:$R$65536,17,FALSE),0)</f>
        <v>0</v>
      </c>
      <c r="AB30" s="18">
        <f t="shared" si="10"/>
        <v>0</v>
      </c>
      <c r="AC30" s="38"/>
      <c r="AD30" s="172">
        <f t="shared" si="11"/>
        <v>0</v>
      </c>
      <c r="AE30" s="123" t="str">
        <f t="shared" si="12"/>
        <v/>
      </c>
      <c r="AF30" s="38"/>
      <c r="AG30" s="16">
        <f>IF($A30&lt;&gt;"",VLOOKUP($A30,[3]Rates!$A$1:$R$65536,18,FALSE),0)</f>
        <v>0</v>
      </c>
      <c r="AH30" s="18">
        <f t="shared" si="13"/>
        <v>0</v>
      </c>
      <c r="AI30" s="38"/>
      <c r="AJ30" s="172">
        <f t="shared" si="14"/>
        <v>0</v>
      </c>
      <c r="AK30" s="123" t="str">
        <f t="shared" si="15"/>
        <v/>
      </c>
    </row>
    <row r="31" spans="1:37" s="2" customFormat="1" x14ac:dyDescent="0.25">
      <c r="A31" s="142"/>
      <c r="B31" s="15" t="s">
        <v>22</v>
      </c>
      <c r="C31" s="15"/>
      <c r="D31" s="99" t="s">
        <v>76</v>
      </c>
      <c r="E31" s="150">
        <f>$F$18</f>
        <v>800</v>
      </c>
      <c r="F31" s="16">
        <f>IF(A31&lt;&gt;"",VLOOKUP(A31,[3]Rates!$A$1:$R$65536,12,FALSE),0)</f>
        <v>0</v>
      </c>
      <c r="G31" s="18">
        <f t="shared" si="0"/>
        <v>0</v>
      </c>
      <c r="H31" s="38"/>
      <c r="I31" s="16">
        <f>IF($A31&lt;&gt;"",VLOOKUP($A31,[3]Rates!$A$1:$R$65536,14,FALSE),0)</f>
        <v>0</v>
      </c>
      <c r="J31" s="18">
        <f t="shared" si="1"/>
        <v>0</v>
      </c>
      <c r="K31" s="38"/>
      <c r="L31" s="172">
        <f t="shared" si="2"/>
        <v>0</v>
      </c>
      <c r="M31" s="123" t="str">
        <f t="shared" si="3"/>
        <v/>
      </c>
      <c r="N31" s="38"/>
      <c r="O31" s="16">
        <f>IF($A31&lt;&gt;"",VLOOKUP($A31,[3]Rates!$A$1:$R$65536,15,FALSE),0)</f>
        <v>0</v>
      </c>
      <c r="P31" s="18">
        <f t="shared" si="4"/>
        <v>0</v>
      </c>
      <c r="Q31" s="38"/>
      <c r="R31" s="172">
        <f t="shared" si="5"/>
        <v>0</v>
      </c>
      <c r="S31" s="123" t="str">
        <f t="shared" si="6"/>
        <v/>
      </c>
      <c r="T31" s="38"/>
      <c r="U31" s="16">
        <f>IF($A31&lt;&gt;"",VLOOKUP($A31,[3]Rates!$A$1:$R$65536,16,FALSE),0)</f>
        <v>0</v>
      </c>
      <c r="V31" s="18">
        <f t="shared" si="7"/>
        <v>0</v>
      </c>
      <c r="W31" s="38"/>
      <c r="X31" s="172">
        <f t="shared" si="8"/>
        <v>0</v>
      </c>
      <c r="Y31" s="123" t="str">
        <f t="shared" si="9"/>
        <v/>
      </c>
      <c r="Z31" s="38"/>
      <c r="AA31" s="16">
        <f>IF($A31&lt;&gt;"",VLOOKUP($A31,[3]Rates!$A$1:$R$65536,17,FALSE),0)</f>
        <v>0</v>
      </c>
      <c r="AB31" s="18">
        <f t="shared" si="10"/>
        <v>0</v>
      </c>
      <c r="AC31" s="38"/>
      <c r="AD31" s="172">
        <f t="shared" si="11"/>
        <v>0</v>
      </c>
      <c r="AE31" s="123" t="str">
        <f t="shared" si="12"/>
        <v/>
      </c>
      <c r="AF31" s="38"/>
      <c r="AG31" s="16">
        <f>IF($A31&lt;&gt;"",VLOOKUP($A31,[3]Rates!$A$1:$R$65536,18,FALSE),0)</f>
        <v>0</v>
      </c>
      <c r="AH31" s="18">
        <f t="shared" si="13"/>
        <v>0</v>
      </c>
      <c r="AI31" s="38"/>
      <c r="AJ31" s="172">
        <f t="shared" si="14"/>
        <v>0</v>
      </c>
      <c r="AK31" s="123" t="str">
        <f t="shared" si="15"/>
        <v/>
      </c>
    </row>
    <row r="32" spans="1:37" s="2" customFormat="1" x14ac:dyDescent="0.25">
      <c r="A32" s="142" t="s">
        <v>97</v>
      </c>
      <c r="B32" s="23" t="s">
        <v>82</v>
      </c>
      <c r="C32" s="15"/>
      <c r="D32" s="99" t="s">
        <v>76</v>
      </c>
      <c r="E32" s="150">
        <f t="shared" ref="E32:E38" si="17">$F$18</f>
        <v>800</v>
      </c>
      <c r="F32" s="16">
        <f>IF(A32&lt;&gt;"",VLOOKUP(A32,[3]Rates!$A$1:$R$65536,12,FALSE),0)</f>
        <v>1E-4</v>
      </c>
      <c r="G32" s="18">
        <f t="shared" si="0"/>
        <v>0.08</v>
      </c>
      <c r="H32" s="38"/>
      <c r="I32" s="16">
        <f>IF($A32&lt;&gt;"",VLOOKUP($A32,[3]Rates!$A$1:$R$65536,14,FALSE),0)</f>
        <v>0</v>
      </c>
      <c r="J32" s="18">
        <f t="shared" si="1"/>
        <v>0</v>
      </c>
      <c r="K32" s="38"/>
      <c r="L32" s="172">
        <f t="shared" si="2"/>
        <v>-0.08</v>
      </c>
      <c r="M32" s="123">
        <f t="shared" si="3"/>
        <v>-1</v>
      </c>
      <c r="N32" s="38"/>
      <c r="O32" s="16">
        <f>IF($A32&lt;&gt;"",VLOOKUP($A32,[3]Rates!$A$1:$R$65536,15,FALSE),0)</f>
        <v>0</v>
      </c>
      <c r="P32" s="18">
        <f t="shared" si="4"/>
        <v>0</v>
      </c>
      <c r="Q32" s="38"/>
      <c r="R32" s="172">
        <f t="shared" si="5"/>
        <v>0</v>
      </c>
      <c r="S32" s="123" t="str">
        <f t="shared" si="6"/>
        <v/>
      </c>
      <c r="T32" s="38"/>
      <c r="U32" s="16">
        <f>IF($A32&lt;&gt;"",VLOOKUP($A32,[3]Rates!$A$1:$R$65536,16,FALSE),0)</f>
        <v>0</v>
      </c>
      <c r="V32" s="18">
        <f t="shared" si="7"/>
        <v>0</v>
      </c>
      <c r="W32" s="38"/>
      <c r="X32" s="172">
        <f t="shared" si="8"/>
        <v>0</v>
      </c>
      <c r="Y32" s="123" t="str">
        <f t="shared" si="9"/>
        <v/>
      </c>
      <c r="Z32" s="38"/>
      <c r="AA32" s="16">
        <f>IF($A32&lt;&gt;"",VLOOKUP($A32,[3]Rates!$A$1:$R$65536,17,FALSE),0)</f>
        <v>0</v>
      </c>
      <c r="AB32" s="18">
        <f t="shared" si="10"/>
        <v>0</v>
      </c>
      <c r="AC32" s="38"/>
      <c r="AD32" s="172">
        <f t="shared" si="11"/>
        <v>0</v>
      </c>
      <c r="AE32" s="123" t="str">
        <f t="shared" si="12"/>
        <v/>
      </c>
      <c r="AF32" s="38"/>
      <c r="AG32" s="16">
        <f>IF($A32&lt;&gt;"",VLOOKUP($A32,[3]Rates!$A$1:$R$65536,18,FALSE),0)</f>
        <v>0</v>
      </c>
      <c r="AH32" s="18">
        <f t="shared" si="13"/>
        <v>0</v>
      </c>
      <c r="AI32" s="38"/>
      <c r="AJ32" s="172">
        <f t="shared" si="14"/>
        <v>0</v>
      </c>
      <c r="AK32" s="123" t="str">
        <f t="shared" si="15"/>
        <v/>
      </c>
    </row>
    <row r="33" spans="1:37" s="2" customFormat="1" x14ac:dyDescent="0.25">
      <c r="A33" s="142" t="s">
        <v>98</v>
      </c>
      <c r="B33" s="23" t="str">
        <f>[3]Rates!$B$32</f>
        <v>Lost Revenue Adjustment Mechanism Variance Account (LRAMVA)</v>
      </c>
      <c r="C33" s="15"/>
      <c r="D33" s="99" t="s">
        <v>76</v>
      </c>
      <c r="E33" s="150">
        <f t="shared" si="17"/>
        <v>800</v>
      </c>
      <c r="F33" s="16">
        <f>IF(A33&lt;&gt;"",VLOOKUP(A33,[3]Rates!$A$1:$R$65536,12,FALSE),0)</f>
        <v>1E-4</v>
      </c>
      <c r="G33" s="18">
        <f t="shared" si="0"/>
        <v>0.08</v>
      </c>
      <c r="H33" s="38"/>
      <c r="I33" s="16">
        <f>IF($A33&lt;&gt;"",VLOOKUP($A33,[3]Rates!$A$1:$R$65536,14,FALSE),0)</f>
        <v>0</v>
      </c>
      <c r="J33" s="18">
        <f t="shared" si="1"/>
        <v>0</v>
      </c>
      <c r="K33" s="38"/>
      <c r="L33" s="172">
        <f t="shared" si="2"/>
        <v>-0.08</v>
      </c>
      <c r="M33" s="123">
        <f t="shared" si="3"/>
        <v>-1</v>
      </c>
      <c r="N33" s="38"/>
      <c r="O33" s="16">
        <f>IF($A33&lt;&gt;"",VLOOKUP($A33,[3]Rates!$A$1:$R$65536,15,FALSE),0)</f>
        <v>0</v>
      </c>
      <c r="P33" s="18">
        <f t="shared" si="4"/>
        <v>0</v>
      </c>
      <c r="Q33" s="38"/>
      <c r="R33" s="172">
        <f t="shared" si="5"/>
        <v>0</v>
      </c>
      <c r="S33" s="123" t="str">
        <f t="shared" si="6"/>
        <v/>
      </c>
      <c r="T33" s="38"/>
      <c r="U33" s="16">
        <f>IF($A33&lt;&gt;"",VLOOKUP($A33,[3]Rates!$A$1:$R$65536,16,FALSE),0)</f>
        <v>0</v>
      </c>
      <c r="V33" s="18">
        <f t="shared" si="7"/>
        <v>0</v>
      </c>
      <c r="W33" s="38"/>
      <c r="X33" s="172">
        <f t="shared" si="8"/>
        <v>0</v>
      </c>
      <c r="Y33" s="123" t="str">
        <f t="shared" si="9"/>
        <v/>
      </c>
      <c r="Z33" s="38"/>
      <c r="AA33" s="16">
        <f>IF($A33&lt;&gt;"",VLOOKUP($A33,[3]Rates!$A$1:$R$65536,17,FALSE),0)</f>
        <v>0</v>
      </c>
      <c r="AB33" s="18">
        <f t="shared" si="10"/>
        <v>0</v>
      </c>
      <c r="AC33" s="38"/>
      <c r="AD33" s="172">
        <f t="shared" si="11"/>
        <v>0</v>
      </c>
      <c r="AE33" s="123" t="str">
        <f t="shared" si="12"/>
        <v/>
      </c>
      <c r="AF33" s="38"/>
      <c r="AG33" s="16">
        <f>IF($A33&lt;&gt;"",VLOOKUP($A33,[3]Rates!$A$1:$R$65536,18,FALSE),0)</f>
        <v>0</v>
      </c>
      <c r="AH33" s="18">
        <f t="shared" si="13"/>
        <v>0</v>
      </c>
      <c r="AI33" s="38"/>
      <c r="AJ33" s="172">
        <f t="shared" si="14"/>
        <v>0</v>
      </c>
      <c r="AK33" s="123" t="str">
        <f t="shared" si="15"/>
        <v/>
      </c>
    </row>
    <row r="34" spans="1:37" s="2" customFormat="1" x14ac:dyDescent="0.25">
      <c r="A34" s="142" t="s">
        <v>112</v>
      </c>
      <c r="B34" s="23" t="str">
        <f>[3]Rates!$B$35</f>
        <v>Lost Revenue Adjustment Mechanism Variance Account (LRAMVA) (2016)</v>
      </c>
      <c r="C34" s="15"/>
      <c r="D34" s="99" t="s">
        <v>76</v>
      </c>
      <c r="E34" s="150">
        <f t="shared" si="17"/>
        <v>800</v>
      </c>
      <c r="F34" s="16">
        <f>IF(A34&lt;&gt;"",VLOOKUP(A34,[3]Rates!$A$1:$R$65536,12,FALSE),0)</f>
        <v>0</v>
      </c>
      <c r="G34" s="18">
        <f t="shared" si="0"/>
        <v>0</v>
      </c>
      <c r="H34" s="38"/>
      <c r="I34" s="16">
        <f>IF($A34&lt;&gt;"",VLOOKUP($A34,[3]Rates!$A$1:$R$65536,14,FALSE),0)</f>
        <v>-1E-4</v>
      </c>
      <c r="J34" s="18">
        <f t="shared" si="1"/>
        <v>-0.08</v>
      </c>
      <c r="K34" s="38"/>
      <c r="L34" s="172">
        <f t="shared" si="2"/>
        <v>-0.08</v>
      </c>
      <c r="M34" s="123" t="str">
        <f t="shared" si="3"/>
        <v/>
      </c>
      <c r="N34" s="38"/>
      <c r="O34" s="16">
        <f>IF($A34&lt;&gt;"",VLOOKUP($A34,[3]Rates!$A$1:$R$65536,15,FALSE),0)</f>
        <v>0</v>
      </c>
      <c r="P34" s="18">
        <f t="shared" si="4"/>
        <v>0</v>
      </c>
      <c r="Q34" s="38"/>
      <c r="R34" s="172">
        <f t="shared" si="5"/>
        <v>0.08</v>
      </c>
      <c r="S34" s="123">
        <f t="shared" si="6"/>
        <v>-1</v>
      </c>
      <c r="T34" s="38"/>
      <c r="U34" s="16">
        <f>IF($A34&lt;&gt;"",VLOOKUP($A34,[3]Rates!$A$1:$R$65536,16,FALSE),0)</f>
        <v>0</v>
      </c>
      <c r="V34" s="18">
        <f t="shared" si="7"/>
        <v>0</v>
      </c>
      <c r="W34" s="38"/>
      <c r="X34" s="172">
        <f t="shared" si="8"/>
        <v>0</v>
      </c>
      <c r="Y34" s="123" t="str">
        <f t="shared" si="9"/>
        <v/>
      </c>
      <c r="Z34" s="38"/>
      <c r="AA34" s="16">
        <f>IF($A34&lt;&gt;"",VLOOKUP($A34,[3]Rates!$A$1:$R$65536,17,FALSE),0)</f>
        <v>0</v>
      </c>
      <c r="AB34" s="18">
        <f t="shared" si="10"/>
        <v>0</v>
      </c>
      <c r="AC34" s="38"/>
      <c r="AD34" s="172">
        <f t="shared" si="11"/>
        <v>0</v>
      </c>
      <c r="AE34" s="123" t="str">
        <f t="shared" si="12"/>
        <v/>
      </c>
      <c r="AF34" s="38"/>
      <c r="AG34" s="16">
        <f>IF($A34&lt;&gt;"",VLOOKUP($A34,[3]Rates!$A$1:$R$65536,18,FALSE),0)</f>
        <v>0</v>
      </c>
      <c r="AH34" s="18">
        <f t="shared" si="13"/>
        <v>0</v>
      </c>
      <c r="AI34" s="38"/>
      <c r="AJ34" s="172">
        <f t="shared" si="14"/>
        <v>0</v>
      </c>
      <c r="AK34" s="123" t="str">
        <f t="shared" si="15"/>
        <v/>
      </c>
    </row>
    <row r="35" spans="1:37" s="2" customFormat="1" x14ac:dyDescent="0.25">
      <c r="A35" s="142" t="s">
        <v>111</v>
      </c>
      <c r="B35" s="23" t="str">
        <f>[3]Rates!$B$37</f>
        <v>Recovery of Stranded Meter Assets (2016)</v>
      </c>
      <c r="C35" s="15"/>
      <c r="D35" s="99" t="s">
        <v>76</v>
      </c>
      <c r="E35" s="150">
        <f t="shared" si="17"/>
        <v>800</v>
      </c>
      <c r="F35" s="16">
        <f>IF(A35&lt;&gt;"",VLOOKUP(A35,[3]Rates!$A$1:$R$65536,12,FALSE),0)</f>
        <v>0</v>
      </c>
      <c r="G35" s="18">
        <f t="shared" si="0"/>
        <v>0</v>
      </c>
      <c r="H35" s="38"/>
      <c r="I35" s="16">
        <f>IF($A35&lt;&gt;"",VLOOKUP($A35,[3]Rates!$A$1:$R$65536,14,FALSE),0)</f>
        <v>1E-4</v>
      </c>
      <c r="J35" s="18">
        <f t="shared" si="1"/>
        <v>0.08</v>
      </c>
      <c r="K35" s="38"/>
      <c r="L35" s="172">
        <f t="shared" si="2"/>
        <v>0.08</v>
      </c>
      <c r="M35" s="123" t="str">
        <f t="shared" si="3"/>
        <v/>
      </c>
      <c r="N35" s="38"/>
      <c r="O35" s="16">
        <f>IF($A35&lt;&gt;"",VLOOKUP($A35,[3]Rates!$A$1:$R$65536,15,FALSE),0)</f>
        <v>0</v>
      </c>
      <c r="P35" s="18">
        <f t="shared" si="4"/>
        <v>0</v>
      </c>
      <c r="Q35" s="38"/>
      <c r="R35" s="172">
        <f t="shared" si="5"/>
        <v>-0.08</v>
      </c>
      <c r="S35" s="123">
        <f t="shared" si="6"/>
        <v>-1</v>
      </c>
      <c r="T35" s="38"/>
      <c r="U35" s="16">
        <f>IF($A35&lt;&gt;"",VLOOKUP($A35,[3]Rates!$A$1:$R$65536,16,FALSE),0)</f>
        <v>0</v>
      </c>
      <c r="V35" s="18">
        <f t="shared" si="7"/>
        <v>0</v>
      </c>
      <c r="W35" s="38"/>
      <c r="X35" s="172">
        <f t="shared" si="8"/>
        <v>0</v>
      </c>
      <c r="Y35" s="123" t="str">
        <f t="shared" si="9"/>
        <v/>
      </c>
      <c r="Z35" s="38"/>
      <c r="AA35" s="16">
        <f>IF($A35&lt;&gt;"",VLOOKUP($A35,[3]Rates!$A$1:$R$65536,17,FALSE),0)</f>
        <v>0</v>
      </c>
      <c r="AB35" s="18">
        <f t="shared" si="10"/>
        <v>0</v>
      </c>
      <c r="AC35" s="38"/>
      <c r="AD35" s="172">
        <f t="shared" si="11"/>
        <v>0</v>
      </c>
      <c r="AE35" s="123" t="str">
        <f t="shared" si="12"/>
        <v/>
      </c>
      <c r="AF35" s="38"/>
      <c r="AG35" s="16">
        <f>IF($A35&lt;&gt;"",VLOOKUP($A35,[3]Rates!$A$1:$R$65536,18,FALSE),0)</f>
        <v>0</v>
      </c>
      <c r="AH35" s="18">
        <f t="shared" si="13"/>
        <v>0</v>
      </c>
      <c r="AI35" s="38"/>
      <c r="AJ35" s="172">
        <f t="shared" si="14"/>
        <v>0</v>
      </c>
      <c r="AK35" s="123" t="str">
        <f t="shared" si="15"/>
        <v/>
      </c>
    </row>
    <row r="36" spans="1:37" s="2" customFormat="1" x14ac:dyDescent="0.25">
      <c r="A36" s="142" t="s">
        <v>101</v>
      </c>
      <c r="B36" s="23" t="str">
        <f>[3]Rates!$B$36</f>
        <v>Account 1575</v>
      </c>
      <c r="C36" s="15"/>
      <c r="D36" s="99" t="s">
        <v>76</v>
      </c>
      <c r="E36" s="150">
        <f t="shared" si="17"/>
        <v>800</v>
      </c>
      <c r="F36" s="16">
        <f>IF(A36&lt;&gt;"",VLOOKUP(A36,[3]Rates!$A$1:$R$65536,12,FALSE),0)</f>
        <v>0</v>
      </c>
      <c r="G36" s="18">
        <f t="shared" si="0"/>
        <v>0</v>
      </c>
      <c r="H36" s="38"/>
      <c r="I36" s="16">
        <f>IF($A36&lt;&gt;"",VLOOKUP($A36,[3]Rates!$A$1:$R$65536,14,FALSE),0)</f>
        <v>-5.0000000000000001E-4</v>
      </c>
      <c r="J36" s="18">
        <f t="shared" si="1"/>
        <v>-0.4</v>
      </c>
      <c r="K36" s="38"/>
      <c r="L36" s="172">
        <f t="shared" si="2"/>
        <v>-0.4</v>
      </c>
      <c r="M36" s="123" t="str">
        <f t="shared" si="3"/>
        <v/>
      </c>
      <c r="N36" s="38"/>
      <c r="O36" s="16">
        <f>IF($A36&lt;&gt;"",VLOOKUP($A36,[3]Rates!$A$1:$R$65536,15,FALSE),0)</f>
        <v>0</v>
      </c>
      <c r="P36" s="18">
        <f t="shared" si="4"/>
        <v>0</v>
      </c>
      <c r="Q36" s="38"/>
      <c r="R36" s="172">
        <f t="shared" si="5"/>
        <v>0.4</v>
      </c>
      <c r="S36" s="123">
        <f t="shared" si="6"/>
        <v>-1</v>
      </c>
      <c r="T36" s="38"/>
      <c r="U36" s="16">
        <f>IF($A36&lt;&gt;"",VLOOKUP($A36,[3]Rates!$A$1:$R$65536,16,FALSE),0)</f>
        <v>0</v>
      </c>
      <c r="V36" s="18">
        <f t="shared" si="7"/>
        <v>0</v>
      </c>
      <c r="W36" s="38"/>
      <c r="X36" s="172">
        <f t="shared" si="8"/>
        <v>0</v>
      </c>
      <c r="Y36" s="123" t="str">
        <f t="shared" si="9"/>
        <v/>
      </c>
      <c r="Z36" s="38"/>
      <c r="AA36" s="16">
        <f>IF($A36&lt;&gt;"",VLOOKUP($A36,[3]Rates!$A$1:$R$65536,17,FALSE),0)</f>
        <v>0</v>
      </c>
      <c r="AB36" s="18">
        <f t="shared" si="10"/>
        <v>0</v>
      </c>
      <c r="AC36" s="38"/>
      <c r="AD36" s="172">
        <f t="shared" si="11"/>
        <v>0</v>
      </c>
      <c r="AE36" s="123" t="str">
        <f t="shared" si="12"/>
        <v/>
      </c>
      <c r="AF36" s="38"/>
      <c r="AG36" s="16">
        <f>IF($A36&lt;&gt;"",VLOOKUP($A36,[3]Rates!$A$1:$R$65536,18,FALSE),0)</f>
        <v>0</v>
      </c>
      <c r="AH36" s="18">
        <f t="shared" si="13"/>
        <v>0</v>
      </c>
      <c r="AI36" s="38"/>
      <c r="AJ36" s="172">
        <f t="shared" si="14"/>
        <v>0</v>
      </c>
      <c r="AK36" s="123" t="str">
        <f t="shared" si="15"/>
        <v/>
      </c>
    </row>
    <row r="37" spans="1:37" s="2" customFormat="1" x14ac:dyDescent="0.25">
      <c r="A37" s="142"/>
      <c r="B37" s="23"/>
      <c r="C37" s="15"/>
      <c r="D37" s="99"/>
      <c r="E37" s="150">
        <f t="shared" si="17"/>
        <v>800</v>
      </c>
      <c r="F37" s="16">
        <f>IF(A37&lt;&gt;"",VLOOKUP(A37,[3]Rates!$A$1:$R$65536,12,FALSE),0)</f>
        <v>0</v>
      </c>
      <c r="G37" s="18">
        <f t="shared" si="0"/>
        <v>0</v>
      </c>
      <c r="H37" s="38"/>
      <c r="I37" s="16">
        <f>IF($A37&lt;&gt;"",VLOOKUP($A37,[3]Rates!$A$1:$R$65536,14,FALSE),0)</f>
        <v>0</v>
      </c>
      <c r="J37" s="18">
        <f t="shared" si="1"/>
        <v>0</v>
      </c>
      <c r="K37" s="38"/>
      <c r="L37" s="172">
        <f t="shared" si="2"/>
        <v>0</v>
      </c>
      <c r="M37" s="123" t="str">
        <f t="shared" si="3"/>
        <v/>
      </c>
      <c r="N37" s="38"/>
      <c r="O37" s="16">
        <f>IF($A37&lt;&gt;"",VLOOKUP($A37,[3]Rates!$A$1:$R$65536,15,FALSE),0)</f>
        <v>0</v>
      </c>
      <c r="P37" s="18">
        <f t="shared" si="4"/>
        <v>0</v>
      </c>
      <c r="Q37" s="38"/>
      <c r="R37" s="172">
        <f t="shared" si="5"/>
        <v>0</v>
      </c>
      <c r="S37" s="123" t="str">
        <f t="shared" si="6"/>
        <v/>
      </c>
      <c r="T37" s="38"/>
      <c r="U37" s="16">
        <f>IF($A37&lt;&gt;"",VLOOKUP($A37,[3]Rates!$A$1:$R$65536,16,FALSE),0)</f>
        <v>0</v>
      </c>
      <c r="V37" s="18">
        <f t="shared" si="7"/>
        <v>0</v>
      </c>
      <c r="W37" s="38"/>
      <c r="X37" s="172">
        <f t="shared" si="8"/>
        <v>0</v>
      </c>
      <c r="Y37" s="123" t="str">
        <f t="shared" si="9"/>
        <v/>
      </c>
      <c r="Z37" s="38"/>
      <c r="AA37" s="16">
        <f>IF($A37&lt;&gt;"",VLOOKUP($A37,[3]Rates!$A$1:$R$65536,17,FALSE),0)</f>
        <v>0</v>
      </c>
      <c r="AB37" s="18">
        <f t="shared" si="10"/>
        <v>0</v>
      </c>
      <c r="AC37" s="38"/>
      <c r="AD37" s="172">
        <f t="shared" si="11"/>
        <v>0</v>
      </c>
      <c r="AE37" s="123" t="str">
        <f t="shared" si="12"/>
        <v/>
      </c>
      <c r="AF37" s="38"/>
      <c r="AG37" s="16">
        <f>IF($A37&lt;&gt;"",VLOOKUP($A37,[3]Rates!$A$1:$R$65536,18,FALSE),0)</f>
        <v>0</v>
      </c>
      <c r="AH37" s="18">
        <f t="shared" si="13"/>
        <v>0</v>
      </c>
      <c r="AI37" s="38"/>
      <c r="AJ37" s="172">
        <f t="shared" si="14"/>
        <v>0</v>
      </c>
      <c r="AK37" s="123" t="str">
        <f t="shared" si="15"/>
        <v/>
      </c>
    </row>
    <row r="38" spans="1:37" s="2" customFormat="1" x14ac:dyDescent="0.25">
      <c r="A38" s="142"/>
      <c r="B38" s="23"/>
      <c r="C38" s="15"/>
      <c r="D38" s="99"/>
      <c r="E38" s="150">
        <f t="shared" si="17"/>
        <v>800</v>
      </c>
      <c r="F38" s="16">
        <f>IF(A38&lt;&gt;"",VLOOKUP(A38,[3]Rates!$A$1:$R$65536,12,FALSE),0)</f>
        <v>0</v>
      </c>
      <c r="G38" s="18">
        <f t="shared" si="0"/>
        <v>0</v>
      </c>
      <c r="H38" s="38"/>
      <c r="I38" s="16">
        <f>IF($A38&lt;&gt;"",VLOOKUP($A38,[3]Rates!$A$1:$R$65536,14,FALSE),0)</f>
        <v>0</v>
      </c>
      <c r="J38" s="18">
        <f t="shared" si="1"/>
        <v>0</v>
      </c>
      <c r="K38" s="38"/>
      <c r="L38" s="172">
        <f t="shared" si="2"/>
        <v>0</v>
      </c>
      <c r="M38" s="123" t="str">
        <f t="shared" si="3"/>
        <v/>
      </c>
      <c r="N38" s="38"/>
      <c r="O38" s="16">
        <f>IF($A38&lt;&gt;"",VLOOKUP($A38,[3]Rates!$A$1:$R$65536,15,FALSE),0)</f>
        <v>0</v>
      </c>
      <c r="P38" s="18">
        <f t="shared" si="4"/>
        <v>0</v>
      </c>
      <c r="Q38" s="38"/>
      <c r="R38" s="172">
        <f t="shared" si="5"/>
        <v>0</v>
      </c>
      <c r="S38" s="123" t="str">
        <f t="shared" si="6"/>
        <v/>
      </c>
      <c r="T38" s="38"/>
      <c r="U38" s="16">
        <f>IF($A38&lt;&gt;"",VLOOKUP($A38,[3]Rates!$A$1:$R$65536,16,FALSE),0)</f>
        <v>0</v>
      </c>
      <c r="V38" s="18">
        <f t="shared" si="7"/>
        <v>0</v>
      </c>
      <c r="W38" s="38"/>
      <c r="X38" s="172">
        <f t="shared" si="8"/>
        <v>0</v>
      </c>
      <c r="Y38" s="123" t="str">
        <f t="shared" si="9"/>
        <v/>
      </c>
      <c r="Z38" s="38"/>
      <c r="AA38" s="16">
        <f>IF($A38&lt;&gt;"",VLOOKUP($A38,[3]Rates!$A$1:$R$65536,17,FALSE),0)</f>
        <v>0</v>
      </c>
      <c r="AB38" s="18">
        <f t="shared" si="10"/>
        <v>0</v>
      </c>
      <c r="AC38" s="38"/>
      <c r="AD38" s="172">
        <f t="shared" si="11"/>
        <v>0</v>
      </c>
      <c r="AE38" s="123" t="str">
        <f t="shared" si="12"/>
        <v/>
      </c>
      <c r="AF38" s="38"/>
      <c r="AG38" s="16">
        <f>IF($A38&lt;&gt;"",VLOOKUP($A38,[3]Rates!$A$1:$R$65536,18,FALSE),0)</f>
        <v>0</v>
      </c>
      <c r="AH38" s="18">
        <f t="shared" si="13"/>
        <v>0</v>
      </c>
      <c r="AI38" s="38"/>
      <c r="AJ38" s="172">
        <f t="shared" si="14"/>
        <v>0</v>
      </c>
      <c r="AK38" s="123" t="str">
        <f t="shared" si="15"/>
        <v/>
      </c>
    </row>
    <row r="39" spans="1:37" s="29" customFormat="1" x14ac:dyDescent="0.25">
      <c r="A39" s="143"/>
      <c r="B39" s="24" t="s">
        <v>23</v>
      </c>
      <c r="C39" s="25"/>
      <c r="D39" s="100"/>
      <c r="E39" s="151"/>
      <c r="F39" s="26"/>
      <c r="G39" s="28">
        <f>SUM(G23:G38)</f>
        <v>24.299999999999997</v>
      </c>
      <c r="H39" s="38"/>
      <c r="I39" s="26"/>
      <c r="J39" s="28">
        <f>SUM(J23:J38)</f>
        <v>27.41</v>
      </c>
      <c r="K39" s="38"/>
      <c r="L39" s="173">
        <f t="shared" si="2"/>
        <v>3.110000000000003</v>
      </c>
      <c r="M39" s="124">
        <f>IF((G39)=0,"",(L39/G39))</f>
        <v>0.12798353909465035</v>
      </c>
      <c r="N39" s="38"/>
      <c r="O39" s="26"/>
      <c r="P39" s="28">
        <f>SUM(P23:P38)</f>
        <v>30.41</v>
      </c>
      <c r="Q39" s="38"/>
      <c r="R39" s="173">
        <f t="shared" si="5"/>
        <v>3</v>
      </c>
      <c r="S39" s="124">
        <f t="shared" si="6"/>
        <v>0.10944910616563298</v>
      </c>
      <c r="T39" s="38"/>
      <c r="U39" s="26"/>
      <c r="V39" s="28">
        <f>SUM(V23:V38)</f>
        <v>31.14</v>
      </c>
      <c r="W39" s="38"/>
      <c r="X39" s="173">
        <f t="shared" si="8"/>
        <v>0.73000000000000043</v>
      </c>
      <c r="Y39" s="124">
        <f t="shared" si="9"/>
        <v>2.4005261427162132E-2</v>
      </c>
      <c r="Z39" s="38"/>
      <c r="AA39" s="26"/>
      <c r="AB39" s="28">
        <f>SUM(AB23:AB38)</f>
        <v>31.450000000000003</v>
      </c>
      <c r="AC39" s="38"/>
      <c r="AD39" s="173">
        <f t="shared" si="11"/>
        <v>0.31000000000000227</v>
      </c>
      <c r="AE39" s="124">
        <f t="shared" si="12"/>
        <v>9.9550417469493335E-3</v>
      </c>
      <c r="AF39" s="38"/>
      <c r="AG39" s="26"/>
      <c r="AH39" s="28">
        <f>SUM(AH23:AH38)</f>
        <v>31.44</v>
      </c>
      <c r="AI39" s="38"/>
      <c r="AJ39" s="173">
        <f t="shared" si="14"/>
        <v>-1.0000000000001563E-2</v>
      </c>
      <c r="AK39" s="124">
        <f t="shared" si="15"/>
        <v>-3.1796502384742644E-4</v>
      </c>
    </row>
    <row r="40" spans="1:37" s="2" customFormat="1" x14ac:dyDescent="0.25">
      <c r="A40" s="142" t="s">
        <v>99</v>
      </c>
      <c r="B40" s="30" t="s">
        <v>83</v>
      </c>
      <c r="C40" s="15"/>
      <c r="D40" s="99" t="s">
        <v>76</v>
      </c>
      <c r="E40" s="150">
        <f>$F$18</f>
        <v>800</v>
      </c>
      <c r="F40" s="16">
        <f>IF(A40&lt;&gt;"",VLOOKUP(A40,[3]Rates!$A$1:$R$65536,12,FALSE),0)</f>
        <v>-5.9999999999999995E-4</v>
      </c>
      <c r="G40" s="18">
        <f t="shared" ref="G40:G46" si="18">E40*F40</f>
        <v>-0.48</v>
      </c>
      <c r="H40" s="38"/>
      <c r="I40" s="16">
        <f>IF($A40&lt;&gt;"",VLOOKUP($A40,[3]Rates!$A$1:$R$65536,14,FALSE),0)</f>
        <v>0</v>
      </c>
      <c r="J40" s="18">
        <f>$E40*I40</f>
        <v>0</v>
      </c>
      <c r="K40" s="38"/>
      <c r="L40" s="172">
        <f t="shared" si="2"/>
        <v>0.48</v>
      </c>
      <c r="M40" s="123">
        <f t="shared" si="3"/>
        <v>-1</v>
      </c>
      <c r="N40" s="38"/>
      <c r="O40" s="16">
        <f>IF($A40&lt;&gt;"",VLOOKUP($A40,[3]Rates!$A$1:$R$65536,15,FALSE),0)</f>
        <v>0</v>
      </c>
      <c r="P40" s="18">
        <f>$E40*O40</f>
        <v>0</v>
      </c>
      <c r="Q40" s="38"/>
      <c r="R40" s="172">
        <f t="shared" si="5"/>
        <v>0</v>
      </c>
      <c r="S40" s="123" t="str">
        <f t="shared" si="6"/>
        <v/>
      </c>
      <c r="T40" s="38"/>
      <c r="U40" s="16">
        <f>IF($A40&lt;&gt;"",VLOOKUP($A40,[3]Rates!$A$1:$R$65536,16,FALSE),0)</f>
        <v>0</v>
      </c>
      <c r="V40" s="18">
        <f>$E40*U40</f>
        <v>0</v>
      </c>
      <c r="W40" s="38"/>
      <c r="X40" s="172">
        <f t="shared" si="8"/>
        <v>0</v>
      </c>
      <c r="Y40" s="123" t="str">
        <f t="shared" si="9"/>
        <v/>
      </c>
      <c r="Z40" s="38"/>
      <c r="AA40" s="16">
        <f>IF($A40&lt;&gt;"",VLOOKUP($A40,[3]Rates!$A$1:$R$65536,17,FALSE),0)</f>
        <v>0</v>
      </c>
      <c r="AB40" s="18">
        <f>$E40*AA40</f>
        <v>0</v>
      </c>
      <c r="AC40" s="38"/>
      <c r="AD40" s="172">
        <f t="shared" si="11"/>
        <v>0</v>
      </c>
      <c r="AE40" s="123" t="str">
        <f t="shared" si="12"/>
        <v/>
      </c>
      <c r="AF40" s="38"/>
      <c r="AG40" s="16">
        <f>IF($A40&lt;&gt;"",VLOOKUP($A40,[3]Rates!$A$1:$R$65536,18,FALSE),0)</f>
        <v>0</v>
      </c>
      <c r="AH40" s="18">
        <f>$E40*AG40</f>
        <v>0</v>
      </c>
      <c r="AI40" s="38"/>
      <c r="AJ40" s="172">
        <f t="shared" si="14"/>
        <v>0</v>
      </c>
      <c r="AK40" s="123" t="str">
        <f t="shared" si="15"/>
        <v/>
      </c>
    </row>
    <row r="41" spans="1:37" s="2" customFormat="1" x14ac:dyDescent="0.25">
      <c r="A41" s="142" t="s">
        <v>100</v>
      </c>
      <c r="B41" s="30" t="str">
        <f>[3]Rates!$B$33</f>
        <v xml:space="preserve">Disposition of Deferral/Variance Accounts (2016) </v>
      </c>
      <c r="C41" s="15"/>
      <c r="D41" s="99" t="s">
        <v>76</v>
      </c>
      <c r="E41" s="150">
        <f t="shared" ref="E41:E44" si="19">$F$18</f>
        <v>800</v>
      </c>
      <c r="F41" s="16">
        <f>IF(A41&lt;&gt;"",VLOOKUP(A41,[3]Rates!$A$1:$R$65536,12,FALSE),0)</f>
        <v>0</v>
      </c>
      <c r="G41" s="18">
        <f t="shared" si="18"/>
        <v>0</v>
      </c>
      <c r="H41" s="21"/>
      <c r="I41" s="16">
        <f>IF($A41&lt;&gt;"",VLOOKUP($A41,[3]Rates!$A$1:$R$65536,14,FALSE),0)</f>
        <v>2.0000000000000001E-4</v>
      </c>
      <c r="J41" s="18">
        <f t="shared" ref="J41:J46" si="20">$E41*I41</f>
        <v>0.16</v>
      </c>
      <c r="K41" s="21"/>
      <c r="L41" s="172">
        <f t="shared" si="2"/>
        <v>0.16</v>
      </c>
      <c r="M41" s="123" t="str">
        <f t="shared" si="3"/>
        <v/>
      </c>
      <c r="N41" s="21"/>
      <c r="O41" s="16">
        <f>IF($A41&lt;&gt;"",VLOOKUP($A41,[3]Rates!$A$1:$R$65536,15,FALSE),0)</f>
        <v>2.0000000000000001E-4</v>
      </c>
      <c r="P41" s="18">
        <f t="shared" ref="P41:P46" si="21">$E41*O41</f>
        <v>0.16</v>
      </c>
      <c r="Q41" s="21"/>
      <c r="R41" s="172">
        <f t="shared" si="5"/>
        <v>0</v>
      </c>
      <c r="S41" s="123">
        <f t="shared" si="6"/>
        <v>0</v>
      </c>
      <c r="T41" s="21"/>
      <c r="U41" s="16">
        <f>IF($A41&lt;&gt;"",VLOOKUP($A41,[3]Rates!$A$1:$R$65536,16,FALSE),0)</f>
        <v>0</v>
      </c>
      <c r="V41" s="18">
        <f t="shared" ref="V41:V46" si="22">$E41*U41</f>
        <v>0</v>
      </c>
      <c r="W41" s="21"/>
      <c r="X41" s="172">
        <f t="shared" si="8"/>
        <v>-0.16</v>
      </c>
      <c r="Y41" s="123">
        <f t="shared" si="9"/>
        <v>-1</v>
      </c>
      <c r="Z41" s="21"/>
      <c r="AA41" s="16">
        <f>IF($A41&lt;&gt;"",VLOOKUP($A41,[3]Rates!$A$1:$R$65536,17,FALSE),0)</f>
        <v>0</v>
      </c>
      <c r="AB41" s="18">
        <f t="shared" ref="AB41:AB46" si="23">$E41*AA41</f>
        <v>0</v>
      </c>
      <c r="AC41" s="21"/>
      <c r="AD41" s="172">
        <f t="shared" si="11"/>
        <v>0</v>
      </c>
      <c r="AE41" s="123" t="str">
        <f t="shared" si="12"/>
        <v/>
      </c>
      <c r="AF41" s="21"/>
      <c r="AG41" s="16">
        <f>IF($A41&lt;&gt;"",VLOOKUP($A41,[3]Rates!$A$1:$R$65536,18,FALSE),0)</f>
        <v>0</v>
      </c>
      <c r="AH41" s="18">
        <f t="shared" ref="AH41:AH46" si="24">$E41*AG41</f>
        <v>0</v>
      </c>
      <c r="AI41" s="21"/>
      <c r="AJ41" s="172">
        <f t="shared" si="14"/>
        <v>0</v>
      </c>
      <c r="AK41" s="123" t="str">
        <f t="shared" si="15"/>
        <v/>
      </c>
    </row>
    <row r="42" spans="1:37" s="2" customFormat="1" x14ac:dyDescent="0.25">
      <c r="A42" s="142"/>
      <c r="B42" s="30"/>
      <c r="C42" s="15"/>
      <c r="D42" s="99"/>
      <c r="E42" s="150">
        <f t="shared" si="19"/>
        <v>800</v>
      </c>
      <c r="F42" s="16">
        <f>IF(A42&lt;&gt;"",VLOOKUP(A42,[3]Rates!$A$1:$R$65536,12,FALSE),0)</f>
        <v>0</v>
      </c>
      <c r="G42" s="18">
        <f t="shared" si="18"/>
        <v>0</v>
      </c>
      <c r="H42" s="21"/>
      <c r="I42" s="16">
        <f>IF($A42&lt;&gt;"",VLOOKUP($A42,[3]Rates!$A$1:$R$65536,14,FALSE),0)</f>
        <v>0</v>
      </c>
      <c r="J42" s="18">
        <f t="shared" si="20"/>
        <v>0</v>
      </c>
      <c r="K42" s="21"/>
      <c r="L42" s="172">
        <f t="shared" si="2"/>
        <v>0</v>
      </c>
      <c r="M42" s="123" t="str">
        <f t="shared" si="3"/>
        <v/>
      </c>
      <c r="N42" s="21"/>
      <c r="O42" s="16">
        <f>IF($A42&lt;&gt;"",VLOOKUP($A42,[3]Rates!$A$1:$R$65536,15,FALSE),0)</f>
        <v>0</v>
      </c>
      <c r="P42" s="18">
        <f t="shared" si="21"/>
        <v>0</v>
      </c>
      <c r="Q42" s="21"/>
      <c r="R42" s="172">
        <f t="shared" si="5"/>
        <v>0</v>
      </c>
      <c r="S42" s="123" t="str">
        <f t="shared" si="6"/>
        <v/>
      </c>
      <c r="T42" s="21"/>
      <c r="U42" s="16">
        <f>IF($A42&lt;&gt;"",VLOOKUP($A42,[3]Rates!$A$1:$R$65536,16,FALSE),0)</f>
        <v>0</v>
      </c>
      <c r="V42" s="18">
        <f t="shared" si="22"/>
        <v>0</v>
      </c>
      <c r="W42" s="21"/>
      <c r="X42" s="172">
        <f t="shared" si="8"/>
        <v>0</v>
      </c>
      <c r="Y42" s="123" t="str">
        <f t="shared" si="9"/>
        <v/>
      </c>
      <c r="Z42" s="21"/>
      <c r="AA42" s="16">
        <f>IF($A42&lt;&gt;"",VLOOKUP($A42,[3]Rates!$A$1:$R$65536,17,FALSE),0)</f>
        <v>0</v>
      </c>
      <c r="AB42" s="18">
        <f t="shared" si="23"/>
        <v>0</v>
      </c>
      <c r="AC42" s="21"/>
      <c r="AD42" s="172">
        <f t="shared" si="11"/>
        <v>0</v>
      </c>
      <c r="AE42" s="123" t="str">
        <f t="shared" si="12"/>
        <v/>
      </c>
      <c r="AF42" s="21"/>
      <c r="AG42" s="16">
        <f>IF($A42&lt;&gt;"",VLOOKUP($A42,[3]Rates!$A$1:$R$65536,18,FALSE),0)</f>
        <v>0</v>
      </c>
      <c r="AH42" s="18">
        <f t="shared" si="24"/>
        <v>0</v>
      </c>
      <c r="AI42" s="21"/>
      <c r="AJ42" s="172">
        <f t="shared" si="14"/>
        <v>0</v>
      </c>
      <c r="AK42" s="123" t="str">
        <f t="shared" si="15"/>
        <v/>
      </c>
    </row>
    <row r="43" spans="1:37" s="2" customFormat="1" x14ac:dyDescent="0.25">
      <c r="A43" s="142"/>
      <c r="B43" s="30"/>
      <c r="C43" s="15"/>
      <c r="D43" s="99"/>
      <c r="E43" s="150">
        <f t="shared" si="19"/>
        <v>800</v>
      </c>
      <c r="F43" s="16">
        <f>IF(A43&lt;&gt;"",VLOOKUP(A43,[3]Rates!$A$1:$R$65536,12,FALSE),0)</f>
        <v>0</v>
      </c>
      <c r="G43" s="18">
        <f t="shared" si="18"/>
        <v>0</v>
      </c>
      <c r="H43" s="21"/>
      <c r="I43" s="16">
        <f>IF($A43&lt;&gt;"",VLOOKUP($A43,[3]Rates!$A$1:$R$65536,14,FALSE),0)</f>
        <v>0</v>
      </c>
      <c r="J43" s="18">
        <f t="shared" si="20"/>
        <v>0</v>
      </c>
      <c r="K43" s="21"/>
      <c r="L43" s="172">
        <f t="shared" si="2"/>
        <v>0</v>
      </c>
      <c r="M43" s="123" t="str">
        <f t="shared" si="3"/>
        <v/>
      </c>
      <c r="N43" s="21"/>
      <c r="O43" s="16">
        <f>IF($A43&lt;&gt;"",VLOOKUP($A43,[3]Rates!$A$1:$R$65536,15,FALSE),0)</f>
        <v>0</v>
      </c>
      <c r="P43" s="18">
        <f t="shared" si="21"/>
        <v>0</v>
      </c>
      <c r="Q43" s="21"/>
      <c r="R43" s="172">
        <f t="shared" si="5"/>
        <v>0</v>
      </c>
      <c r="S43" s="123" t="str">
        <f t="shared" si="6"/>
        <v/>
      </c>
      <c r="T43" s="21"/>
      <c r="U43" s="16">
        <f>IF($A43&lt;&gt;"",VLOOKUP($A43,[3]Rates!$A$1:$R$65536,16,FALSE),0)</f>
        <v>0</v>
      </c>
      <c r="V43" s="18">
        <f t="shared" si="22"/>
        <v>0</v>
      </c>
      <c r="W43" s="21"/>
      <c r="X43" s="172">
        <f t="shared" si="8"/>
        <v>0</v>
      </c>
      <c r="Y43" s="123" t="str">
        <f t="shared" si="9"/>
        <v/>
      </c>
      <c r="Z43" s="21"/>
      <c r="AA43" s="16">
        <f>IF($A43&lt;&gt;"",VLOOKUP($A43,[3]Rates!$A$1:$R$65536,17,FALSE),0)</f>
        <v>0</v>
      </c>
      <c r="AB43" s="18">
        <f t="shared" si="23"/>
        <v>0</v>
      </c>
      <c r="AC43" s="21"/>
      <c r="AD43" s="172">
        <f t="shared" si="11"/>
        <v>0</v>
      </c>
      <c r="AE43" s="123" t="str">
        <f t="shared" si="12"/>
        <v/>
      </c>
      <c r="AF43" s="21"/>
      <c r="AG43" s="16">
        <f>IF($A43&lt;&gt;"",VLOOKUP($A43,[3]Rates!$A$1:$R$65536,18,FALSE),0)</f>
        <v>0</v>
      </c>
      <c r="AH43" s="18">
        <f t="shared" si="24"/>
        <v>0</v>
      </c>
      <c r="AI43" s="21"/>
      <c r="AJ43" s="172">
        <f t="shared" si="14"/>
        <v>0</v>
      </c>
      <c r="AK43" s="123" t="str">
        <f t="shared" si="15"/>
        <v/>
      </c>
    </row>
    <row r="44" spans="1:37" s="2" customFormat="1" x14ac:dyDescent="0.25">
      <c r="A44" s="142" t="s">
        <v>102</v>
      </c>
      <c r="B44" s="31" t="s">
        <v>24</v>
      </c>
      <c r="C44" s="15"/>
      <c r="D44" s="99" t="s">
        <v>76</v>
      </c>
      <c r="E44" s="150">
        <f t="shared" si="19"/>
        <v>800</v>
      </c>
      <c r="F44" s="16">
        <f>IF(A44&lt;&gt;"",VLOOKUP(A44,[3]Rates!$A$1:$R$65536,12,FALSE),0)</f>
        <v>2.9999999999999997E-4</v>
      </c>
      <c r="G44" s="18">
        <f t="shared" si="18"/>
        <v>0.24</v>
      </c>
      <c r="H44" s="38"/>
      <c r="I44" s="16">
        <f>IF($A44&lt;&gt;"",VLOOKUP($A44,[3]Rates!$A$1:$R$65536,14,FALSE),0)</f>
        <v>5.0000000000000001E-4</v>
      </c>
      <c r="J44" s="18">
        <f t="shared" si="20"/>
        <v>0.4</v>
      </c>
      <c r="K44" s="38"/>
      <c r="L44" s="172">
        <f t="shared" si="2"/>
        <v>0.16000000000000003</v>
      </c>
      <c r="M44" s="123">
        <f t="shared" si="3"/>
        <v>0.66666666666666685</v>
      </c>
      <c r="N44" s="38"/>
      <c r="O44" s="16">
        <f>IF($A44&lt;&gt;"",VLOOKUP($A44,[3]Rates!$A$1:$R$65536,15,FALSE),0)</f>
        <v>5.0000000000000001E-4</v>
      </c>
      <c r="P44" s="18">
        <f t="shared" si="21"/>
        <v>0.4</v>
      </c>
      <c r="Q44" s="38"/>
      <c r="R44" s="172">
        <f t="shared" si="5"/>
        <v>0</v>
      </c>
      <c r="S44" s="123">
        <f t="shared" si="6"/>
        <v>0</v>
      </c>
      <c r="T44" s="38"/>
      <c r="U44" s="16">
        <f>IF($A44&lt;&gt;"",VLOOKUP($A44,[3]Rates!$A$1:$R$65536,16,FALSE),0)</f>
        <v>5.0000000000000001E-4</v>
      </c>
      <c r="V44" s="18">
        <f t="shared" si="22"/>
        <v>0.4</v>
      </c>
      <c r="W44" s="38"/>
      <c r="X44" s="172">
        <f t="shared" si="8"/>
        <v>0</v>
      </c>
      <c r="Y44" s="123">
        <f t="shared" si="9"/>
        <v>0</v>
      </c>
      <c r="Z44" s="38"/>
      <c r="AA44" s="16">
        <f>IF($A44&lt;&gt;"",VLOOKUP($A44,[3]Rates!$A$1:$R$65536,17,FALSE),0)</f>
        <v>5.0000000000000001E-4</v>
      </c>
      <c r="AB44" s="18">
        <f t="shared" si="23"/>
        <v>0.4</v>
      </c>
      <c r="AC44" s="38"/>
      <c r="AD44" s="172">
        <f t="shared" si="11"/>
        <v>0</v>
      </c>
      <c r="AE44" s="123">
        <f t="shared" si="12"/>
        <v>0</v>
      </c>
      <c r="AF44" s="38"/>
      <c r="AG44" s="16">
        <f>IF($A44&lt;&gt;"",VLOOKUP($A44,[3]Rates!$A$1:$R$65536,18,FALSE),0)</f>
        <v>5.0000000000000001E-4</v>
      </c>
      <c r="AH44" s="18">
        <f t="shared" si="24"/>
        <v>0.4</v>
      </c>
      <c r="AI44" s="38"/>
      <c r="AJ44" s="172">
        <f t="shared" si="14"/>
        <v>0</v>
      </c>
      <c r="AK44" s="123">
        <f t="shared" si="15"/>
        <v>0</v>
      </c>
    </row>
    <row r="45" spans="1:37" s="2" customFormat="1" x14ac:dyDescent="0.25">
      <c r="B45" s="31" t="s">
        <v>25</v>
      </c>
      <c r="C45" s="15"/>
      <c r="D45" s="99"/>
      <c r="E45" s="152">
        <f>$F$18*(1+$F$74)-$F$18</f>
        <v>27.600000000000023</v>
      </c>
      <c r="F45" s="32">
        <f>IF(ISBLANK(D16)=TRUE, 0, IF(D16="TOU", 0.64*$F$55+0.18*$F$56+0.18*$F$57, IF(AND(D16="non-TOU", E59&gt;0), F59,F58)))</f>
        <v>0.10214000000000001</v>
      </c>
      <c r="G45" s="18">
        <f>E45*F45</f>
        <v>2.8190640000000027</v>
      </c>
      <c r="H45" s="90">
        <f>$F$18*(1+$I$74)-$F$18</f>
        <v>29.519999999999982</v>
      </c>
      <c r="I45" s="32">
        <f>0.64*$F$55+0.18*$F$56+0.18*$F$57</f>
        <v>0.10214000000000001</v>
      </c>
      <c r="J45" s="18">
        <f>$H45*I45</f>
        <v>3.0151727999999984</v>
      </c>
      <c r="K45" s="38"/>
      <c r="L45" s="174">
        <f t="shared" si="2"/>
        <v>0.19610879999999575</v>
      </c>
      <c r="M45" s="123">
        <f t="shared" si="3"/>
        <v>6.956521739130278E-2</v>
      </c>
      <c r="N45" s="38"/>
      <c r="O45" s="32">
        <f>0.64*$F$55+0.18*$F$56+0.18*$F$57</f>
        <v>0.10214000000000001</v>
      </c>
      <c r="P45" s="18">
        <f>$H45*O45</f>
        <v>3.0151727999999984</v>
      </c>
      <c r="Q45" s="38"/>
      <c r="R45" s="174">
        <f t="shared" si="5"/>
        <v>0</v>
      </c>
      <c r="S45" s="123">
        <f t="shared" si="6"/>
        <v>0</v>
      </c>
      <c r="T45" s="38"/>
      <c r="U45" s="32">
        <f>0.64*$F$55+0.18*$F$56+0.18*$F$57</f>
        <v>0.10214000000000001</v>
      </c>
      <c r="V45" s="18">
        <f>$H45*U45</f>
        <v>3.0151727999999984</v>
      </c>
      <c r="W45" s="38"/>
      <c r="X45" s="174">
        <f t="shared" si="8"/>
        <v>0</v>
      </c>
      <c r="Y45" s="123">
        <f t="shared" si="9"/>
        <v>0</v>
      </c>
      <c r="Z45" s="38"/>
      <c r="AA45" s="32">
        <f>0.64*$F$55+0.18*$F$56+0.18*$F$57</f>
        <v>0.10214000000000001</v>
      </c>
      <c r="AB45" s="18">
        <f>$H45*AA45</f>
        <v>3.0151727999999984</v>
      </c>
      <c r="AC45" s="38"/>
      <c r="AD45" s="174">
        <f t="shared" si="11"/>
        <v>0</v>
      </c>
      <c r="AE45" s="123">
        <f t="shared" si="12"/>
        <v>0</v>
      </c>
      <c r="AF45" s="38"/>
      <c r="AG45" s="32">
        <f>0.64*$F$55+0.18*$F$56+0.18*$F$57</f>
        <v>0.10214000000000001</v>
      </c>
      <c r="AH45" s="18">
        <f>$H45*AG45</f>
        <v>3.0151727999999984</v>
      </c>
      <c r="AI45" s="38"/>
      <c r="AJ45" s="174">
        <f t="shared" si="14"/>
        <v>0</v>
      </c>
      <c r="AK45" s="123">
        <f t="shared" si="15"/>
        <v>0</v>
      </c>
    </row>
    <row r="46" spans="1:37" s="2" customFormat="1" x14ac:dyDescent="0.25">
      <c r="B46" s="31" t="s">
        <v>26</v>
      </c>
      <c r="C46" s="15"/>
      <c r="D46" s="99" t="s">
        <v>75</v>
      </c>
      <c r="E46" s="150">
        <v>1</v>
      </c>
      <c r="F46" s="217">
        <v>0.79</v>
      </c>
      <c r="G46" s="18">
        <f t="shared" si="18"/>
        <v>0.79</v>
      </c>
      <c r="H46" s="38"/>
      <c r="I46" s="217">
        <v>0.79</v>
      </c>
      <c r="J46" s="18">
        <f t="shared" si="20"/>
        <v>0.79</v>
      </c>
      <c r="K46" s="38"/>
      <c r="L46" s="174">
        <f t="shared" si="2"/>
        <v>0</v>
      </c>
      <c r="M46" s="123"/>
      <c r="N46" s="38"/>
      <c r="O46" s="217">
        <v>0.79</v>
      </c>
      <c r="P46" s="18">
        <f t="shared" si="21"/>
        <v>0.79</v>
      </c>
      <c r="Q46" s="38"/>
      <c r="R46" s="174">
        <f t="shared" si="5"/>
        <v>0</v>
      </c>
      <c r="S46" s="123">
        <f t="shared" si="6"/>
        <v>0</v>
      </c>
      <c r="T46" s="38"/>
      <c r="U46" s="217">
        <v>0.79</v>
      </c>
      <c r="V46" s="18">
        <f t="shared" si="22"/>
        <v>0.79</v>
      </c>
      <c r="W46" s="38"/>
      <c r="X46" s="174">
        <f t="shared" si="8"/>
        <v>0</v>
      </c>
      <c r="Y46" s="123">
        <f t="shared" si="9"/>
        <v>0</v>
      </c>
      <c r="Z46" s="38"/>
      <c r="AA46" s="32"/>
      <c r="AB46" s="18">
        <f t="shared" si="23"/>
        <v>0</v>
      </c>
      <c r="AC46" s="38"/>
      <c r="AD46" s="174">
        <f t="shared" si="11"/>
        <v>-0.79</v>
      </c>
      <c r="AE46" s="123">
        <f t="shared" si="12"/>
        <v>-1</v>
      </c>
      <c r="AF46" s="38"/>
      <c r="AG46" s="32"/>
      <c r="AH46" s="18">
        <f t="shared" si="24"/>
        <v>0</v>
      </c>
      <c r="AI46" s="38"/>
      <c r="AJ46" s="174">
        <f t="shared" si="14"/>
        <v>0</v>
      </c>
      <c r="AK46" s="123" t="str">
        <f t="shared" si="15"/>
        <v/>
      </c>
    </row>
    <row r="47" spans="1:37" s="2" customFormat="1" ht="15" customHeight="1" x14ac:dyDescent="0.25">
      <c r="B47" s="33" t="s">
        <v>27</v>
      </c>
      <c r="C47" s="34"/>
      <c r="D47" s="35"/>
      <c r="E47" s="153"/>
      <c r="F47" s="35"/>
      <c r="G47" s="37">
        <f>SUM(G40:G46)+G39</f>
        <v>27.669063999999999</v>
      </c>
      <c r="H47" s="38"/>
      <c r="I47" s="35"/>
      <c r="J47" s="37">
        <f>SUM(J40:J46)+J39</f>
        <v>31.7751728</v>
      </c>
      <c r="K47" s="38"/>
      <c r="L47" s="175">
        <f t="shared" si="2"/>
        <v>4.1061088000000012</v>
      </c>
      <c r="M47" s="125">
        <f>IF((G47)=0,"",(L47/G47))</f>
        <v>0.14840071207323824</v>
      </c>
      <c r="N47" s="38"/>
      <c r="O47" s="35"/>
      <c r="P47" s="37">
        <f>SUM(P40:P46)+P39</f>
        <v>34.7751728</v>
      </c>
      <c r="Q47" s="38"/>
      <c r="R47" s="175">
        <f t="shared" si="5"/>
        <v>3</v>
      </c>
      <c r="S47" s="125">
        <f>IF((J47)=0,"",(R47/J47))</f>
        <v>9.4413333922136841E-2</v>
      </c>
      <c r="T47" s="38"/>
      <c r="U47" s="35"/>
      <c r="V47" s="37">
        <f>SUM(V40:V46)+V39</f>
        <v>35.3451728</v>
      </c>
      <c r="W47" s="38"/>
      <c r="X47" s="175">
        <f t="shared" si="8"/>
        <v>0.57000000000000028</v>
      </c>
      <c r="Y47" s="125">
        <f t="shared" si="9"/>
        <v>1.6391004101638865E-2</v>
      </c>
      <c r="Z47" s="38"/>
      <c r="AA47" s="35"/>
      <c r="AB47" s="37">
        <f>SUM(AB40:AB46)+AB39</f>
        <v>34.865172800000003</v>
      </c>
      <c r="AC47" s="38"/>
      <c r="AD47" s="175">
        <f t="shared" si="11"/>
        <v>-0.47999999999999687</v>
      </c>
      <c r="AE47" s="125">
        <f t="shared" si="12"/>
        <v>-1.3580355165217833E-2</v>
      </c>
      <c r="AF47" s="38"/>
      <c r="AG47" s="35"/>
      <c r="AH47" s="37">
        <f>SUM(AH40:AH46)+AH39</f>
        <v>34.855172799999998</v>
      </c>
      <c r="AI47" s="38"/>
      <c r="AJ47" s="175">
        <f t="shared" si="14"/>
        <v>-1.0000000000005116E-2</v>
      </c>
      <c r="AK47" s="125">
        <f t="shared" si="15"/>
        <v>-2.8681917216842579E-4</v>
      </c>
    </row>
    <row r="48" spans="1:37" s="2" customFormat="1" x14ac:dyDescent="0.25">
      <c r="A48" s="142" t="s">
        <v>104</v>
      </c>
      <c r="B48" s="19" t="s">
        <v>28</v>
      </c>
      <c r="C48" s="19"/>
      <c r="D48" s="101" t="s">
        <v>76</v>
      </c>
      <c r="E48" s="154">
        <f>F18*(1+F74)</f>
        <v>827.6</v>
      </c>
      <c r="F48" s="20">
        <f>IF(A48&lt;&gt;"",VLOOKUP(A48,[3]Rates!$A$1:$R$65536,12,FALSE),0)</f>
        <v>8.0000000000000002E-3</v>
      </c>
      <c r="G48" s="18">
        <f>E48*F48</f>
        <v>6.6208</v>
      </c>
      <c r="H48" s="39">
        <f>F18*(1+I74)</f>
        <v>829.52</v>
      </c>
      <c r="I48" s="20">
        <f>IF($A48&lt;&gt;"",VLOOKUP($A48,[3]Rates!$A$1:$R$65536,14,FALSE),0)</f>
        <v>8.0000000000000002E-3</v>
      </c>
      <c r="J48" s="18">
        <f>$H48*I48</f>
        <v>6.6361600000000003</v>
      </c>
      <c r="K48" s="38"/>
      <c r="L48" s="176">
        <f t="shared" si="2"/>
        <v>1.5360000000000262E-2</v>
      </c>
      <c r="M48" s="123">
        <f t="shared" ref="M48:M59" si="25">IF((G48)=0,"",(L48/G48))</f>
        <v>2.3199613339778065E-3</v>
      </c>
      <c r="N48" s="38"/>
      <c r="O48" s="20">
        <f>IF($A48&lt;&gt;"",VLOOKUP($A48,[3]Rates!$A$1:$R$65536,15,FALSE),0)</f>
        <v>8.2000000000000007E-3</v>
      </c>
      <c r="P48" s="18">
        <f>$H48*O48</f>
        <v>6.8020640000000006</v>
      </c>
      <c r="Q48" s="38"/>
      <c r="R48" s="176">
        <f t="shared" si="5"/>
        <v>0.16590400000000027</v>
      </c>
      <c r="S48" s="123">
        <f t="shared" si="6"/>
        <v>2.500000000000004E-2</v>
      </c>
      <c r="T48" s="38"/>
      <c r="U48" s="20">
        <f>IF($A48&lt;&gt;"",VLOOKUP($A48,[3]Rates!$A$1:$R$65536,16,FALSE),0)</f>
        <v>8.3000000000000001E-3</v>
      </c>
      <c r="V48" s="18">
        <f>$H48*U48</f>
        <v>6.8850160000000002</v>
      </c>
      <c r="W48" s="38"/>
      <c r="X48" s="176">
        <f t="shared" si="8"/>
        <v>8.2951999999999693E-2</v>
      </c>
      <c r="Y48" s="123">
        <f t="shared" si="9"/>
        <v>1.2195121951219466E-2</v>
      </c>
      <c r="Z48" s="38"/>
      <c r="AA48" s="20">
        <f>IF($A48&lt;&gt;"",VLOOKUP($A48,[3]Rates!$A$1:$R$65536,17,FALSE),0)</f>
        <v>8.5000000000000006E-3</v>
      </c>
      <c r="AB48" s="18">
        <f>$H48*AA48</f>
        <v>7.0509200000000005</v>
      </c>
      <c r="AC48" s="38"/>
      <c r="AD48" s="176">
        <f t="shared" si="11"/>
        <v>0.16590400000000027</v>
      </c>
      <c r="AE48" s="123">
        <f t="shared" si="12"/>
        <v>2.4096385542168714E-2</v>
      </c>
      <c r="AF48" s="38"/>
      <c r="AG48" s="20">
        <f>IF($A48&lt;&gt;"",VLOOKUP($A48,[3]Rates!$A$1:$R$65536,18,FALSE),0)</f>
        <v>8.6E-3</v>
      </c>
      <c r="AH48" s="18">
        <f>$H48*AG48</f>
        <v>7.1338720000000002</v>
      </c>
      <c r="AI48" s="38"/>
      <c r="AJ48" s="176">
        <f t="shared" si="14"/>
        <v>8.2951999999999693E-2</v>
      </c>
      <c r="AK48" s="123">
        <f t="shared" si="15"/>
        <v>1.1764705882352896E-2</v>
      </c>
    </row>
    <row r="49" spans="1:377" x14ac:dyDescent="0.25">
      <c r="A49" s="142" t="s">
        <v>105</v>
      </c>
      <c r="B49" s="40" t="s">
        <v>29</v>
      </c>
      <c r="C49" s="19"/>
      <c r="D49" s="101" t="s">
        <v>76</v>
      </c>
      <c r="E49" s="154">
        <f>E48</f>
        <v>827.6</v>
      </c>
      <c r="F49" s="20">
        <f>IF(A49&lt;&gt;"",VLOOKUP(A49,[3]Rates!$A$1:$R$65536,12,FALSE),0)</f>
        <v>3.5000000000000001E-3</v>
      </c>
      <c r="G49" s="18">
        <f>E49*F49</f>
        <v>2.8966000000000003</v>
      </c>
      <c r="H49" s="39">
        <f>H48</f>
        <v>829.52</v>
      </c>
      <c r="I49" s="20">
        <f>IF($A49&lt;&gt;"",VLOOKUP($A49,[3]Rates!$A$1:$R$65536,14,FALSE),0)</f>
        <v>3.7000000000000002E-3</v>
      </c>
      <c r="J49" s="18">
        <f>$H49*I49</f>
        <v>3.0692240000000002</v>
      </c>
      <c r="K49" s="38"/>
      <c r="L49" s="176">
        <f t="shared" si="2"/>
        <v>0.17262399999999989</v>
      </c>
      <c r="M49" s="123">
        <f t="shared" si="25"/>
        <v>5.9595387695919308E-2</v>
      </c>
      <c r="N49" s="38"/>
      <c r="O49" s="20">
        <f>IF($A49&lt;&gt;"",VLOOKUP($A49,[3]Rates!$A$1:$R$65536,15,FALSE),0)</f>
        <v>3.8E-3</v>
      </c>
      <c r="P49" s="18">
        <f>$H49*O49</f>
        <v>3.1521759999999999</v>
      </c>
      <c r="Q49" s="38"/>
      <c r="R49" s="176">
        <f t="shared" si="5"/>
        <v>8.2951999999999693E-2</v>
      </c>
      <c r="S49" s="123">
        <f t="shared" si="6"/>
        <v>2.7027027027026924E-2</v>
      </c>
      <c r="T49" s="38"/>
      <c r="U49" s="20">
        <f>IF($A49&lt;&gt;"",VLOOKUP($A49,[3]Rates!$A$1:$R$65536,16,FALSE),0)</f>
        <v>3.8999999999999998E-3</v>
      </c>
      <c r="V49" s="18">
        <f>$H49*U49</f>
        <v>3.2351279999999996</v>
      </c>
      <c r="W49" s="38"/>
      <c r="X49" s="176">
        <f t="shared" si="8"/>
        <v>8.2951999999999693E-2</v>
      </c>
      <c r="Y49" s="123">
        <f t="shared" si="9"/>
        <v>2.6315789473684115E-2</v>
      </c>
      <c r="Z49" s="38"/>
      <c r="AA49" s="20">
        <f>IF($A49&lt;&gt;"",VLOOKUP($A49,[3]Rates!$A$1:$R$65536,17,FALSE),0)</f>
        <v>4.0000000000000001E-3</v>
      </c>
      <c r="AB49" s="18">
        <f>$H49*AA49</f>
        <v>3.3180800000000001</v>
      </c>
      <c r="AC49" s="38"/>
      <c r="AD49" s="176">
        <f t="shared" si="11"/>
        <v>8.2952000000000581E-2</v>
      </c>
      <c r="AE49" s="123">
        <f t="shared" si="12"/>
        <v>2.5641025641025824E-2</v>
      </c>
      <c r="AF49" s="38"/>
      <c r="AG49" s="20">
        <f>IF($A49&lt;&gt;"",VLOOKUP($A49,[3]Rates!$A$1:$R$65536,18,FALSE),0)</f>
        <v>4.1000000000000003E-3</v>
      </c>
      <c r="AH49" s="18">
        <f>$H49*AG49</f>
        <v>3.4010320000000003</v>
      </c>
      <c r="AI49" s="38"/>
      <c r="AJ49" s="176">
        <f t="shared" si="14"/>
        <v>8.2952000000000137E-2</v>
      </c>
      <c r="AK49" s="123">
        <f t="shared" si="15"/>
        <v>2.500000000000004E-2</v>
      </c>
    </row>
    <row r="50" spans="1:377" x14ac:dyDescent="0.25">
      <c r="B50" s="33" t="s">
        <v>30</v>
      </c>
      <c r="C50" s="25"/>
      <c r="D50" s="41"/>
      <c r="E50" s="153"/>
      <c r="F50" s="41"/>
      <c r="G50" s="37">
        <f>SUM(G47:G49)</f>
        <v>37.186464000000001</v>
      </c>
      <c r="H50" s="109"/>
      <c r="I50" s="41"/>
      <c r="J50" s="37">
        <f>SUM(J47:J49)</f>
        <v>41.480556799999995</v>
      </c>
      <c r="K50" s="109"/>
      <c r="L50" s="177">
        <f t="shared" si="2"/>
        <v>4.2940927999999943</v>
      </c>
      <c r="M50" s="125">
        <f t="shared" si="25"/>
        <v>0.11547462001227098</v>
      </c>
      <c r="N50" s="109"/>
      <c r="O50" s="41"/>
      <c r="P50" s="37">
        <f>SUM(P47:P49)</f>
        <v>44.729412799999999</v>
      </c>
      <c r="Q50" s="109"/>
      <c r="R50" s="177">
        <f t="shared" si="5"/>
        <v>3.2488560000000035</v>
      </c>
      <c r="S50" s="125">
        <f t="shared" si="6"/>
        <v>7.8322381632061497E-2</v>
      </c>
      <c r="T50" s="109"/>
      <c r="U50" s="41"/>
      <c r="V50" s="37">
        <f>SUM(V47:V49)</f>
        <v>45.465316799999997</v>
      </c>
      <c r="W50" s="109"/>
      <c r="X50" s="177">
        <f t="shared" si="8"/>
        <v>0.73590399999999789</v>
      </c>
      <c r="Y50" s="125">
        <f t="shared" si="9"/>
        <v>1.6452351013201718E-2</v>
      </c>
      <c r="Z50" s="109"/>
      <c r="AA50" s="41"/>
      <c r="AB50" s="37">
        <f>SUM(AB47:AB49)</f>
        <v>45.234172800000003</v>
      </c>
      <c r="AC50" s="109"/>
      <c r="AD50" s="177">
        <f t="shared" si="11"/>
        <v>-0.23114399999999335</v>
      </c>
      <c r="AE50" s="125">
        <f t="shared" si="12"/>
        <v>-5.0839632552608406E-3</v>
      </c>
      <c r="AF50" s="109"/>
      <c r="AG50" s="41"/>
      <c r="AH50" s="37">
        <f>SUM(AH47:AH49)</f>
        <v>45.390076800000003</v>
      </c>
      <c r="AI50" s="109"/>
      <c r="AJ50" s="177">
        <f t="shared" si="14"/>
        <v>0.1559039999999996</v>
      </c>
      <c r="AK50" s="125">
        <f t="shared" si="15"/>
        <v>3.446597789890381E-3</v>
      </c>
    </row>
    <row r="51" spans="1:377" x14ac:dyDescent="0.25">
      <c r="B51" s="42" t="s">
        <v>31</v>
      </c>
      <c r="C51" s="15"/>
      <c r="D51" s="99" t="s">
        <v>76</v>
      </c>
      <c r="E51" s="154">
        <f>E49</f>
        <v>827.6</v>
      </c>
      <c r="F51" s="43">
        <v>4.4000000000000003E-3</v>
      </c>
      <c r="G51" s="44">
        <f t="shared" ref="G51:G59" si="26">E51*F51</f>
        <v>3.6414400000000002</v>
      </c>
      <c r="H51" s="39">
        <f>H49</f>
        <v>829.52</v>
      </c>
      <c r="I51" s="43">
        <v>4.4000000000000003E-3</v>
      </c>
      <c r="J51" s="44">
        <f>$H51*I51</f>
        <v>3.6498880000000002</v>
      </c>
      <c r="K51" s="17"/>
      <c r="L51" s="178">
        <f>J51-G51</f>
        <v>8.4480000000000111E-3</v>
      </c>
      <c r="M51" s="126">
        <f t="shared" si="25"/>
        <v>2.3199613339777701E-3</v>
      </c>
      <c r="N51" s="17"/>
      <c r="O51" s="43">
        <v>4.4000000000000003E-3</v>
      </c>
      <c r="P51" s="44">
        <f>$H51*O51</f>
        <v>3.6498880000000002</v>
      </c>
      <c r="Q51" s="17"/>
      <c r="R51" s="178">
        <f>P51-J51</f>
        <v>0</v>
      </c>
      <c r="S51" s="126">
        <f t="shared" si="6"/>
        <v>0</v>
      </c>
      <c r="T51" s="17"/>
      <c r="U51" s="43">
        <v>4.4000000000000003E-3</v>
      </c>
      <c r="V51" s="44">
        <f>$H51*U51</f>
        <v>3.6498880000000002</v>
      </c>
      <c r="W51" s="17"/>
      <c r="X51" s="178">
        <f t="shared" si="8"/>
        <v>0</v>
      </c>
      <c r="Y51" s="126">
        <f t="shared" si="9"/>
        <v>0</v>
      </c>
      <c r="Z51" s="17"/>
      <c r="AA51" s="43">
        <v>4.4000000000000003E-3</v>
      </c>
      <c r="AB51" s="44">
        <f>$H51*AA51</f>
        <v>3.6498880000000002</v>
      </c>
      <c r="AC51" s="17"/>
      <c r="AD51" s="178">
        <f t="shared" si="11"/>
        <v>0</v>
      </c>
      <c r="AE51" s="126">
        <f t="shared" si="12"/>
        <v>0</v>
      </c>
      <c r="AF51" s="17"/>
      <c r="AG51" s="43">
        <v>4.4000000000000003E-3</v>
      </c>
      <c r="AH51" s="44">
        <f>$H51*AG51</f>
        <v>3.6498880000000002</v>
      </c>
      <c r="AI51" s="17"/>
      <c r="AJ51" s="178">
        <f t="shared" si="14"/>
        <v>0</v>
      </c>
      <c r="AK51" s="126">
        <f t="shared" si="15"/>
        <v>0</v>
      </c>
    </row>
    <row r="52" spans="1:377" x14ac:dyDescent="0.25">
      <c r="B52" s="42" t="s">
        <v>32</v>
      </c>
      <c r="C52" s="15"/>
      <c r="D52" s="99" t="s">
        <v>76</v>
      </c>
      <c r="E52" s="154">
        <f>E49</f>
        <v>827.6</v>
      </c>
      <c r="F52" s="43">
        <v>1.2999999999999999E-3</v>
      </c>
      <c r="G52" s="44">
        <f t="shared" si="26"/>
        <v>1.0758799999999999</v>
      </c>
      <c r="H52" s="39">
        <f>H49</f>
        <v>829.52</v>
      </c>
      <c r="I52" s="43">
        <v>1.2999999999999999E-3</v>
      </c>
      <c r="J52" s="44">
        <f>$H52*I52</f>
        <v>1.078376</v>
      </c>
      <c r="K52" s="17"/>
      <c r="L52" s="178">
        <f t="shared" si="2"/>
        <v>2.4960000000000537E-3</v>
      </c>
      <c r="M52" s="126">
        <f t="shared" si="25"/>
        <v>2.3199613339778169E-3</v>
      </c>
      <c r="N52" s="17"/>
      <c r="O52" s="43">
        <v>1.2999999999999999E-3</v>
      </c>
      <c r="P52" s="44">
        <f>$H52*O52</f>
        <v>1.078376</v>
      </c>
      <c r="Q52" s="17"/>
      <c r="R52" s="178">
        <f t="shared" si="5"/>
        <v>0</v>
      </c>
      <c r="S52" s="126">
        <f t="shared" si="6"/>
        <v>0</v>
      </c>
      <c r="T52" s="17"/>
      <c r="U52" s="43">
        <v>1.2999999999999999E-3</v>
      </c>
      <c r="V52" s="44">
        <f>$H52*U52</f>
        <v>1.078376</v>
      </c>
      <c r="W52" s="17"/>
      <c r="X52" s="178">
        <f t="shared" si="8"/>
        <v>0</v>
      </c>
      <c r="Y52" s="126">
        <f t="shared" si="9"/>
        <v>0</v>
      </c>
      <c r="Z52" s="17"/>
      <c r="AA52" s="43">
        <v>1.2999999999999999E-3</v>
      </c>
      <c r="AB52" s="44">
        <f>$H52*AA52</f>
        <v>1.078376</v>
      </c>
      <c r="AC52" s="17"/>
      <c r="AD52" s="178">
        <f t="shared" si="11"/>
        <v>0</v>
      </c>
      <c r="AE52" s="126">
        <f t="shared" si="12"/>
        <v>0</v>
      </c>
      <c r="AF52" s="17"/>
      <c r="AG52" s="43">
        <v>1.2999999999999999E-3</v>
      </c>
      <c r="AH52" s="44">
        <f>$H52*AG52</f>
        <v>1.078376</v>
      </c>
      <c r="AI52" s="17"/>
      <c r="AJ52" s="178">
        <f t="shared" si="14"/>
        <v>0</v>
      </c>
      <c r="AK52" s="126">
        <f t="shared" si="15"/>
        <v>0</v>
      </c>
    </row>
    <row r="53" spans="1:377" x14ac:dyDescent="0.25">
      <c r="B53" s="15" t="s">
        <v>33</v>
      </c>
      <c r="C53" s="15"/>
      <c r="D53" s="99" t="s">
        <v>75</v>
      </c>
      <c r="E53" s="150">
        <v>1</v>
      </c>
      <c r="F53" s="137">
        <v>0.25</v>
      </c>
      <c r="G53" s="44">
        <f t="shared" si="26"/>
        <v>0.25</v>
      </c>
      <c r="H53" s="17"/>
      <c r="I53" s="43">
        <v>0.25</v>
      </c>
      <c r="J53" s="44">
        <f t="shared" ref="J53:J59" si="27">$E53*I53</f>
        <v>0.25</v>
      </c>
      <c r="K53" s="17"/>
      <c r="L53" s="178">
        <f t="shared" si="2"/>
        <v>0</v>
      </c>
      <c r="M53" s="126">
        <f t="shared" si="25"/>
        <v>0</v>
      </c>
      <c r="N53" s="17"/>
      <c r="O53" s="43">
        <v>0.25</v>
      </c>
      <c r="P53" s="44">
        <f t="shared" ref="P53:P59" si="28">$E53*O53</f>
        <v>0.25</v>
      </c>
      <c r="Q53" s="17"/>
      <c r="R53" s="178">
        <f t="shared" si="5"/>
        <v>0</v>
      </c>
      <c r="S53" s="126">
        <f t="shared" si="6"/>
        <v>0</v>
      </c>
      <c r="T53" s="17"/>
      <c r="U53" s="43">
        <v>0.25</v>
      </c>
      <c r="V53" s="44">
        <f t="shared" ref="V53:V59" si="29">$E53*U53</f>
        <v>0.25</v>
      </c>
      <c r="W53" s="17"/>
      <c r="X53" s="178">
        <f t="shared" si="8"/>
        <v>0</v>
      </c>
      <c r="Y53" s="126">
        <f t="shared" si="9"/>
        <v>0</v>
      </c>
      <c r="Z53" s="17"/>
      <c r="AA53" s="43">
        <v>0.25</v>
      </c>
      <c r="AB53" s="44">
        <f t="shared" ref="AB53:AB59" si="30">$E53*AA53</f>
        <v>0.25</v>
      </c>
      <c r="AC53" s="17"/>
      <c r="AD53" s="178">
        <f t="shared" si="11"/>
        <v>0</v>
      </c>
      <c r="AE53" s="126">
        <f t="shared" si="12"/>
        <v>0</v>
      </c>
      <c r="AF53" s="17"/>
      <c r="AG53" s="43">
        <v>0.25</v>
      </c>
      <c r="AH53" s="44">
        <f t="shared" ref="AH53:AH59" si="31">$E53*AG53</f>
        <v>0.25</v>
      </c>
      <c r="AI53" s="17"/>
      <c r="AJ53" s="178">
        <f t="shared" si="14"/>
        <v>0</v>
      </c>
      <c r="AK53" s="126">
        <f t="shared" si="15"/>
        <v>0</v>
      </c>
    </row>
    <row r="54" spans="1:377" x14ac:dyDescent="0.25">
      <c r="B54" s="15" t="s">
        <v>34</v>
      </c>
      <c r="C54" s="15"/>
      <c r="D54" s="99" t="s">
        <v>76</v>
      </c>
      <c r="E54" s="155">
        <f>F18</f>
        <v>800</v>
      </c>
      <c r="F54" s="43">
        <v>7.0000000000000001E-3</v>
      </c>
      <c r="G54" s="44">
        <f t="shared" si="26"/>
        <v>5.6000000000000005</v>
      </c>
      <c r="H54" s="17"/>
      <c r="I54" s="46"/>
      <c r="J54" s="44">
        <f t="shared" si="27"/>
        <v>0</v>
      </c>
      <c r="K54" s="17"/>
      <c r="L54" s="178">
        <f t="shared" si="2"/>
        <v>-5.6000000000000005</v>
      </c>
      <c r="M54" s="126">
        <f t="shared" si="25"/>
        <v>-1</v>
      </c>
      <c r="N54" s="17"/>
      <c r="O54" s="46"/>
      <c r="P54" s="44">
        <f t="shared" si="28"/>
        <v>0</v>
      </c>
      <c r="Q54" s="17"/>
      <c r="R54" s="178">
        <f t="shared" si="5"/>
        <v>0</v>
      </c>
      <c r="S54" s="126" t="str">
        <f t="shared" si="6"/>
        <v/>
      </c>
      <c r="T54" s="17"/>
      <c r="U54" s="46"/>
      <c r="V54" s="44">
        <f t="shared" si="29"/>
        <v>0</v>
      </c>
      <c r="W54" s="17"/>
      <c r="X54" s="178">
        <f t="shared" si="8"/>
        <v>0</v>
      </c>
      <c r="Y54" s="126" t="str">
        <f t="shared" si="9"/>
        <v/>
      </c>
      <c r="Z54" s="17"/>
      <c r="AA54" s="46"/>
      <c r="AB54" s="44">
        <f t="shared" si="30"/>
        <v>0</v>
      </c>
      <c r="AC54" s="17"/>
      <c r="AD54" s="178">
        <f t="shared" si="11"/>
        <v>0</v>
      </c>
      <c r="AE54" s="126" t="str">
        <f t="shared" si="12"/>
        <v/>
      </c>
      <c r="AF54" s="17"/>
      <c r="AG54" s="46"/>
      <c r="AH54" s="44">
        <f t="shared" si="31"/>
        <v>0</v>
      </c>
      <c r="AI54" s="17"/>
      <c r="AJ54" s="178">
        <f t="shared" si="14"/>
        <v>0</v>
      </c>
      <c r="AK54" s="126" t="str">
        <f t="shared" si="15"/>
        <v/>
      </c>
    </row>
    <row r="55" spans="1:377" x14ac:dyDescent="0.25">
      <c r="B55" s="31" t="s">
        <v>35</v>
      </c>
      <c r="C55" s="15"/>
      <c r="D55" s="99" t="s">
        <v>76</v>
      </c>
      <c r="E55" s="156">
        <f>0.64*$F$18</f>
        <v>512</v>
      </c>
      <c r="F55" s="46">
        <v>0.08</v>
      </c>
      <c r="G55" s="44">
        <f t="shared" si="26"/>
        <v>40.96</v>
      </c>
      <c r="H55" s="17"/>
      <c r="I55" s="46">
        <f>F55</f>
        <v>0.08</v>
      </c>
      <c r="J55" s="44">
        <f t="shared" si="27"/>
        <v>40.96</v>
      </c>
      <c r="K55" s="17"/>
      <c r="L55" s="179">
        <f t="shared" si="2"/>
        <v>0</v>
      </c>
      <c r="M55" s="126">
        <f t="shared" si="25"/>
        <v>0</v>
      </c>
      <c r="N55" s="17"/>
      <c r="O55" s="46">
        <f>I55</f>
        <v>0.08</v>
      </c>
      <c r="P55" s="44">
        <f t="shared" si="28"/>
        <v>40.96</v>
      </c>
      <c r="Q55" s="17"/>
      <c r="R55" s="179">
        <f t="shared" si="5"/>
        <v>0</v>
      </c>
      <c r="S55" s="126">
        <f t="shared" si="6"/>
        <v>0</v>
      </c>
      <c r="T55" s="17"/>
      <c r="U55" s="46">
        <f>I55</f>
        <v>0.08</v>
      </c>
      <c r="V55" s="44">
        <f t="shared" si="29"/>
        <v>40.96</v>
      </c>
      <c r="W55" s="17"/>
      <c r="X55" s="179">
        <f t="shared" si="8"/>
        <v>0</v>
      </c>
      <c r="Y55" s="126">
        <f t="shared" si="9"/>
        <v>0</v>
      </c>
      <c r="Z55" s="17"/>
      <c r="AA55" s="46">
        <f>I55</f>
        <v>0.08</v>
      </c>
      <c r="AB55" s="44">
        <f t="shared" si="30"/>
        <v>40.96</v>
      </c>
      <c r="AC55" s="17"/>
      <c r="AD55" s="179">
        <f t="shared" si="11"/>
        <v>0</v>
      </c>
      <c r="AE55" s="126">
        <f t="shared" si="12"/>
        <v>0</v>
      </c>
      <c r="AF55" s="17"/>
      <c r="AG55" s="46">
        <f>I55</f>
        <v>0.08</v>
      </c>
      <c r="AH55" s="44">
        <f t="shared" si="31"/>
        <v>40.96</v>
      </c>
      <c r="AI55" s="17"/>
      <c r="AJ55" s="179">
        <f t="shared" si="14"/>
        <v>0</v>
      </c>
      <c r="AK55" s="126">
        <f t="shared" si="15"/>
        <v>0</v>
      </c>
    </row>
    <row r="56" spans="1:377" x14ac:dyDescent="0.25">
      <c r="B56" s="31" t="s">
        <v>36</v>
      </c>
      <c r="C56" s="15"/>
      <c r="D56" s="99" t="s">
        <v>76</v>
      </c>
      <c r="E56" s="156">
        <f>0.18*$F$18</f>
        <v>144</v>
      </c>
      <c r="F56" s="46">
        <v>0.122</v>
      </c>
      <c r="G56" s="44">
        <f t="shared" si="26"/>
        <v>17.567999999999998</v>
      </c>
      <c r="H56" s="17"/>
      <c r="I56" s="46">
        <f t="shared" ref="I56:I59" si="32">F56</f>
        <v>0.122</v>
      </c>
      <c r="J56" s="44">
        <f t="shared" si="27"/>
        <v>17.567999999999998</v>
      </c>
      <c r="K56" s="17"/>
      <c r="L56" s="179">
        <f t="shared" si="2"/>
        <v>0</v>
      </c>
      <c r="M56" s="126">
        <f t="shared" si="25"/>
        <v>0</v>
      </c>
      <c r="N56" s="17"/>
      <c r="O56" s="46">
        <f t="shared" ref="O56:O59" si="33">I56</f>
        <v>0.122</v>
      </c>
      <c r="P56" s="44">
        <f t="shared" si="28"/>
        <v>17.567999999999998</v>
      </c>
      <c r="Q56" s="17"/>
      <c r="R56" s="179">
        <f t="shared" si="5"/>
        <v>0</v>
      </c>
      <c r="S56" s="126">
        <f t="shared" si="6"/>
        <v>0</v>
      </c>
      <c r="T56" s="17"/>
      <c r="U56" s="46">
        <f t="shared" ref="U56:U59" si="34">I56</f>
        <v>0.122</v>
      </c>
      <c r="V56" s="44">
        <f t="shared" si="29"/>
        <v>17.567999999999998</v>
      </c>
      <c r="W56" s="17"/>
      <c r="X56" s="179">
        <f t="shared" si="8"/>
        <v>0</v>
      </c>
      <c r="Y56" s="126">
        <f t="shared" si="9"/>
        <v>0</v>
      </c>
      <c r="Z56" s="17"/>
      <c r="AA56" s="46">
        <f t="shared" ref="AA56:AA59" si="35">I56</f>
        <v>0.122</v>
      </c>
      <c r="AB56" s="44">
        <f t="shared" si="30"/>
        <v>17.567999999999998</v>
      </c>
      <c r="AC56" s="17"/>
      <c r="AD56" s="179">
        <f t="shared" si="11"/>
        <v>0</v>
      </c>
      <c r="AE56" s="126">
        <f t="shared" si="12"/>
        <v>0</v>
      </c>
      <c r="AF56" s="17"/>
      <c r="AG56" s="46">
        <f t="shared" ref="AG56:AG59" si="36">I56</f>
        <v>0.122</v>
      </c>
      <c r="AH56" s="44">
        <f t="shared" si="31"/>
        <v>17.567999999999998</v>
      </c>
      <c r="AI56" s="17"/>
      <c r="AJ56" s="179">
        <f t="shared" si="14"/>
        <v>0</v>
      </c>
      <c r="AK56" s="126">
        <f t="shared" si="15"/>
        <v>0</v>
      </c>
    </row>
    <row r="57" spans="1:377" x14ac:dyDescent="0.25">
      <c r="B57" s="7" t="s">
        <v>37</v>
      </c>
      <c r="C57" s="15"/>
      <c r="D57" s="99" t="s">
        <v>76</v>
      </c>
      <c r="E57" s="156">
        <f>0.18*$F$18</f>
        <v>144</v>
      </c>
      <c r="F57" s="46">
        <v>0.161</v>
      </c>
      <c r="G57" s="44">
        <f t="shared" si="26"/>
        <v>23.184000000000001</v>
      </c>
      <c r="H57" s="17"/>
      <c r="I57" s="46">
        <f t="shared" si="32"/>
        <v>0.161</v>
      </c>
      <c r="J57" s="44">
        <f t="shared" si="27"/>
        <v>23.184000000000001</v>
      </c>
      <c r="K57" s="17"/>
      <c r="L57" s="179">
        <f t="shared" si="2"/>
        <v>0</v>
      </c>
      <c r="M57" s="126">
        <f t="shared" si="25"/>
        <v>0</v>
      </c>
      <c r="N57" s="17"/>
      <c r="O57" s="46">
        <f t="shared" si="33"/>
        <v>0.161</v>
      </c>
      <c r="P57" s="44">
        <f t="shared" si="28"/>
        <v>23.184000000000001</v>
      </c>
      <c r="Q57" s="17"/>
      <c r="R57" s="179">
        <f t="shared" si="5"/>
        <v>0</v>
      </c>
      <c r="S57" s="126">
        <f t="shared" si="6"/>
        <v>0</v>
      </c>
      <c r="T57" s="17"/>
      <c r="U57" s="46">
        <f t="shared" si="34"/>
        <v>0.161</v>
      </c>
      <c r="V57" s="44">
        <f t="shared" si="29"/>
        <v>23.184000000000001</v>
      </c>
      <c r="W57" s="17"/>
      <c r="X57" s="179">
        <f t="shared" si="8"/>
        <v>0</v>
      </c>
      <c r="Y57" s="126">
        <f t="shared" si="9"/>
        <v>0</v>
      </c>
      <c r="Z57" s="17"/>
      <c r="AA57" s="46">
        <f t="shared" si="35"/>
        <v>0.161</v>
      </c>
      <c r="AB57" s="44">
        <f t="shared" si="30"/>
        <v>23.184000000000001</v>
      </c>
      <c r="AC57" s="17"/>
      <c r="AD57" s="179">
        <f t="shared" si="11"/>
        <v>0</v>
      </c>
      <c r="AE57" s="126">
        <f t="shared" si="12"/>
        <v>0</v>
      </c>
      <c r="AF57" s="17"/>
      <c r="AG57" s="46">
        <f t="shared" si="36"/>
        <v>0.161</v>
      </c>
      <c r="AH57" s="44">
        <f t="shared" si="31"/>
        <v>23.184000000000001</v>
      </c>
      <c r="AI57" s="17"/>
      <c r="AJ57" s="179">
        <f t="shared" si="14"/>
        <v>0</v>
      </c>
      <c r="AK57" s="126">
        <f t="shared" si="15"/>
        <v>0</v>
      </c>
    </row>
    <row r="58" spans="1:377" s="51" customFormat="1" x14ac:dyDescent="0.2">
      <c r="B58" s="48" t="s">
        <v>38</v>
      </c>
      <c r="C58" s="49"/>
      <c r="D58" s="102" t="s">
        <v>76</v>
      </c>
      <c r="E58" s="157">
        <f>IF(AND($R$1=1, F18&gt;=600), 600, IF(AND($R$1=1, AND(F18&lt;600, F18&gt;=2)), F18, IF(AND($R$1=2, F18&gt;=1000), 1000, IF(AND($R$1=2, AND(F18&lt;1000, F18&gt;=0)), F18))))</f>
        <v>800</v>
      </c>
      <c r="F58" s="46">
        <v>9.4E-2</v>
      </c>
      <c r="G58" s="44">
        <f t="shared" si="26"/>
        <v>75.2</v>
      </c>
      <c r="H58" s="110"/>
      <c r="I58" s="46">
        <f t="shared" si="32"/>
        <v>9.4E-2</v>
      </c>
      <c r="J58" s="44">
        <f t="shared" si="27"/>
        <v>75.2</v>
      </c>
      <c r="K58" s="110"/>
      <c r="L58" s="179">
        <f t="shared" si="2"/>
        <v>0</v>
      </c>
      <c r="M58" s="126">
        <f t="shared" si="25"/>
        <v>0</v>
      </c>
      <c r="N58" s="110"/>
      <c r="O58" s="46">
        <f t="shared" si="33"/>
        <v>9.4E-2</v>
      </c>
      <c r="P58" s="44">
        <f t="shared" si="28"/>
        <v>75.2</v>
      </c>
      <c r="Q58" s="110"/>
      <c r="R58" s="179">
        <f t="shared" si="5"/>
        <v>0</v>
      </c>
      <c r="S58" s="126">
        <f t="shared" si="6"/>
        <v>0</v>
      </c>
      <c r="T58" s="110"/>
      <c r="U58" s="46">
        <f t="shared" si="34"/>
        <v>9.4E-2</v>
      </c>
      <c r="V58" s="44">
        <f t="shared" si="29"/>
        <v>75.2</v>
      </c>
      <c r="W58" s="110"/>
      <c r="X58" s="179">
        <f t="shared" si="8"/>
        <v>0</v>
      </c>
      <c r="Y58" s="126">
        <f t="shared" si="9"/>
        <v>0</v>
      </c>
      <c r="Z58" s="110"/>
      <c r="AA58" s="46">
        <f t="shared" si="35"/>
        <v>9.4E-2</v>
      </c>
      <c r="AB58" s="44">
        <f t="shared" si="30"/>
        <v>75.2</v>
      </c>
      <c r="AC58" s="110"/>
      <c r="AD58" s="179">
        <f t="shared" si="11"/>
        <v>0</v>
      </c>
      <c r="AE58" s="126">
        <f t="shared" si="12"/>
        <v>0</v>
      </c>
      <c r="AF58" s="110"/>
      <c r="AG58" s="46">
        <f t="shared" si="36"/>
        <v>9.4E-2</v>
      </c>
      <c r="AH58" s="44">
        <f t="shared" si="31"/>
        <v>75.2</v>
      </c>
      <c r="AI58" s="110"/>
      <c r="AJ58" s="179">
        <f t="shared" si="14"/>
        <v>0</v>
      </c>
      <c r="AK58" s="126">
        <f t="shared" si="15"/>
        <v>0</v>
      </c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  <c r="IU58" s="98"/>
      <c r="IV58" s="98"/>
      <c r="IW58" s="98"/>
      <c r="IX58" s="98"/>
      <c r="IY58" s="98"/>
      <c r="IZ58" s="98"/>
      <c r="JA58" s="98"/>
      <c r="JB58" s="98"/>
      <c r="JC58" s="98"/>
      <c r="JD58" s="98"/>
      <c r="JE58" s="98"/>
      <c r="JF58" s="98"/>
      <c r="JG58" s="98"/>
      <c r="JH58" s="98"/>
      <c r="JI58" s="98"/>
      <c r="JJ58" s="98"/>
      <c r="JK58" s="98"/>
      <c r="JL58" s="98"/>
      <c r="JM58" s="98"/>
      <c r="JN58" s="98"/>
      <c r="JO58" s="98"/>
      <c r="JP58" s="98"/>
      <c r="JQ58" s="98"/>
      <c r="JR58" s="98"/>
      <c r="JS58" s="98"/>
      <c r="JT58" s="98"/>
      <c r="JU58" s="98"/>
      <c r="JV58" s="98"/>
      <c r="JW58" s="98"/>
      <c r="JX58" s="98"/>
      <c r="JY58" s="98"/>
      <c r="JZ58" s="98"/>
      <c r="KA58" s="98"/>
      <c r="KB58" s="98"/>
      <c r="KC58" s="98"/>
      <c r="KD58" s="98"/>
      <c r="KE58" s="98"/>
      <c r="KF58" s="98"/>
      <c r="KG58" s="98"/>
      <c r="KH58" s="98"/>
      <c r="KI58" s="98"/>
      <c r="KJ58" s="98"/>
      <c r="KK58" s="98"/>
      <c r="KL58" s="98"/>
      <c r="KM58" s="98"/>
      <c r="KN58" s="98"/>
      <c r="KO58" s="98"/>
      <c r="KP58" s="98"/>
      <c r="KQ58" s="98"/>
      <c r="KR58" s="98"/>
      <c r="KS58" s="98"/>
      <c r="KT58" s="98"/>
      <c r="KU58" s="98"/>
      <c r="KV58" s="98"/>
      <c r="KW58" s="98"/>
      <c r="KX58" s="98"/>
      <c r="KY58" s="98"/>
      <c r="KZ58" s="98"/>
      <c r="LA58" s="98"/>
      <c r="LB58" s="98"/>
      <c r="LC58" s="98"/>
      <c r="LD58" s="98"/>
      <c r="LE58" s="98"/>
      <c r="LF58" s="98"/>
      <c r="LG58" s="98"/>
      <c r="LH58" s="98"/>
      <c r="LI58" s="98"/>
      <c r="LJ58" s="98"/>
      <c r="LK58" s="98"/>
      <c r="LL58" s="98"/>
      <c r="LM58" s="98"/>
      <c r="LN58" s="98"/>
      <c r="LO58" s="98"/>
      <c r="LP58" s="98"/>
      <c r="LQ58" s="98"/>
      <c r="LR58" s="98"/>
      <c r="LS58" s="98"/>
      <c r="LT58" s="98"/>
      <c r="LU58" s="98"/>
      <c r="LV58" s="98"/>
      <c r="LW58" s="98"/>
      <c r="LX58" s="98"/>
      <c r="LY58" s="98"/>
      <c r="LZ58" s="98"/>
      <c r="MA58" s="98"/>
      <c r="MB58" s="98"/>
      <c r="MC58" s="98"/>
      <c r="MD58" s="98"/>
      <c r="ME58" s="98"/>
      <c r="MF58" s="98"/>
      <c r="MG58" s="98"/>
      <c r="MH58" s="98"/>
      <c r="MI58" s="98"/>
      <c r="MJ58" s="98"/>
      <c r="MK58" s="98"/>
      <c r="ML58" s="98"/>
      <c r="MM58" s="98"/>
      <c r="MN58" s="98"/>
      <c r="MO58" s="98"/>
      <c r="MP58" s="98"/>
      <c r="MQ58" s="98"/>
      <c r="MR58" s="98"/>
      <c r="MS58" s="98"/>
      <c r="MT58" s="98"/>
      <c r="MU58" s="98"/>
      <c r="MV58" s="98"/>
      <c r="MW58" s="98"/>
      <c r="MX58" s="98"/>
      <c r="MY58" s="98"/>
      <c r="MZ58" s="98"/>
      <c r="NA58" s="98"/>
      <c r="NB58" s="98"/>
      <c r="NC58" s="98"/>
      <c r="ND58" s="98"/>
      <c r="NE58" s="98"/>
      <c r="NF58" s="98"/>
      <c r="NG58" s="98"/>
      <c r="NH58" s="98"/>
      <c r="NI58" s="98"/>
      <c r="NJ58" s="98"/>
      <c r="NK58" s="98"/>
      <c r="NL58" s="98"/>
      <c r="NM58" s="98"/>
    </row>
    <row r="59" spans="1:377" s="51" customFormat="1" ht="15.75" thickBot="1" x14ac:dyDescent="0.25">
      <c r="B59" s="48" t="s">
        <v>39</v>
      </c>
      <c r="C59" s="49"/>
      <c r="D59" s="102" t="s">
        <v>76</v>
      </c>
      <c r="E59" s="157">
        <f>IF(AND($R$1=1, F18&gt;=600), F18-600, IF(AND($R$1=1, AND(F18&lt;600, F18&gt;=0)), 0, IF(AND($R$1=2, F18&gt;=1000), F18-1000, IF(AND($R$1=2, AND(F18&lt;1000, F18&gt;=0)), 0))))</f>
        <v>0</v>
      </c>
      <c r="F59" s="46">
        <v>0.11</v>
      </c>
      <c r="G59" s="44">
        <f t="shared" si="26"/>
        <v>0</v>
      </c>
      <c r="H59" s="110"/>
      <c r="I59" s="46">
        <f t="shared" si="32"/>
        <v>0.11</v>
      </c>
      <c r="J59" s="44">
        <f t="shared" si="27"/>
        <v>0</v>
      </c>
      <c r="K59" s="110"/>
      <c r="L59" s="179">
        <f t="shared" si="2"/>
        <v>0</v>
      </c>
      <c r="M59" s="126" t="str">
        <f t="shared" si="25"/>
        <v/>
      </c>
      <c r="N59" s="110"/>
      <c r="O59" s="46">
        <f t="shared" si="33"/>
        <v>0.11</v>
      </c>
      <c r="P59" s="44">
        <f t="shared" si="28"/>
        <v>0</v>
      </c>
      <c r="Q59" s="110"/>
      <c r="R59" s="179">
        <f t="shared" si="5"/>
        <v>0</v>
      </c>
      <c r="S59" s="126" t="str">
        <f t="shared" si="6"/>
        <v/>
      </c>
      <c r="T59" s="110"/>
      <c r="U59" s="46">
        <f t="shared" si="34"/>
        <v>0.11</v>
      </c>
      <c r="V59" s="44">
        <f t="shared" si="29"/>
        <v>0</v>
      </c>
      <c r="W59" s="110"/>
      <c r="X59" s="179">
        <f t="shared" si="8"/>
        <v>0</v>
      </c>
      <c r="Y59" s="126" t="str">
        <f t="shared" si="9"/>
        <v/>
      </c>
      <c r="Z59" s="110"/>
      <c r="AA59" s="46">
        <f t="shared" si="35"/>
        <v>0.11</v>
      </c>
      <c r="AB59" s="44">
        <f t="shared" si="30"/>
        <v>0</v>
      </c>
      <c r="AC59" s="110"/>
      <c r="AD59" s="179">
        <f t="shared" si="11"/>
        <v>0</v>
      </c>
      <c r="AE59" s="126" t="str">
        <f t="shared" si="12"/>
        <v/>
      </c>
      <c r="AF59" s="110"/>
      <c r="AG59" s="46">
        <f t="shared" si="36"/>
        <v>0.11</v>
      </c>
      <c r="AH59" s="44">
        <f t="shared" si="31"/>
        <v>0</v>
      </c>
      <c r="AI59" s="110"/>
      <c r="AJ59" s="179">
        <f t="shared" si="14"/>
        <v>0</v>
      </c>
      <c r="AK59" s="126" t="str">
        <f t="shared" si="15"/>
        <v/>
      </c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  <c r="IW59" s="98"/>
      <c r="IX59" s="98"/>
      <c r="IY59" s="98"/>
      <c r="IZ59" s="98"/>
      <c r="JA59" s="98"/>
      <c r="JB59" s="98"/>
      <c r="JC59" s="98"/>
      <c r="JD59" s="98"/>
      <c r="JE59" s="98"/>
      <c r="JF59" s="98"/>
      <c r="JG59" s="98"/>
      <c r="JH59" s="98"/>
      <c r="JI59" s="98"/>
      <c r="JJ59" s="98"/>
      <c r="JK59" s="98"/>
      <c r="JL59" s="98"/>
      <c r="JM59" s="98"/>
      <c r="JN59" s="98"/>
      <c r="JO59" s="98"/>
      <c r="JP59" s="98"/>
      <c r="JQ59" s="98"/>
      <c r="JR59" s="98"/>
      <c r="JS59" s="98"/>
      <c r="JT59" s="98"/>
      <c r="JU59" s="98"/>
      <c r="JV59" s="98"/>
      <c r="JW59" s="98"/>
      <c r="JX59" s="98"/>
      <c r="JY59" s="98"/>
      <c r="JZ59" s="98"/>
      <c r="KA59" s="98"/>
      <c r="KB59" s="98"/>
      <c r="KC59" s="98"/>
      <c r="KD59" s="98"/>
      <c r="KE59" s="98"/>
      <c r="KF59" s="98"/>
      <c r="KG59" s="98"/>
      <c r="KH59" s="98"/>
      <c r="KI59" s="98"/>
      <c r="KJ59" s="98"/>
      <c r="KK59" s="98"/>
      <c r="KL59" s="98"/>
      <c r="KM59" s="98"/>
      <c r="KN59" s="98"/>
      <c r="KO59" s="98"/>
      <c r="KP59" s="98"/>
      <c r="KQ59" s="98"/>
      <c r="KR59" s="98"/>
      <c r="KS59" s="98"/>
      <c r="KT59" s="98"/>
      <c r="KU59" s="98"/>
      <c r="KV59" s="98"/>
      <c r="KW59" s="98"/>
      <c r="KX59" s="98"/>
      <c r="KY59" s="98"/>
      <c r="KZ59" s="98"/>
      <c r="LA59" s="98"/>
      <c r="LB59" s="98"/>
      <c r="LC59" s="98"/>
      <c r="LD59" s="98"/>
      <c r="LE59" s="98"/>
      <c r="LF59" s="98"/>
      <c r="LG59" s="98"/>
      <c r="LH59" s="98"/>
      <c r="LI59" s="98"/>
      <c r="LJ59" s="98"/>
      <c r="LK59" s="98"/>
      <c r="LL59" s="98"/>
      <c r="LM59" s="98"/>
      <c r="LN59" s="98"/>
      <c r="LO59" s="98"/>
      <c r="LP59" s="98"/>
      <c r="LQ59" s="98"/>
      <c r="LR59" s="98"/>
      <c r="LS59" s="98"/>
      <c r="LT59" s="98"/>
      <c r="LU59" s="98"/>
      <c r="LV59" s="98"/>
      <c r="LW59" s="98"/>
      <c r="LX59" s="98"/>
      <c r="LY59" s="98"/>
      <c r="LZ59" s="98"/>
      <c r="MA59" s="98"/>
      <c r="MB59" s="98"/>
      <c r="MC59" s="98"/>
      <c r="MD59" s="98"/>
      <c r="ME59" s="98"/>
      <c r="MF59" s="98"/>
      <c r="MG59" s="98"/>
      <c r="MH59" s="98"/>
      <c r="MI59" s="98"/>
      <c r="MJ59" s="98"/>
      <c r="MK59" s="98"/>
      <c r="ML59" s="98"/>
      <c r="MM59" s="98"/>
      <c r="MN59" s="98"/>
      <c r="MO59" s="98"/>
      <c r="MP59" s="98"/>
      <c r="MQ59" s="98"/>
      <c r="MR59" s="98"/>
      <c r="MS59" s="98"/>
      <c r="MT59" s="98"/>
      <c r="MU59" s="98"/>
      <c r="MV59" s="98"/>
      <c r="MW59" s="98"/>
      <c r="MX59" s="98"/>
      <c r="MY59" s="98"/>
      <c r="MZ59" s="98"/>
      <c r="NA59" s="98"/>
      <c r="NB59" s="98"/>
      <c r="NC59" s="98"/>
      <c r="ND59" s="98"/>
      <c r="NE59" s="98"/>
      <c r="NF59" s="98"/>
      <c r="NG59" s="98"/>
      <c r="NH59" s="98"/>
      <c r="NI59" s="98"/>
      <c r="NJ59" s="98"/>
      <c r="NK59" s="98"/>
      <c r="NL59" s="98"/>
      <c r="NM59" s="98"/>
    </row>
    <row r="60" spans="1:377" ht="15.75" thickBot="1" x14ac:dyDescent="0.3">
      <c r="B60" s="52"/>
      <c r="C60" s="53"/>
      <c r="D60" s="103"/>
      <c r="E60" s="158"/>
      <c r="F60" s="85"/>
      <c r="G60" s="86"/>
      <c r="H60" s="17"/>
      <c r="I60" s="85"/>
      <c r="J60" s="86"/>
      <c r="K60" s="17"/>
      <c r="L60" s="180"/>
      <c r="M60" s="127"/>
      <c r="N60" s="17"/>
      <c r="O60" s="85"/>
      <c r="P60" s="86"/>
      <c r="Q60" s="17"/>
      <c r="R60" s="180"/>
      <c r="S60" s="127"/>
      <c r="T60" s="17"/>
      <c r="U60" s="85"/>
      <c r="V60" s="86"/>
      <c r="W60" s="17"/>
      <c r="X60" s="180">
        <f t="shared" si="8"/>
        <v>0</v>
      </c>
      <c r="Y60" s="127" t="str">
        <f t="shared" si="9"/>
        <v/>
      </c>
      <c r="Z60" s="17"/>
      <c r="AA60" s="85"/>
      <c r="AB60" s="86"/>
      <c r="AC60" s="17"/>
      <c r="AD60" s="180">
        <f t="shared" si="11"/>
        <v>0</v>
      </c>
      <c r="AE60" s="127" t="str">
        <f t="shared" si="12"/>
        <v/>
      </c>
      <c r="AF60" s="17"/>
      <c r="AG60" s="85"/>
      <c r="AH60" s="86"/>
      <c r="AI60" s="17"/>
      <c r="AJ60" s="180">
        <f t="shared" si="14"/>
        <v>0</v>
      </c>
      <c r="AK60" s="127" t="str">
        <f t="shared" si="15"/>
        <v/>
      </c>
    </row>
    <row r="61" spans="1:377" x14ac:dyDescent="0.25">
      <c r="B61" s="55" t="s">
        <v>40</v>
      </c>
      <c r="C61" s="15"/>
      <c r="D61" s="15"/>
      <c r="E61" s="159"/>
      <c r="F61" s="56"/>
      <c r="G61" s="58">
        <f>SUM(G51:G57,G50)</f>
        <v>129.46578399999999</v>
      </c>
      <c r="H61" s="57"/>
      <c r="I61" s="56"/>
      <c r="J61" s="58">
        <f>SUM(J51:J57,J50)</f>
        <v>128.1708208</v>
      </c>
      <c r="K61" s="57"/>
      <c r="L61" s="181">
        <f>J61-G61</f>
        <v>-1.2949631999999838</v>
      </c>
      <c r="M61" s="128">
        <f>IF((G61)=0,"",(L61/G61))</f>
        <v>-1.0002358615462321E-2</v>
      </c>
      <c r="N61" s="57"/>
      <c r="O61" s="56"/>
      <c r="P61" s="58">
        <f>SUM(P51:P57,P50)</f>
        <v>131.41967679999999</v>
      </c>
      <c r="Q61" s="57"/>
      <c r="R61" s="181">
        <f>P61-J61</f>
        <v>3.2488559999999893</v>
      </c>
      <c r="S61" s="128">
        <f>IF((J61)=0,"",(R61/J61))</f>
        <v>2.5347859830511354E-2</v>
      </c>
      <c r="T61" s="57"/>
      <c r="U61" s="56"/>
      <c r="V61" s="58">
        <f>SUM(V51:V57,V50)</f>
        <v>132.1555808</v>
      </c>
      <c r="W61" s="57"/>
      <c r="X61" s="181">
        <f t="shared" si="8"/>
        <v>0.735904000000005</v>
      </c>
      <c r="Y61" s="128">
        <f t="shared" si="9"/>
        <v>5.5996485299528989E-3</v>
      </c>
      <c r="Z61" s="57"/>
      <c r="AA61" s="56"/>
      <c r="AB61" s="58">
        <f>SUM(AB51:AB57,AB50)</f>
        <v>131.9244368</v>
      </c>
      <c r="AC61" s="57"/>
      <c r="AD61" s="181">
        <f t="shared" si="11"/>
        <v>-0.23114400000000046</v>
      </c>
      <c r="AE61" s="128">
        <f t="shared" si="12"/>
        <v>-1.7490294288048747E-3</v>
      </c>
      <c r="AF61" s="57"/>
      <c r="AG61" s="56"/>
      <c r="AH61" s="58">
        <f>SUM(AH51:AH57,AH50)</f>
        <v>132.08034079999999</v>
      </c>
      <c r="AI61" s="57"/>
      <c r="AJ61" s="181">
        <f t="shared" si="14"/>
        <v>0.15590399999999249</v>
      </c>
      <c r="AK61" s="128">
        <f t="shared" si="15"/>
        <v>1.1817674100541812E-3</v>
      </c>
    </row>
    <row r="62" spans="1:377" x14ac:dyDescent="0.25">
      <c r="B62" s="59" t="s">
        <v>41</v>
      </c>
      <c r="C62" s="15"/>
      <c r="D62" s="15"/>
      <c r="E62" s="160"/>
      <c r="F62" s="60">
        <v>0.13</v>
      </c>
      <c r="G62" s="62">
        <f>G61*F62</f>
        <v>16.830551919999998</v>
      </c>
      <c r="H62" s="61"/>
      <c r="I62" s="60">
        <v>0.13</v>
      </c>
      <c r="J62" s="62">
        <f>J61*I62</f>
        <v>16.662206703999999</v>
      </c>
      <c r="K62" s="61"/>
      <c r="L62" s="181">
        <f>J62-G62</f>
        <v>-0.16834521599999874</v>
      </c>
      <c r="M62" s="129">
        <f>IF((G62)=0,"",(L62/G62))</f>
        <v>-1.0002358615462371E-2</v>
      </c>
      <c r="N62" s="61"/>
      <c r="O62" s="60">
        <v>0.13</v>
      </c>
      <c r="P62" s="62">
        <f>P61*O62</f>
        <v>17.084557984</v>
      </c>
      <c r="Q62" s="61"/>
      <c r="R62" s="181">
        <f t="shared" si="5"/>
        <v>0.42235128000000088</v>
      </c>
      <c r="S62" s="129">
        <f t="shared" ref="S62:S64" si="37">IF((J62)=0,"",(R62/J62))</f>
        <v>2.5347859830511493E-2</v>
      </c>
      <c r="T62" s="61"/>
      <c r="U62" s="60">
        <v>0.13</v>
      </c>
      <c r="V62" s="62">
        <f>V61*U62</f>
        <v>17.180225503999999</v>
      </c>
      <c r="W62" s="61"/>
      <c r="X62" s="181">
        <f t="shared" si="8"/>
        <v>9.5667519999999229E-2</v>
      </c>
      <c r="Y62" s="129">
        <f t="shared" si="9"/>
        <v>5.5996485299528147E-3</v>
      </c>
      <c r="Z62" s="61"/>
      <c r="AA62" s="60">
        <v>0.13</v>
      </c>
      <c r="AB62" s="62">
        <f>AB61*AA62</f>
        <v>17.150176783999999</v>
      </c>
      <c r="AC62" s="61"/>
      <c r="AD62" s="181">
        <f t="shared" si="11"/>
        <v>-3.0048719999999918E-2</v>
      </c>
      <c r="AE62" s="129">
        <f t="shared" si="12"/>
        <v>-1.7490294288048664E-3</v>
      </c>
      <c r="AF62" s="61"/>
      <c r="AG62" s="60">
        <v>0.13</v>
      </c>
      <c r="AH62" s="62">
        <f>AH61*AG62</f>
        <v>17.170444304</v>
      </c>
      <c r="AI62" s="61"/>
      <c r="AJ62" s="181">
        <f t="shared" si="14"/>
        <v>2.0267520000000872E-2</v>
      </c>
      <c r="AK62" s="129">
        <f t="shared" si="15"/>
        <v>1.1817674100542887E-3</v>
      </c>
    </row>
    <row r="63" spans="1:377" x14ac:dyDescent="0.25">
      <c r="B63" s="63" t="s">
        <v>42</v>
      </c>
      <c r="C63" s="15"/>
      <c r="D63" s="15"/>
      <c r="E63" s="160"/>
      <c r="F63" s="64"/>
      <c r="G63" s="62">
        <f>G61+G62</f>
        <v>146.29633591999999</v>
      </c>
      <c r="H63" s="61"/>
      <c r="I63" s="64"/>
      <c r="J63" s="62">
        <f>J61+J62</f>
        <v>144.833027504</v>
      </c>
      <c r="K63" s="61"/>
      <c r="L63" s="181">
        <f>J63-G63</f>
        <v>-1.4633084159999896</v>
      </c>
      <c r="M63" s="129">
        <f>IF((G63)=0,"",(L63/G63))</f>
        <v>-1.0002358615462375E-2</v>
      </c>
      <c r="N63" s="61"/>
      <c r="O63" s="64"/>
      <c r="P63" s="62">
        <f>P61+P62</f>
        <v>148.504234784</v>
      </c>
      <c r="Q63" s="61"/>
      <c r="R63" s="181">
        <f t="shared" si="5"/>
        <v>3.6712072800000044</v>
      </c>
      <c r="S63" s="129">
        <f t="shared" si="37"/>
        <v>2.5347859830511469E-2</v>
      </c>
      <c r="T63" s="61"/>
      <c r="U63" s="64"/>
      <c r="V63" s="62">
        <f>V61+V62</f>
        <v>149.33580630399999</v>
      </c>
      <c r="W63" s="61"/>
      <c r="X63" s="181">
        <f t="shared" si="8"/>
        <v>0.83157151999998291</v>
      </c>
      <c r="Y63" s="129">
        <f t="shared" si="9"/>
        <v>5.5996485299527445E-3</v>
      </c>
      <c r="Z63" s="61"/>
      <c r="AA63" s="64"/>
      <c r="AB63" s="62">
        <f>AB61+AB62</f>
        <v>149.07461358399999</v>
      </c>
      <c r="AC63" s="61"/>
      <c r="AD63" s="181">
        <f t="shared" si="11"/>
        <v>-0.26119271999999683</v>
      </c>
      <c r="AE63" s="129">
        <f t="shared" si="12"/>
        <v>-1.74902942880485E-3</v>
      </c>
      <c r="AF63" s="61"/>
      <c r="AG63" s="64"/>
      <c r="AH63" s="62">
        <f>AH61+AH62</f>
        <v>149.25078510399999</v>
      </c>
      <c r="AI63" s="61"/>
      <c r="AJ63" s="181">
        <f t="shared" si="14"/>
        <v>0.17617151999999692</v>
      </c>
      <c r="AK63" s="129">
        <f t="shared" si="15"/>
        <v>1.1817674100542174E-3</v>
      </c>
    </row>
    <row r="64" spans="1:377" ht="15" customHeight="1" x14ac:dyDescent="0.25">
      <c r="B64" s="238" t="s">
        <v>43</v>
      </c>
      <c r="C64" s="238"/>
      <c r="D64" s="238"/>
      <c r="E64" s="160"/>
      <c r="F64" s="56">
        <v>0.1</v>
      </c>
      <c r="G64" s="65">
        <f>-G63*F64</f>
        <v>-14.629633591999999</v>
      </c>
      <c r="H64" s="61"/>
      <c r="I64" s="64"/>
      <c r="J64" s="65"/>
      <c r="K64" s="61"/>
      <c r="L64" s="182">
        <f>J64-G64</f>
        <v>14.629633591999999</v>
      </c>
      <c r="M64" s="130">
        <f>IF((G64)=0,"",(L64/G64))</f>
        <v>-1</v>
      </c>
      <c r="N64" s="61"/>
      <c r="O64" s="64"/>
      <c r="P64" s="65"/>
      <c r="Q64" s="61"/>
      <c r="R64" s="182">
        <f t="shared" si="5"/>
        <v>0</v>
      </c>
      <c r="S64" s="130" t="str">
        <f t="shared" si="37"/>
        <v/>
      </c>
      <c r="T64" s="61"/>
      <c r="U64" s="64"/>
      <c r="V64" s="65"/>
      <c r="W64" s="61"/>
      <c r="X64" s="182">
        <f t="shared" si="8"/>
        <v>0</v>
      </c>
      <c r="Y64" s="130" t="str">
        <f t="shared" si="9"/>
        <v/>
      </c>
      <c r="Z64" s="61"/>
      <c r="AA64" s="64"/>
      <c r="AB64" s="65"/>
      <c r="AC64" s="61"/>
      <c r="AD64" s="182">
        <f t="shared" si="11"/>
        <v>0</v>
      </c>
      <c r="AE64" s="130" t="str">
        <f t="shared" si="12"/>
        <v/>
      </c>
      <c r="AF64" s="61"/>
      <c r="AG64" s="64"/>
      <c r="AH64" s="65"/>
      <c r="AI64" s="61"/>
      <c r="AJ64" s="182">
        <f t="shared" si="14"/>
        <v>0</v>
      </c>
      <c r="AK64" s="130" t="str">
        <f t="shared" si="15"/>
        <v/>
      </c>
    </row>
    <row r="65" spans="1:377" ht="15.75" customHeight="1" thickBot="1" x14ac:dyDescent="0.3">
      <c r="B65" s="239" t="s">
        <v>44</v>
      </c>
      <c r="C65" s="239"/>
      <c r="D65" s="239"/>
      <c r="E65" s="161"/>
      <c r="F65" s="66"/>
      <c r="G65" s="67">
        <f>G63+G64</f>
        <v>131.66670232799999</v>
      </c>
      <c r="H65" s="57"/>
      <c r="I65" s="66"/>
      <c r="J65" s="67">
        <f>J63+J64</f>
        <v>144.833027504</v>
      </c>
      <c r="K65" s="57"/>
      <c r="L65" s="183">
        <f>J65-G65</f>
        <v>13.166325176000015</v>
      </c>
      <c r="M65" s="131">
        <f>IF((G65)=0,"",(L65/G65))</f>
        <v>9.9997379316152962E-2</v>
      </c>
      <c r="N65" s="57"/>
      <c r="O65" s="66"/>
      <c r="P65" s="67">
        <f>P63+P64</f>
        <v>148.504234784</v>
      </c>
      <c r="Q65" s="57"/>
      <c r="R65" s="183">
        <f t="shared" si="5"/>
        <v>3.6712072800000044</v>
      </c>
      <c r="S65" s="131">
        <f>IF((J65)=0,"",(R65/J65))</f>
        <v>2.5347859830511469E-2</v>
      </c>
      <c r="T65" s="57"/>
      <c r="U65" s="66"/>
      <c r="V65" s="67">
        <f>V63+V64</f>
        <v>149.33580630399999</v>
      </c>
      <c r="W65" s="57"/>
      <c r="X65" s="183">
        <f t="shared" si="8"/>
        <v>0.83157151999998291</v>
      </c>
      <c r="Y65" s="131">
        <f t="shared" si="9"/>
        <v>5.5996485299527445E-3</v>
      </c>
      <c r="Z65" s="57"/>
      <c r="AA65" s="66"/>
      <c r="AB65" s="67">
        <f>AB63+AB64</f>
        <v>149.07461358399999</v>
      </c>
      <c r="AC65" s="57"/>
      <c r="AD65" s="183">
        <f t="shared" si="11"/>
        <v>-0.26119271999999683</v>
      </c>
      <c r="AE65" s="131">
        <f t="shared" si="12"/>
        <v>-1.74902942880485E-3</v>
      </c>
      <c r="AF65" s="57"/>
      <c r="AG65" s="66"/>
      <c r="AH65" s="67">
        <f>AH63+AH64</f>
        <v>149.25078510399999</v>
      </c>
      <c r="AI65" s="57"/>
      <c r="AJ65" s="183">
        <f t="shared" si="14"/>
        <v>0.17617151999999692</v>
      </c>
      <c r="AK65" s="131">
        <f t="shared" si="15"/>
        <v>1.1817674100542174E-3</v>
      </c>
    </row>
    <row r="66" spans="1:377" s="51" customFormat="1" ht="15.75" thickBot="1" x14ac:dyDescent="0.25">
      <c r="B66" s="68"/>
      <c r="C66" s="69"/>
      <c r="D66" s="70"/>
      <c r="E66" s="162"/>
      <c r="F66" s="85"/>
      <c r="G66" s="86"/>
      <c r="H66" s="110"/>
      <c r="I66" s="85"/>
      <c r="J66" s="86"/>
      <c r="K66" s="110"/>
      <c r="L66" s="184"/>
      <c r="M66" s="127"/>
      <c r="N66" s="110"/>
      <c r="O66" s="85"/>
      <c r="P66" s="86"/>
      <c r="Q66" s="110"/>
      <c r="R66" s="184"/>
      <c r="S66" s="127"/>
      <c r="T66" s="110"/>
      <c r="U66" s="85"/>
      <c r="V66" s="86"/>
      <c r="W66" s="110"/>
      <c r="X66" s="184">
        <f t="shared" si="8"/>
        <v>0</v>
      </c>
      <c r="Y66" s="127" t="str">
        <f t="shared" si="9"/>
        <v/>
      </c>
      <c r="Z66" s="110"/>
      <c r="AA66" s="85"/>
      <c r="AB66" s="86"/>
      <c r="AC66" s="110"/>
      <c r="AD66" s="184">
        <f t="shared" si="11"/>
        <v>0</v>
      </c>
      <c r="AE66" s="127" t="str">
        <f t="shared" si="12"/>
        <v/>
      </c>
      <c r="AF66" s="110"/>
      <c r="AG66" s="85"/>
      <c r="AH66" s="86"/>
      <c r="AI66" s="110"/>
      <c r="AJ66" s="184">
        <f t="shared" si="14"/>
        <v>0</v>
      </c>
      <c r="AK66" s="127" t="str">
        <f t="shared" si="15"/>
        <v/>
      </c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  <c r="IW66" s="98"/>
      <c r="IX66" s="98"/>
      <c r="IY66" s="98"/>
      <c r="IZ66" s="98"/>
      <c r="JA66" s="98"/>
      <c r="JB66" s="98"/>
      <c r="JC66" s="98"/>
      <c r="JD66" s="98"/>
      <c r="JE66" s="98"/>
      <c r="JF66" s="98"/>
      <c r="JG66" s="98"/>
      <c r="JH66" s="98"/>
      <c r="JI66" s="98"/>
      <c r="JJ66" s="98"/>
      <c r="JK66" s="98"/>
      <c r="JL66" s="98"/>
      <c r="JM66" s="98"/>
      <c r="JN66" s="98"/>
      <c r="JO66" s="98"/>
      <c r="JP66" s="98"/>
      <c r="JQ66" s="98"/>
      <c r="JR66" s="98"/>
      <c r="JS66" s="98"/>
      <c r="JT66" s="98"/>
      <c r="JU66" s="98"/>
      <c r="JV66" s="98"/>
      <c r="JW66" s="98"/>
      <c r="JX66" s="98"/>
      <c r="JY66" s="98"/>
      <c r="JZ66" s="98"/>
      <c r="KA66" s="98"/>
      <c r="KB66" s="98"/>
      <c r="KC66" s="98"/>
      <c r="KD66" s="98"/>
      <c r="KE66" s="98"/>
      <c r="KF66" s="98"/>
      <c r="KG66" s="98"/>
      <c r="KH66" s="98"/>
      <c r="KI66" s="98"/>
      <c r="KJ66" s="98"/>
      <c r="KK66" s="98"/>
      <c r="KL66" s="98"/>
      <c r="KM66" s="98"/>
      <c r="KN66" s="98"/>
      <c r="KO66" s="98"/>
      <c r="KP66" s="98"/>
      <c r="KQ66" s="98"/>
      <c r="KR66" s="98"/>
      <c r="KS66" s="98"/>
      <c r="KT66" s="98"/>
      <c r="KU66" s="98"/>
      <c r="KV66" s="98"/>
      <c r="KW66" s="98"/>
      <c r="KX66" s="98"/>
      <c r="KY66" s="98"/>
      <c r="KZ66" s="98"/>
      <c r="LA66" s="98"/>
      <c r="LB66" s="98"/>
      <c r="LC66" s="98"/>
      <c r="LD66" s="98"/>
      <c r="LE66" s="98"/>
      <c r="LF66" s="98"/>
      <c r="LG66" s="98"/>
      <c r="LH66" s="98"/>
      <c r="LI66" s="98"/>
      <c r="LJ66" s="98"/>
      <c r="LK66" s="98"/>
      <c r="LL66" s="98"/>
      <c r="LM66" s="98"/>
      <c r="LN66" s="98"/>
      <c r="LO66" s="98"/>
      <c r="LP66" s="98"/>
      <c r="LQ66" s="98"/>
      <c r="LR66" s="98"/>
      <c r="LS66" s="98"/>
      <c r="LT66" s="98"/>
      <c r="LU66" s="98"/>
      <c r="LV66" s="98"/>
      <c r="LW66" s="98"/>
      <c r="LX66" s="98"/>
      <c r="LY66" s="98"/>
      <c r="LZ66" s="98"/>
      <c r="MA66" s="98"/>
      <c r="MB66" s="98"/>
      <c r="MC66" s="98"/>
      <c r="MD66" s="98"/>
      <c r="ME66" s="98"/>
      <c r="MF66" s="98"/>
      <c r="MG66" s="98"/>
      <c r="MH66" s="98"/>
      <c r="MI66" s="98"/>
      <c r="MJ66" s="98"/>
      <c r="MK66" s="98"/>
      <c r="ML66" s="98"/>
      <c r="MM66" s="98"/>
      <c r="MN66" s="98"/>
      <c r="MO66" s="98"/>
      <c r="MP66" s="98"/>
      <c r="MQ66" s="98"/>
      <c r="MR66" s="98"/>
      <c r="MS66" s="98"/>
      <c r="MT66" s="98"/>
      <c r="MU66" s="98"/>
      <c r="MV66" s="98"/>
      <c r="MW66" s="98"/>
      <c r="MX66" s="98"/>
      <c r="MY66" s="98"/>
      <c r="MZ66" s="98"/>
      <c r="NA66" s="98"/>
      <c r="NB66" s="98"/>
      <c r="NC66" s="98"/>
      <c r="ND66" s="98"/>
      <c r="NE66" s="98"/>
      <c r="NF66" s="98"/>
      <c r="NG66" s="98"/>
      <c r="NH66" s="98"/>
      <c r="NI66" s="98"/>
      <c r="NJ66" s="98"/>
      <c r="NK66" s="98"/>
      <c r="NL66" s="98"/>
      <c r="NM66" s="98"/>
    </row>
    <row r="67" spans="1:377" s="51" customFormat="1" ht="12.75" x14ac:dyDescent="0.2">
      <c r="B67" s="72" t="s">
        <v>45</v>
      </c>
      <c r="C67" s="49"/>
      <c r="D67" s="49"/>
      <c r="E67" s="163"/>
      <c r="F67" s="73"/>
      <c r="G67" s="75">
        <f>SUM(G58:G59,G50,G51:G54)</f>
        <v>122.953784</v>
      </c>
      <c r="H67" s="74"/>
      <c r="I67" s="73"/>
      <c r="J67" s="75">
        <f>SUM(J58:J59,J50,J51:J54)</f>
        <v>121.65882080000002</v>
      </c>
      <c r="K67" s="74"/>
      <c r="L67" s="185">
        <f>J67-G67</f>
        <v>-1.2949631999999838</v>
      </c>
      <c r="M67" s="128">
        <f>IF((G67)=0,"",(L67/G67))</f>
        <v>-1.05321134321493E-2</v>
      </c>
      <c r="N67" s="74"/>
      <c r="O67" s="73"/>
      <c r="P67" s="75">
        <f>SUM(P58:P59,P50,P51:P54)</f>
        <v>124.9076768</v>
      </c>
      <c r="Q67" s="74"/>
      <c r="R67" s="185">
        <f t="shared" si="5"/>
        <v>3.2488559999999893</v>
      </c>
      <c r="S67" s="128">
        <f>IF((J67)=0,"",(R67/J67))</f>
        <v>2.6704648118700068E-2</v>
      </c>
      <c r="T67" s="74"/>
      <c r="U67" s="73"/>
      <c r="V67" s="75">
        <f>SUM(V58:V59,V50,V51:V54)</f>
        <v>125.64358080000001</v>
      </c>
      <c r="W67" s="74"/>
      <c r="X67" s="185">
        <f t="shared" si="8"/>
        <v>0.735904000000005</v>
      </c>
      <c r="Y67" s="128">
        <f t="shared" si="9"/>
        <v>5.8915834386890544E-3</v>
      </c>
      <c r="Z67" s="74"/>
      <c r="AA67" s="73"/>
      <c r="AB67" s="75">
        <f>SUM(AB58:AB59,AB50,AB51:AB54)</f>
        <v>125.41243680000001</v>
      </c>
      <c r="AC67" s="74"/>
      <c r="AD67" s="185">
        <f t="shared" si="11"/>
        <v>-0.23114400000000046</v>
      </c>
      <c r="AE67" s="128">
        <f t="shared" si="12"/>
        <v>-1.8396801374830002E-3</v>
      </c>
      <c r="AF67" s="74"/>
      <c r="AG67" s="73"/>
      <c r="AH67" s="75">
        <f>SUM(AH58:AH59,AH50,AH51:AH54)</f>
        <v>125.56834080000002</v>
      </c>
      <c r="AI67" s="74"/>
      <c r="AJ67" s="185">
        <f t="shared" si="14"/>
        <v>0.1559040000000067</v>
      </c>
      <c r="AK67" s="128">
        <f t="shared" si="15"/>
        <v>1.2431302985415453E-3</v>
      </c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  <c r="IW67" s="98"/>
      <c r="IX67" s="98"/>
      <c r="IY67" s="98"/>
      <c r="IZ67" s="98"/>
      <c r="JA67" s="98"/>
      <c r="JB67" s="98"/>
      <c r="JC67" s="98"/>
      <c r="JD67" s="98"/>
      <c r="JE67" s="98"/>
      <c r="JF67" s="98"/>
      <c r="JG67" s="98"/>
      <c r="JH67" s="98"/>
      <c r="JI67" s="98"/>
      <c r="JJ67" s="98"/>
      <c r="JK67" s="98"/>
      <c r="JL67" s="98"/>
      <c r="JM67" s="98"/>
      <c r="JN67" s="98"/>
      <c r="JO67" s="98"/>
      <c r="JP67" s="98"/>
      <c r="JQ67" s="98"/>
      <c r="JR67" s="98"/>
      <c r="JS67" s="98"/>
      <c r="JT67" s="98"/>
      <c r="JU67" s="98"/>
      <c r="JV67" s="98"/>
      <c r="JW67" s="98"/>
      <c r="JX67" s="98"/>
      <c r="JY67" s="98"/>
      <c r="JZ67" s="98"/>
      <c r="KA67" s="98"/>
      <c r="KB67" s="98"/>
      <c r="KC67" s="98"/>
      <c r="KD67" s="98"/>
      <c r="KE67" s="98"/>
      <c r="KF67" s="98"/>
      <c r="KG67" s="98"/>
      <c r="KH67" s="98"/>
      <c r="KI67" s="98"/>
      <c r="KJ67" s="98"/>
      <c r="KK67" s="98"/>
      <c r="KL67" s="98"/>
      <c r="KM67" s="98"/>
      <c r="KN67" s="98"/>
      <c r="KO67" s="98"/>
      <c r="KP67" s="98"/>
      <c r="KQ67" s="98"/>
      <c r="KR67" s="98"/>
      <c r="KS67" s="98"/>
      <c r="KT67" s="98"/>
      <c r="KU67" s="98"/>
      <c r="KV67" s="98"/>
      <c r="KW67" s="98"/>
      <c r="KX67" s="98"/>
      <c r="KY67" s="98"/>
      <c r="KZ67" s="98"/>
      <c r="LA67" s="98"/>
      <c r="LB67" s="98"/>
      <c r="LC67" s="98"/>
      <c r="LD67" s="98"/>
      <c r="LE67" s="98"/>
      <c r="LF67" s="98"/>
      <c r="LG67" s="98"/>
      <c r="LH67" s="98"/>
      <c r="LI67" s="98"/>
      <c r="LJ67" s="98"/>
      <c r="LK67" s="98"/>
      <c r="LL67" s="98"/>
      <c r="LM67" s="98"/>
      <c r="LN67" s="98"/>
      <c r="LO67" s="98"/>
      <c r="LP67" s="98"/>
      <c r="LQ67" s="98"/>
      <c r="LR67" s="98"/>
      <c r="LS67" s="98"/>
      <c r="LT67" s="98"/>
      <c r="LU67" s="98"/>
      <c r="LV67" s="98"/>
      <c r="LW67" s="98"/>
      <c r="LX67" s="98"/>
      <c r="LY67" s="98"/>
      <c r="LZ67" s="98"/>
      <c r="MA67" s="98"/>
      <c r="MB67" s="98"/>
      <c r="MC67" s="98"/>
      <c r="MD67" s="98"/>
      <c r="ME67" s="98"/>
      <c r="MF67" s="98"/>
      <c r="MG67" s="98"/>
      <c r="MH67" s="98"/>
      <c r="MI67" s="98"/>
      <c r="MJ67" s="98"/>
      <c r="MK67" s="98"/>
      <c r="ML67" s="98"/>
      <c r="MM67" s="98"/>
      <c r="MN67" s="98"/>
      <c r="MO67" s="98"/>
      <c r="MP67" s="98"/>
      <c r="MQ67" s="98"/>
      <c r="MR67" s="98"/>
      <c r="MS67" s="98"/>
      <c r="MT67" s="98"/>
      <c r="MU67" s="98"/>
      <c r="MV67" s="98"/>
      <c r="MW67" s="98"/>
      <c r="MX67" s="98"/>
      <c r="MY67" s="98"/>
      <c r="MZ67" s="98"/>
      <c r="NA67" s="98"/>
      <c r="NB67" s="98"/>
      <c r="NC67" s="98"/>
      <c r="ND67" s="98"/>
      <c r="NE67" s="98"/>
      <c r="NF67" s="98"/>
      <c r="NG67" s="98"/>
      <c r="NH67" s="98"/>
      <c r="NI67" s="98"/>
      <c r="NJ67" s="98"/>
      <c r="NK67" s="98"/>
      <c r="NL67" s="98"/>
      <c r="NM67" s="98"/>
    </row>
    <row r="68" spans="1:377" s="51" customFormat="1" ht="12.75" x14ac:dyDescent="0.2">
      <c r="B68" s="76" t="s">
        <v>41</v>
      </c>
      <c r="C68" s="49"/>
      <c r="D68" s="49"/>
      <c r="E68" s="163"/>
      <c r="F68" s="77">
        <v>0.13</v>
      </c>
      <c r="G68" s="79">
        <f>G67*F68</f>
        <v>15.983991920000001</v>
      </c>
      <c r="H68" s="78"/>
      <c r="I68" s="77">
        <v>0.13</v>
      </c>
      <c r="J68" s="79">
        <f>J67*I68</f>
        <v>15.815646704000002</v>
      </c>
      <c r="K68" s="78"/>
      <c r="L68" s="185">
        <f>J68-G68</f>
        <v>-0.16834521599999874</v>
      </c>
      <c r="M68" s="129">
        <f>IF((G68)=0,"",(L68/G68))</f>
        <v>-1.0532113432149354E-2</v>
      </c>
      <c r="N68" s="78"/>
      <c r="O68" s="77">
        <v>0.13</v>
      </c>
      <c r="P68" s="79">
        <f>P67*O68</f>
        <v>16.237997984</v>
      </c>
      <c r="Q68" s="78"/>
      <c r="R68" s="185">
        <f t="shared" si="5"/>
        <v>0.42235127999999733</v>
      </c>
      <c r="S68" s="129">
        <f t="shared" ref="S68:S71" si="38">IF((J68)=0,"",(R68/J68))</f>
        <v>2.6704648118699988E-2</v>
      </c>
      <c r="T68" s="78"/>
      <c r="U68" s="77">
        <v>0.13</v>
      </c>
      <c r="V68" s="79">
        <f>V67*U68</f>
        <v>16.333665504000002</v>
      </c>
      <c r="W68" s="78"/>
      <c r="X68" s="185">
        <f t="shared" si="8"/>
        <v>9.5667520000002781E-2</v>
      </c>
      <c r="Y68" s="129">
        <f t="shared" si="9"/>
        <v>5.8915834386891854E-3</v>
      </c>
      <c r="Z68" s="78"/>
      <c r="AA68" s="77">
        <v>0.13</v>
      </c>
      <c r="AB68" s="79">
        <f>AB67*AA68</f>
        <v>16.303616784000003</v>
      </c>
      <c r="AC68" s="78"/>
      <c r="AD68" s="185">
        <f t="shared" si="11"/>
        <v>-3.0048719999999918E-2</v>
      </c>
      <c r="AE68" s="129">
        <f t="shared" si="12"/>
        <v>-1.8396801374829914E-3</v>
      </c>
      <c r="AF68" s="78"/>
      <c r="AG68" s="77">
        <v>0.13</v>
      </c>
      <c r="AH68" s="79">
        <f>AH67*AG68</f>
        <v>16.323884304000003</v>
      </c>
      <c r="AI68" s="78"/>
      <c r="AJ68" s="185">
        <f t="shared" si="14"/>
        <v>2.0267520000000872E-2</v>
      </c>
      <c r="AK68" s="129">
        <f t="shared" si="15"/>
        <v>1.2431302985415453E-3</v>
      </c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  <c r="IW68" s="98"/>
      <c r="IX68" s="98"/>
      <c r="IY68" s="98"/>
      <c r="IZ68" s="98"/>
      <c r="JA68" s="98"/>
      <c r="JB68" s="98"/>
      <c r="JC68" s="98"/>
      <c r="JD68" s="98"/>
      <c r="JE68" s="98"/>
      <c r="JF68" s="98"/>
      <c r="JG68" s="98"/>
      <c r="JH68" s="98"/>
      <c r="JI68" s="98"/>
      <c r="JJ68" s="98"/>
      <c r="JK68" s="98"/>
      <c r="JL68" s="98"/>
      <c r="JM68" s="98"/>
      <c r="JN68" s="98"/>
      <c r="JO68" s="98"/>
      <c r="JP68" s="98"/>
      <c r="JQ68" s="98"/>
      <c r="JR68" s="98"/>
      <c r="JS68" s="98"/>
      <c r="JT68" s="98"/>
      <c r="JU68" s="98"/>
      <c r="JV68" s="98"/>
      <c r="JW68" s="98"/>
      <c r="JX68" s="98"/>
      <c r="JY68" s="98"/>
      <c r="JZ68" s="98"/>
      <c r="KA68" s="98"/>
      <c r="KB68" s="98"/>
      <c r="KC68" s="98"/>
      <c r="KD68" s="98"/>
      <c r="KE68" s="98"/>
      <c r="KF68" s="98"/>
      <c r="KG68" s="98"/>
      <c r="KH68" s="98"/>
      <c r="KI68" s="98"/>
      <c r="KJ68" s="98"/>
      <c r="KK68" s="98"/>
      <c r="KL68" s="98"/>
      <c r="KM68" s="98"/>
      <c r="KN68" s="98"/>
      <c r="KO68" s="98"/>
      <c r="KP68" s="98"/>
      <c r="KQ68" s="98"/>
      <c r="KR68" s="98"/>
      <c r="KS68" s="98"/>
      <c r="KT68" s="98"/>
      <c r="KU68" s="98"/>
      <c r="KV68" s="98"/>
      <c r="KW68" s="98"/>
      <c r="KX68" s="98"/>
      <c r="KY68" s="98"/>
      <c r="KZ68" s="98"/>
      <c r="LA68" s="98"/>
      <c r="LB68" s="98"/>
      <c r="LC68" s="98"/>
      <c r="LD68" s="98"/>
      <c r="LE68" s="98"/>
      <c r="LF68" s="98"/>
      <c r="LG68" s="98"/>
      <c r="LH68" s="98"/>
      <c r="LI68" s="98"/>
      <c r="LJ68" s="98"/>
      <c r="LK68" s="98"/>
      <c r="LL68" s="98"/>
      <c r="LM68" s="98"/>
      <c r="LN68" s="98"/>
      <c r="LO68" s="98"/>
      <c r="LP68" s="98"/>
      <c r="LQ68" s="98"/>
      <c r="LR68" s="98"/>
      <c r="LS68" s="98"/>
      <c r="LT68" s="98"/>
      <c r="LU68" s="98"/>
      <c r="LV68" s="98"/>
      <c r="LW68" s="98"/>
      <c r="LX68" s="98"/>
      <c r="LY68" s="98"/>
      <c r="LZ68" s="98"/>
      <c r="MA68" s="98"/>
      <c r="MB68" s="98"/>
      <c r="MC68" s="98"/>
      <c r="MD68" s="98"/>
      <c r="ME68" s="98"/>
      <c r="MF68" s="98"/>
      <c r="MG68" s="98"/>
      <c r="MH68" s="98"/>
      <c r="MI68" s="98"/>
      <c r="MJ68" s="98"/>
      <c r="MK68" s="98"/>
      <c r="ML68" s="98"/>
      <c r="MM68" s="98"/>
      <c r="MN68" s="98"/>
      <c r="MO68" s="98"/>
      <c r="MP68" s="98"/>
      <c r="MQ68" s="98"/>
      <c r="MR68" s="98"/>
      <c r="MS68" s="98"/>
      <c r="MT68" s="98"/>
      <c r="MU68" s="98"/>
      <c r="MV68" s="98"/>
      <c r="MW68" s="98"/>
      <c r="MX68" s="98"/>
      <c r="MY68" s="98"/>
      <c r="MZ68" s="98"/>
      <c r="NA68" s="98"/>
      <c r="NB68" s="98"/>
      <c r="NC68" s="98"/>
      <c r="ND68" s="98"/>
      <c r="NE68" s="98"/>
      <c r="NF68" s="98"/>
      <c r="NG68" s="98"/>
      <c r="NH68" s="98"/>
      <c r="NI68" s="98"/>
      <c r="NJ68" s="98"/>
      <c r="NK68" s="98"/>
      <c r="NL68" s="98"/>
      <c r="NM68" s="98"/>
    </row>
    <row r="69" spans="1:377" s="51" customFormat="1" ht="12.75" x14ac:dyDescent="0.2">
      <c r="B69" s="80" t="s">
        <v>42</v>
      </c>
      <c r="C69" s="49"/>
      <c r="D69" s="49"/>
      <c r="E69" s="164"/>
      <c r="F69" s="81"/>
      <c r="G69" s="79">
        <f>G67+G68</f>
        <v>138.93777592000001</v>
      </c>
      <c r="H69" s="78"/>
      <c r="I69" s="81"/>
      <c r="J69" s="79">
        <f>J67+J68</f>
        <v>137.47446750400002</v>
      </c>
      <c r="K69" s="78"/>
      <c r="L69" s="185">
        <f>J69-G69</f>
        <v>-1.4633084159999896</v>
      </c>
      <c r="M69" s="129">
        <f>IF((G69)=0,"",(L69/G69))</f>
        <v>-1.0532113432149357E-2</v>
      </c>
      <c r="N69" s="78"/>
      <c r="O69" s="81"/>
      <c r="P69" s="79">
        <f>P67+P68</f>
        <v>141.14567478399999</v>
      </c>
      <c r="Q69" s="78"/>
      <c r="R69" s="185">
        <f t="shared" si="5"/>
        <v>3.671207279999976</v>
      </c>
      <c r="S69" s="129">
        <f t="shared" si="38"/>
        <v>2.6704648118699981E-2</v>
      </c>
      <c r="T69" s="78"/>
      <c r="U69" s="81"/>
      <c r="V69" s="79">
        <f>V67+V68</f>
        <v>141.977246304</v>
      </c>
      <c r="W69" s="78"/>
      <c r="X69" s="185">
        <f t="shared" si="8"/>
        <v>0.83157152000001133</v>
      </c>
      <c r="Y69" s="129">
        <f t="shared" si="9"/>
        <v>5.8915834386890952E-3</v>
      </c>
      <c r="Z69" s="78"/>
      <c r="AA69" s="81"/>
      <c r="AB69" s="79">
        <f>AB67+AB68</f>
        <v>141.71605358400001</v>
      </c>
      <c r="AC69" s="78"/>
      <c r="AD69" s="185">
        <f t="shared" si="11"/>
        <v>-0.26119271999999683</v>
      </c>
      <c r="AE69" s="129">
        <f t="shared" si="12"/>
        <v>-1.8396801374829742E-3</v>
      </c>
      <c r="AF69" s="78"/>
      <c r="AG69" s="81"/>
      <c r="AH69" s="79">
        <f>AH67+AH68</f>
        <v>141.89222510400003</v>
      </c>
      <c r="AI69" s="78"/>
      <c r="AJ69" s="185">
        <f t="shared" si="14"/>
        <v>0.17617152000002534</v>
      </c>
      <c r="AK69" s="129">
        <f t="shared" si="15"/>
        <v>1.2431302985416708E-3</v>
      </c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  <c r="IW69" s="98"/>
      <c r="IX69" s="98"/>
      <c r="IY69" s="98"/>
      <c r="IZ69" s="98"/>
      <c r="JA69" s="98"/>
      <c r="JB69" s="98"/>
      <c r="JC69" s="98"/>
      <c r="JD69" s="98"/>
      <c r="JE69" s="98"/>
      <c r="JF69" s="98"/>
      <c r="JG69" s="98"/>
      <c r="JH69" s="98"/>
      <c r="JI69" s="98"/>
      <c r="JJ69" s="98"/>
      <c r="JK69" s="98"/>
      <c r="JL69" s="98"/>
      <c r="JM69" s="98"/>
      <c r="JN69" s="98"/>
      <c r="JO69" s="98"/>
      <c r="JP69" s="98"/>
      <c r="JQ69" s="98"/>
      <c r="JR69" s="98"/>
      <c r="JS69" s="98"/>
      <c r="JT69" s="98"/>
      <c r="JU69" s="98"/>
      <c r="JV69" s="98"/>
      <c r="JW69" s="98"/>
      <c r="JX69" s="98"/>
      <c r="JY69" s="98"/>
      <c r="JZ69" s="98"/>
      <c r="KA69" s="98"/>
      <c r="KB69" s="98"/>
      <c r="KC69" s="98"/>
      <c r="KD69" s="98"/>
      <c r="KE69" s="98"/>
      <c r="KF69" s="98"/>
      <c r="KG69" s="98"/>
      <c r="KH69" s="98"/>
      <c r="KI69" s="98"/>
      <c r="KJ69" s="98"/>
      <c r="KK69" s="98"/>
      <c r="KL69" s="98"/>
      <c r="KM69" s="98"/>
      <c r="KN69" s="98"/>
      <c r="KO69" s="98"/>
      <c r="KP69" s="98"/>
      <c r="KQ69" s="98"/>
      <c r="KR69" s="98"/>
      <c r="KS69" s="98"/>
      <c r="KT69" s="98"/>
      <c r="KU69" s="98"/>
      <c r="KV69" s="98"/>
      <c r="KW69" s="98"/>
      <c r="KX69" s="98"/>
      <c r="KY69" s="98"/>
      <c r="KZ69" s="98"/>
      <c r="LA69" s="98"/>
      <c r="LB69" s="98"/>
      <c r="LC69" s="98"/>
      <c r="LD69" s="98"/>
      <c r="LE69" s="98"/>
      <c r="LF69" s="98"/>
      <c r="LG69" s="98"/>
      <c r="LH69" s="98"/>
      <c r="LI69" s="98"/>
      <c r="LJ69" s="98"/>
      <c r="LK69" s="98"/>
      <c r="LL69" s="98"/>
      <c r="LM69" s="98"/>
      <c r="LN69" s="98"/>
      <c r="LO69" s="98"/>
      <c r="LP69" s="98"/>
      <c r="LQ69" s="98"/>
      <c r="LR69" s="98"/>
      <c r="LS69" s="98"/>
      <c r="LT69" s="98"/>
      <c r="LU69" s="98"/>
      <c r="LV69" s="98"/>
      <c r="LW69" s="98"/>
      <c r="LX69" s="98"/>
      <c r="LY69" s="98"/>
      <c r="LZ69" s="98"/>
      <c r="MA69" s="98"/>
      <c r="MB69" s="98"/>
      <c r="MC69" s="98"/>
      <c r="MD69" s="98"/>
      <c r="ME69" s="98"/>
      <c r="MF69" s="98"/>
      <c r="MG69" s="98"/>
      <c r="MH69" s="98"/>
      <c r="MI69" s="98"/>
      <c r="MJ69" s="98"/>
      <c r="MK69" s="98"/>
      <c r="ML69" s="98"/>
      <c r="MM69" s="98"/>
      <c r="MN69" s="98"/>
      <c r="MO69" s="98"/>
      <c r="MP69" s="98"/>
      <c r="MQ69" s="98"/>
      <c r="MR69" s="98"/>
      <c r="MS69" s="98"/>
      <c r="MT69" s="98"/>
      <c r="MU69" s="98"/>
      <c r="MV69" s="98"/>
      <c r="MW69" s="98"/>
      <c r="MX69" s="98"/>
      <c r="MY69" s="98"/>
      <c r="MZ69" s="98"/>
      <c r="NA69" s="98"/>
      <c r="NB69" s="98"/>
      <c r="NC69" s="98"/>
      <c r="ND69" s="98"/>
      <c r="NE69" s="98"/>
      <c r="NF69" s="98"/>
      <c r="NG69" s="98"/>
      <c r="NH69" s="98"/>
      <c r="NI69" s="98"/>
      <c r="NJ69" s="98"/>
      <c r="NK69" s="98"/>
      <c r="NL69" s="98"/>
      <c r="NM69" s="98"/>
    </row>
    <row r="70" spans="1:377" s="51" customFormat="1" ht="12.75" customHeight="1" x14ac:dyDescent="0.2">
      <c r="B70" s="240" t="s">
        <v>43</v>
      </c>
      <c r="C70" s="240"/>
      <c r="D70" s="240"/>
      <c r="E70" s="164"/>
      <c r="F70" s="73">
        <v>0.1</v>
      </c>
      <c r="G70" s="82">
        <f>-G69*F70</f>
        <v>-13.893777592000001</v>
      </c>
      <c r="H70" s="78"/>
      <c r="I70" s="81"/>
      <c r="J70" s="82"/>
      <c r="K70" s="78"/>
      <c r="L70" s="186">
        <f>J70-G70</f>
        <v>13.893777592000001</v>
      </c>
      <c r="M70" s="130">
        <f>IF((G70)=0,"",(L70/G70))</f>
        <v>-1</v>
      </c>
      <c r="N70" s="78"/>
      <c r="O70" s="81"/>
      <c r="P70" s="82"/>
      <c r="Q70" s="78"/>
      <c r="R70" s="186">
        <f t="shared" si="5"/>
        <v>0</v>
      </c>
      <c r="S70" s="130" t="str">
        <f t="shared" si="38"/>
        <v/>
      </c>
      <c r="T70" s="78"/>
      <c r="U70" s="81"/>
      <c r="V70" s="82"/>
      <c r="W70" s="78"/>
      <c r="X70" s="186">
        <f t="shared" si="8"/>
        <v>0</v>
      </c>
      <c r="Y70" s="130" t="str">
        <f t="shared" si="9"/>
        <v/>
      </c>
      <c r="Z70" s="78"/>
      <c r="AA70" s="81"/>
      <c r="AB70" s="82"/>
      <c r="AC70" s="78"/>
      <c r="AD70" s="186">
        <f t="shared" si="11"/>
        <v>0</v>
      </c>
      <c r="AE70" s="130" t="str">
        <f t="shared" si="12"/>
        <v/>
      </c>
      <c r="AF70" s="78"/>
      <c r="AG70" s="81"/>
      <c r="AH70" s="82"/>
      <c r="AI70" s="78"/>
      <c r="AJ70" s="186">
        <f t="shared" si="14"/>
        <v>0</v>
      </c>
      <c r="AK70" s="130" t="str">
        <f t="shared" si="15"/>
        <v/>
      </c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  <c r="IW70" s="98"/>
      <c r="IX70" s="98"/>
      <c r="IY70" s="98"/>
      <c r="IZ70" s="98"/>
      <c r="JA70" s="98"/>
      <c r="JB70" s="98"/>
      <c r="JC70" s="98"/>
      <c r="JD70" s="98"/>
      <c r="JE70" s="98"/>
      <c r="JF70" s="98"/>
      <c r="JG70" s="98"/>
      <c r="JH70" s="98"/>
      <c r="JI70" s="98"/>
      <c r="JJ70" s="98"/>
      <c r="JK70" s="98"/>
      <c r="JL70" s="98"/>
      <c r="JM70" s="98"/>
      <c r="JN70" s="98"/>
      <c r="JO70" s="98"/>
      <c r="JP70" s="98"/>
      <c r="JQ70" s="98"/>
      <c r="JR70" s="98"/>
      <c r="JS70" s="98"/>
      <c r="JT70" s="98"/>
      <c r="JU70" s="98"/>
      <c r="JV70" s="98"/>
      <c r="JW70" s="98"/>
      <c r="JX70" s="98"/>
      <c r="JY70" s="98"/>
      <c r="JZ70" s="98"/>
      <c r="KA70" s="98"/>
      <c r="KB70" s="98"/>
      <c r="KC70" s="98"/>
      <c r="KD70" s="98"/>
      <c r="KE70" s="98"/>
      <c r="KF70" s="98"/>
      <c r="KG70" s="98"/>
      <c r="KH70" s="98"/>
      <c r="KI70" s="98"/>
      <c r="KJ70" s="98"/>
      <c r="KK70" s="98"/>
      <c r="KL70" s="98"/>
      <c r="KM70" s="98"/>
      <c r="KN70" s="98"/>
      <c r="KO70" s="98"/>
      <c r="KP70" s="98"/>
      <c r="KQ70" s="98"/>
      <c r="KR70" s="98"/>
      <c r="KS70" s="98"/>
      <c r="KT70" s="98"/>
      <c r="KU70" s="98"/>
      <c r="KV70" s="98"/>
      <c r="KW70" s="98"/>
      <c r="KX70" s="98"/>
      <c r="KY70" s="98"/>
      <c r="KZ70" s="98"/>
      <c r="LA70" s="98"/>
      <c r="LB70" s="98"/>
      <c r="LC70" s="98"/>
      <c r="LD70" s="98"/>
      <c r="LE70" s="98"/>
      <c r="LF70" s="98"/>
      <c r="LG70" s="98"/>
      <c r="LH70" s="98"/>
      <c r="LI70" s="98"/>
      <c r="LJ70" s="98"/>
      <c r="LK70" s="98"/>
      <c r="LL70" s="98"/>
      <c r="LM70" s="98"/>
      <c r="LN70" s="98"/>
      <c r="LO70" s="98"/>
      <c r="LP70" s="98"/>
      <c r="LQ70" s="98"/>
      <c r="LR70" s="98"/>
      <c r="LS70" s="98"/>
      <c r="LT70" s="98"/>
      <c r="LU70" s="98"/>
      <c r="LV70" s="98"/>
      <c r="LW70" s="98"/>
      <c r="LX70" s="98"/>
      <c r="LY70" s="98"/>
      <c r="LZ70" s="98"/>
      <c r="MA70" s="98"/>
      <c r="MB70" s="98"/>
      <c r="MC70" s="98"/>
      <c r="MD70" s="98"/>
      <c r="ME70" s="98"/>
      <c r="MF70" s="98"/>
      <c r="MG70" s="98"/>
      <c r="MH70" s="98"/>
      <c r="MI70" s="98"/>
      <c r="MJ70" s="98"/>
      <c r="MK70" s="98"/>
      <c r="ML70" s="98"/>
      <c r="MM70" s="98"/>
      <c r="MN70" s="98"/>
      <c r="MO70" s="98"/>
      <c r="MP70" s="98"/>
      <c r="MQ70" s="98"/>
      <c r="MR70" s="98"/>
      <c r="MS70" s="98"/>
      <c r="MT70" s="98"/>
      <c r="MU70" s="98"/>
      <c r="MV70" s="98"/>
      <c r="MW70" s="98"/>
      <c r="MX70" s="98"/>
      <c r="MY70" s="98"/>
      <c r="MZ70" s="98"/>
      <c r="NA70" s="98"/>
      <c r="NB70" s="98"/>
      <c r="NC70" s="98"/>
      <c r="ND70" s="98"/>
      <c r="NE70" s="98"/>
      <c r="NF70" s="98"/>
      <c r="NG70" s="98"/>
      <c r="NH70" s="98"/>
      <c r="NI70" s="98"/>
      <c r="NJ70" s="98"/>
      <c r="NK70" s="98"/>
      <c r="NL70" s="98"/>
      <c r="NM70" s="98"/>
    </row>
    <row r="71" spans="1:377" s="51" customFormat="1" ht="13.5" customHeight="1" thickBot="1" x14ac:dyDescent="0.25">
      <c r="B71" s="235" t="s">
        <v>46</v>
      </c>
      <c r="C71" s="235"/>
      <c r="D71" s="235"/>
      <c r="E71" s="165"/>
      <c r="F71" s="83"/>
      <c r="G71" s="84">
        <f>SUM(G69:G70)</f>
        <v>125.043998328</v>
      </c>
      <c r="H71" s="74"/>
      <c r="I71" s="83"/>
      <c r="J71" s="84">
        <f>SUM(J69:J70)</f>
        <v>137.47446750400002</v>
      </c>
      <c r="K71" s="74"/>
      <c r="L71" s="187">
        <f>J71-G71</f>
        <v>12.430469176000017</v>
      </c>
      <c r="M71" s="132">
        <f>IF((G71)=0,"",(L71/G71))</f>
        <v>9.9408762853167437E-2</v>
      </c>
      <c r="N71" s="74"/>
      <c r="O71" s="83"/>
      <c r="P71" s="84">
        <f>SUM(P69:P70)</f>
        <v>141.14567478399999</v>
      </c>
      <c r="Q71" s="74"/>
      <c r="R71" s="187">
        <f t="shared" si="5"/>
        <v>3.671207279999976</v>
      </c>
      <c r="S71" s="132">
        <f t="shared" si="38"/>
        <v>2.6704648118699981E-2</v>
      </c>
      <c r="T71" s="74"/>
      <c r="U71" s="83"/>
      <c r="V71" s="84">
        <f>SUM(V69:V70)</f>
        <v>141.977246304</v>
      </c>
      <c r="W71" s="74"/>
      <c r="X71" s="187">
        <f t="shared" si="8"/>
        <v>0.83157152000001133</v>
      </c>
      <c r="Y71" s="132">
        <f t="shared" si="9"/>
        <v>5.8915834386890952E-3</v>
      </c>
      <c r="Z71" s="74"/>
      <c r="AA71" s="83"/>
      <c r="AB71" s="84">
        <f>SUM(AB69:AB70)</f>
        <v>141.71605358400001</v>
      </c>
      <c r="AC71" s="74"/>
      <c r="AD71" s="187">
        <f t="shared" si="11"/>
        <v>-0.26119271999999683</v>
      </c>
      <c r="AE71" s="132">
        <f t="shared" si="12"/>
        <v>-1.8396801374829742E-3</v>
      </c>
      <c r="AF71" s="74"/>
      <c r="AG71" s="83"/>
      <c r="AH71" s="84">
        <f>SUM(AH69:AH70)</f>
        <v>141.89222510400003</v>
      </c>
      <c r="AI71" s="74"/>
      <c r="AJ71" s="187">
        <f t="shared" si="14"/>
        <v>0.17617152000002534</v>
      </c>
      <c r="AK71" s="132">
        <f t="shared" si="15"/>
        <v>1.2431302985416708E-3</v>
      </c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  <c r="IW71" s="98"/>
      <c r="IX71" s="98"/>
      <c r="IY71" s="98"/>
      <c r="IZ71" s="98"/>
      <c r="JA71" s="98"/>
      <c r="JB71" s="98"/>
      <c r="JC71" s="98"/>
      <c r="JD71" s="98"/>
      <c r="JE71" s="98"/>
      <c r="JF71" s="98"/>
      <c r="JG71" s="98"/>
      <c r="JH71" s="98"/>
      <c r="JI71" s="98"/>
      <c r="JJ71" s="98"/>
      <c r="JK71" s="98"/>
      <c r="JL71" s="98"/>
      <c r="JM71" s="98"/>
      <c r="JN71" s="98"/>
      <c r="JO71" s="98"/>
      <c r="JP71" s="98"/>
      <c r="JQ71" s="98"/>
      <c r="JR71" s="98"/>
      <c r="JS71" s="98"/>
      <c r="JT71" s="98"/>
      <c r="JU71" s="98"/>
      <c r="JV71" s="98"/>
      <c r="JW71" s="98"/>
      <c r="JX71" s="98"/>
      <c r="JY71" s="98"/>
      <c r="JZ71" s="98"/>
      <c r="KA71" s="98"/>
      <c r="KB71" s="98"/>
      <c r="KC71" s="98"/>
      <c r="KD71" s="98"/>
      <c r="KE71" s="98"/>
      <c r="KF71" s="98"/>
      <c r="KG71" s="98"/>
      <c r="KH71" s="98"/>
      <c r="KI71" s="98"/>
      <c r="KJ71" s="98"/>
      <c r="KK71" s="98"/>
      <c r="KL71" s="98"/>
      <c r="KM71" s="98"/>
      <c r="KN71" s="98"/>
      <c r="KO71" s="98"/>
      <c r="KP71" s="98"/>
      <c r="KQ71" s="98"/>
      <c r="KR71" s="98"/>
      <c r="KS71" s="98"/>
      <c r="KT71" s="98"/>
      <c r="KU71" s="98"/>
      <c r="KV71" s="98"/>
      <c r="KW71" s="98"/>
      <c r="KX71" s="98"/>
      <c r="KY71" s="98"/>
      <c r="KZ71" s="98"/>
      <c r="LA71" s="98"/>
      <c r="LB71" s="98"/>
      <c r="LC71" s="98"/>
      <c r="LD71" s="98"/>
      <c r="LE71" s="98"/>
      <c r="LF71" s="98"/>
      <c r="LG71" s="98"/>
      <c r="LH71" s="98"/>
      <c r="LI71" s="98"/>
      <c r="LJ71" s="98"/>
      <c r="LK71" s="98"/>
      <c r="LL71" s="98"/>
      <c r="LM71" s="98"/>
      <c r="LN71" s="98"/>
      <c r="LO71" s="98"/>
      <c r="LP71" s="98"/>
      <c r="LQ71" s="98"/>
      <c r="LR71" s="98"/>
      <c r="LS71" s="98"/>
      <c r="LT71" s="98"/>
      <c r="LU71" s="98"/>
      <c r="LV71" s="98"/>
      <c r="LW71" s="98"/>
      <c r="LX71" s="98"/>
      <c r="LY71" s="98"/>
      <c r="LZ71" s="98"/>
      <c r="MA71" s="98"/>
      <c r="MB71" s="98"/>
      <c r="MC71" s="98"/>
      <c r="MD71" s="98"/>
      <c r="ME71" s="98"/>
      <c r="MF71" s="98"/>
      <c r="MG71" s="98"/>
      <c r="MH71" s="98"/>
      <c r="MI71" s="98"/>
      <c r="MJ71" s="98"/>
      <c r="MK71" s="98"/>
      <c r="ML71" s="98"/>
      <c r="MM71" s="98"/>
      <c r="MN71" s="98"/>
      <c r="MO71" s="98"/>
      <c r="MP71" s="98"/>
      <c r="MQ71" s="98"/>
      <c r="MR71" s="98"/>
      <c r="MS71" s="98"/>
      <c r="MT71" s="98"/>
      <c r="MU71" s="98"/>
      <c r="MV71" s="98"/>
      <c r="MW71" s="98"/>
      <c r="MX71" s="98"/>
      <c r="MY71" s="98"/>
      <c r="MZ71" s="98"/>
      <c r="NA71" s="98"/>
      <c r="NB71" s="98"/>
      <c r="NC71" s="98"/>
      <c r="ND71" s="98"/>
      <c r="NE71" s="98"/>
      <c r="NF71" s="98"/>
      <c r="NG71" s="98"/>
      <c r="NH71" s="98"/>
      <c r="NI71" s="98"/>
      <c r="NJ71" s="98"/>
      <c r="NK71" s="98"/>
      <c r="NL71" s="98"/>
      <c r="NM71" s="98"/>
    </row>
    <row r="72" spans="1:377" s="51" customFormat="1" ht="15.75" thickBot="1" x14ac:dyDescent="0.25">
      <c r="B72" s="68"/>
      <c r="C72" s="69"/>
      <c r="D72" s="70"/>
      <c r="E72" s="162"/>
      <c r="F72" s="85"/>
      <c r="G72" s="91"/>
      <c r="H72" s="110"/>
      <c r="I72" s="85"/>
      <c r="J72" s="91"/>
      <c r="K72" s="110"/>
      <c r="L72" s="180"/>
      <c r="M72" s="133"/>
      <c r="N72" s="110"/>
      <c r="O72" s="85"/>
      <c r="P72" s="91"/>
      <c r="Q72" s="110"/>
      <c r="R72" s="180"/>
      <c r="S72" s="133"/>
      <c r="T72" s="110"/>
      <c r="U72" s="85"/>
      <c r="V72" s="91"/>
      <c r="W72" s="110"/>
      <c r="X72" s="180"/>
      <c r="Y72" s="133"/>
      <c r="Z72" s="110"/>
      <c r="AA72" s="85"/>
      <c r="AB72" s="91"/>
      <c r="AC72" s="110"/>
      <c r="AD72" s="180"/>
      <c r="AE72" s="133"/>
      <c r="AF72" s="110"/>
      <c r="AG72" s="85"/>
      <c r="AH72" s="91"/>
      <c r="AI72" s="110"/>
      <c r="AJ72" s="180"/>
      <c r="AK72" s="133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  <c r="IW72" s="98"/>
      <c r="IX72" s="98"/>
      <c r="IY72" s="98"/>
      <c r="IZ72" s="98"/>
      <c r="JA72" s="98"/>
      <c r="JB72" s="98"/>
      <c r="JC72" s="98"/>
      <c r="JD72" s="98"/>
      <c r="JE72" s="98"/>
      <c r="JF72" s="98"/>
      <c r="JG72" s="98"/>
      <c r="JH72" s="98"/>
      <c r="JI72" s="98"/>
      <c r="JJ72" s="98"/>
      <c r="JK72" s="98"/>
      <c r="JL72" s="98"/>
      <c r="JM72" s="98"/>
      <c r="JN72" s="98"/>
      <c r="JO72" s="98"/>
      <c r="JP72" s="98"/>
      <c r="JQ72" s="98"/>
      <c r="JR72" s="98"/>
      <c r="JS72" s="98"/>
      <c r="JT72" s="98"/>
      <c r="JU72" s="98"/>
      <c r="JV72" s="98"/>
      <c r="JW72" s="98"/>
      <c r="JX72" s="98"/>
      <c r="JY72" s="98"/>
      <c r="JZ72" s="98"/>
      <c r="KA72" s="98"/>
      <c r="KB72" s="98"/>
      <c r="KC72" s="98"/>
      <c r="KD72" s="98"/>
      <c r="KE72" s="98"/>
      <c r="KF72" s="98"/>
      <c r="KG72" s="98"/>
      <c r="KH72" s="98"/>
      <c r="KI72" s="98"/>
      <c r="KJ72" s="98"/>
      <c r="KK72" s="98"/>
      <c r="KL72" s="98"/>
      <c r="KM72" s="98"/>
      <c r="KN72" s="98"/>
      <c r="KO72" s="98"/>
      <c r="KP72" s="98"/>
      <c r="KQ72" s="98"/>
      <c r="KR72" s="98"/>
      <c r="KS72" s="98"/>
      <c r="KT72" s="98"/>
      <c r="KU72" s="98"/>
      <c r="KV72" s="98"/>
      <c r="KW72" s="98"/>
      <c r="KX72" s="98"/>
      <c r="KY72" s="98"/>
      <c r="KZ72" s="98"/>
      <c r="LA72" s="98"/>
      <c r="LB72" s="98"/>
      <c r="LC72" s="98"/>
      <c r="LD72" s="98"/>
      <c r="LE72" s="98"/>
      <c r="LF72" s="98"/>
      <c r="LG72" s="98"/>
      <c r="LH72" s="98"/>
      <c r="LI72" s="98"/>
      <c r="LJ72" s="98"/>
      <c r="LK72" s="98"/>
      <c r="LL72" s="98"/>
      <c r="LM72" s="98"/>
      <c r="LN72" s="98"/>
      <c r="LO72" s="98"/>
      <c r="LP72" s="98"/>
      <c r="LQ72" s="98"/>
      <c r="LR72" s="98"/>
      <c r="LS72" s="98"/>
      <c r="LT72" s="98"/>
      <c r="LU72" s="98"/>
      <c r="LV72" s="98"/>
      <c r="LW72" s="98"/>
      <c r="LX72" s="98"/>
      <c r="LY72" s="98"/>
      <c r="LZ72" s="98"/>
      <c r="MA72" s="98"/>
      <c r="MB72" s="98"/>
      <c r="MC72" s="98"/>
      <c r="MD72" s="98"/>
      <c r="ME72" s="98"/>
      <c r="MF72" s="98"/>
      <c r="MG72" s="98"/>
      <c r="MH72" s="98"/>
      <c r="MI72" s="98"/>
      <c r="MJ72" s="98"/>
      <c r="MK72" s="98"/>
      <c r="ML72" s="98"/>
      <c r="MM72" s="98"/>
      <c r="MN72" s="98"/>
      <c r="MO72" s="98"/>
      <c r="MP72" s="98"/>
      <c r="MQ72" s="98"/>
      <c r="MR72" s="98"/>
      <c r="MS72" s="98"/>
      <c r="MT72" s="98"/>
      <c r="MU72" s="98"/>
      <c r="MV72" s="98"/>
      <c r="MW72" s="98"/>
      <c r="MX72" s="98"/>
      <c r="MY72" s="98"/>
      <c r="MZ72" s="98"/>
      <c r="NA72" s="98"/>
      <c r="NB72" s="98"/>
      <c r="NC72" s="98"/>
      <c r="ND72" s="98"/>
      <c r="NE72" s="98"/>
      <c r="NF72" s="98"/>
      <c r="NG72" s="98"/>
      <c r="NH72" s="98"/>
      <c r="NI72" s="98"/>
      <c r="NJ72" s="98"/>
      <c r="NK72" s="98"/>
      <c r="NL72" s="98"/>
      <c r="NM72" s="98"/>
    </row>
    <row r="73" spans="1:377" x14ac:dyDescent="0.25">
      <c r="J73" s="47"/>
      <c r="P73" s="47"/>
      <c r="V73" s="47"/>
      <c r="AB73" s="47"/>
      <c r="AH73" s="47"/>
    </row>
    <row r="74" spans="1:377" x14ac:dyDescent="0.25">
      <c r="B74" s="8" t="s">
        <v>47</v>
      </c>
      <c r="F74" s="87">
        <v>3.4500000000000003E-2</v>
      </c>
      <c r="I74" s="87">
        <v>3.6900000000000002E-2</v>
      </c>
      <c r="O74" s="87">
        <f>I74</f>
        <v>3.6900000000000002E-2</v>
      </c>
      <c r="U74" s="87">
        <f>I74</f>
        <v>3.6900000000000002E-2</v>
      </c>
      <c r="AA74" s="87">
        <f>I74</f>
        <v>3.6900000000000002E-2</v>
      </c>
      <c r="AG74" s="87">
        <f>I74</f>
        <v>3.6900000000000002E-2</v>
      </c>
    </row>
    <row r="76" spans="1:377" x14ac:dyDescent="0.25">
      <c r="A76" s="88" t="s">
        <v>48</v>
      </c>
    </row>
    <row r="77" spans="1:377" x14ac:dyDescent="0.25">
      <c r="B77" s="218" t="s">
        <v>122</v>
      </c>
    </row>
    <row r="78" spans="1:377" x14ac:dyDescent="0.25">
      <c r="A78" s="2" t="s">
        <v>49</v>
      </c>
      <c r="B78" s="2" t="s">
        <v>123</v>
      </c>
    </row>
    <row r="79" spans="1:377" x14ac:dyDescent="0.25">
      <c r="A79" s="2" t="s">
        <v>50</v>
      </c>
      <c r="B79" s="2" t="s">
        <v>124</v>
      </c>
    </row>
    <row r="80" spans="1:377" x14ac:dyDescent="0.25">
      <c r="B80" s="2" t="s">
        <v>125</v>
      </c>
    </row>
    <row r="81" spans="1:36" s="2" customFormat="1" x14ac:dyDescent="0.25">
      <c r="A81" s="7" t="s">
        <v>51</v>
      </c>
      <c r="E81" s="148"/>
      <c r="L81" s="169"/>
      <c r="R81" s="169"/>
      <c r="X81" s="169"/>
      <c r="AD81" s="169"/>
      <c r="AJ81" s="169"/>
    </row>
    <row r="82" spans="1:36" s="2" customFormat="1" x14ac:dyDescent="0.25">
      <c r="A82" s="7" t="s">
        <v>52</v>
      </c>
      <c r="E82" s="148"/>
      <c r="L82" s="169"/>
      <c r="R82" s="169"/>
      <c r="X82" s="169"/>
      <c r="AD82" s="169"/>
      <c r="AJ82" s="169"/>
    </row>
    <row r="84" spans="1:36" s="2" customFormat="1" x14ac:dyDescent="0.25">
      <c r="A84" s="2" t="s">
        <v>53</v>
      </c>
      <c r="E84" s="148"/>
      <c r="L84" s="169"/>
      <c r="R84" s="169"/>
      <c r="X84" s="169"/>
      <c r="AD84" s="169"/>
      <c r="AJ84" s="169"/>
    </row>
    <row r="85" spans="1:36" s="2" customFormat="1" x14ac:dyDescent="0.25">
      <c r="A85" s="2" t="s">
        <v>54</v>
      </c>
      <c r="E85" s="148"/>
      <c r="L85" s="169"/>
      <c r="R85" s="169"/>
      <c r="X85" s="169"/>
      <c r="AD85" s="169"/>
      <c r="AJ85" s="169"/>
    </row>
    <row r="86" spans="1:36" s="2" customFormat="1" x14ac:dyDescent="0.25">
      <c r="A86" s="2" t="s">
        <v>55</v>
      </c>
      <c r="E86" s="148"/>
      <c r="L86" s="169"/>
      <c r="R86" s="169"/>
      <c r="X86" s="169"/>
      <c r="AD86" s="169"/>
      <c r="AJ86" s="169"/>
    </row>
    <row r="87" spans="1:36" s="2" customFormat="1" x14ac:dyDescent="0.25">
      <c r="A87" s="2" t="s">
        <v>56</v>
      </c>
      <c r="E87" s="148"/>
      <c r="L87" s="169"/>
      <c r="R87" s="169"/>
      <c r="X87" s="169"/>
      <c r="AD87" s="169"/>
      <c r="AJ87" s="169"/>
    </row>
    <row r="88" spans="1:36" s="2" customFormat="1" x14ac:dyDescent="0.25">
      <c r="A88" s="2" t="s">
        <v>57</v>
      </c>
      <c r="E88" s="148"/>
      <c r="L88" s="169"/>
      <c r="R88" s="169"/>
      <c r="X88" s="169"/>
      <c r="AD88" s="169"/>
      <c r="AJ88" s="169"/>
    </row>
    <row r="90" spans="1:36" s="2" customFormat="1" x14ac:dyDescent="0.25">
      <c r="A90" s="89"/>
      <c r="B90" s="2" t="s">
        <v>58</v>
      </c>
      <c r="E90" s="148"/>
      <c r="L90" s="169"/>
      <c r="R90" s="169"/>
      <c r="X90" s="169"/>
      <c r="AD90" s="169"/>
      <c r="AJ90" s="169"/>
    </row>
  </sheetData>
  <mergeCells count="20">
    <mergeCell ref="AG20:AH20"/>
    <mergeCell ref="AJ20:AK20"/>
    <mergeCell ref="X20:Y20"/>
    <mergeCell ref="AA20:AB20"/>
    <mergeCell ref="AD20:AE20"/>
    <mergeCell ref="B71:D71"/>
    <mergeCell ref="O20:P20"/>
    <mergeCell ref="R20:S20"/>
    <mergeCell ref="U20:V20"/>
    <mergeCell ref="D21:D22"/>
    <mergeCell ref="B64:D64"/>
    <mergeCell ref="B65:D65"/>
    <mergeCell ref="B70:D7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48:D49 D40:D46 D66 D51:D60 D72 D23:D38">
      <formula1>"Monthly, per kWh, per kW"</formula1>
    </dataValidation>
  </dataValidations>
  <pageMargins left="0.7" right="0.7" top="0.75" bottom="0.75" header="0.3" footer="0.3"/>
  <pageSetup paperSize="5" scale="4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0"/>
  <sheetViews>
    <sheetView view="pageBreakPreview" topLeftCell="B1" zoomScale="70" zoomScaleNormal="70" zoomScaleSheetLayoutView="70" workbookViewId="0">
      <selection activeCell="AJ1" sqref="AJ1:AK7"/>
    </sheetView>
  </sheetViews>
  <sheetFormatPr defaultRowHeight="15" outlineLevelCol="1" x14ac:dyDescent="0.25"/>
  <cols>
    <col min="1" max="1" width="13.7109375" style="2" hidden="1" customWidth="1" outlineLevel="1"/>
    <col min="2" max="2" width="76.85546875" style="2" customWidth="1" collapsed="1"/>
    <col min="3" max="3" width="1.28515625" style="2" customWidth="1"/>
    <col min="4" max="4" width="11.28515625" style="2" customWidth="1"/>
    <col min="5" max="5" width="11" style="193" customWidth="1"/>
    <col min="6" max="6" width="12.28515625" style="2" customWidth="1"/>
    <col min="7" max="7" width="12.42578125" style="2" customWidth="1"/>
    <col min="8" max="8" width="8.5703125" style="2" customWidth="1"/>
    <col min="9" max="10" width="13.5703125" style="2" customWidth="1"/>
    <col min="11" max="11" width="1" style="2" customWidth="1"/>
    <col min="12" max="12" width="12.7109375" style="169" bestFit="1" customWidth="1"/>
    <col min="13" max="13" width="10.85546875" style="120" bestFit="1" customWidth="1"/>
    <col min="14" max="14" width="1.28515625" style="2" customWidth="1"/>
    <col min="15" max="15" width="12.140625" style="2" customWidth="1"/>
    <col min="16" max="16" width="12" style="2" customWidth="1"/>
    <col min="17" max="17" width="1" style="2" customWidth="1"/>
    <col min="18" max="18" width="12.7109375" style="169" bestFit="1" customWidth="1"/>
    <col min="19" max="19" width="10.85546875" style="120" bestFit="1" customWidth="1"/>
    <col min="20" max="20" width="1.28515625" style="2" customWidth="1"/>
    <col min="21" max="21" width="12.140625" style="2" customWidth="1"/>
    <col min="22" max="22" width="11.5703125" style="2" customWidth="1"/>
    <col min="23" max="23" width="1" style="2" customWidth="1"/>
    <col min="24" max="24" width="12.7109375" style="169" bestFit="1" customWidth="1"/>
    <col min="25" max="25" width="10.85546875" style="120" bestFit="1" customWidth="1"/>
    <col min="26" max="26" width="1.28515625" style="2" customWidth="1"/>
    <col min="27" max="27" width="12.140625" style="2" customWidth="1"/>
    <col min="28" max="28" width="12" style="2" customWidth="1"/>
    <col min="29" max="29" width="1" style="2" customWidth="1"/>
    <col min="30" max="30" width="12.7109375" style="169" bestFit="1" customWidth="1"/>
    <col min="31" max="31" width="10.85546875" style="120" bestFit="1" customWidth="1"/>
    <col min="32" max="32" width="1.28515625" style="2" customWidth="1"/>
    <col min="33" max="34" width="12.140625" style="2" customWidth="1"/>
    <col min="35" max="35" width="1" style="2" customWidth="1"/>
    <col min="36" max="36" width="12.7109375" style="169" bestFit="1" customWidth="1"/>
    <col min="37" max="37" width="10.85546875" style="120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2"/>
      <c r="B1" s="92"/>
      <c r="C1" s="92"/>
      <c r="D1" s="92"/>
      <c r="E1" s="189"/>
      <c r="F1" s="92"/>
      <c r="G1" s="92"/>
      <c r="H1" s="92"/>
      <c r="I1" s="92"/>
      <c r="J1" s="93"/>
      <c r="K1" s="93"/>
      <c r="L1" s="166"/>
      <c r="M1" s="115"/>
      <c r="N1" s="92"/>
      <c r="O1" s="112" t="s">
        <v>67</v>
      </c>
      <c r="P1" s="112">
        <v>1</v>
      </c>
      <c r="Q1" s="113"/>
      <c r="R1" s="206">
        <v>2</v>
      </c>
      <c r="S1" s="115"/>
      <c r="T1" s="92"/>
      <c r="U1" s="92"/>
      <c r="V1" s="93"/>
      <c r="W1" s="93"/>
      <c r="X1" s="166"/>
      <c r="Y1" s="115"/>
      <c r="Z1" s="92"/>
      <c r="AA1" s="92"/>
      <c r="AB1" s="93"/>
      <c r="AC1" s="93"/>
      <c r="AD1" s="166"/>
      <c r="AE1" s="115"/>
      <c r="AF1" s="92"/>
      <c r="AG1" s="92"/>
      <c r="AH1" s="93"/>
      <c r="AJ1" s="166" t="s">
        <v>0</v>
      </c>
      <c r="AK1" s="134" t="e">
        <f>EBNUMBER</f>
        <v>#REF!</v>
      </c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93"/>
      <c r="IV1" s="93"/>
      <c r="IW1" s="93"/>
      <c r="IX1" s="93"/>
      <c r="IY1" s="93"/>
      <c r="IZ1" s="93"/>
      <c r="JA1" s="93"/>
      <c r="JB1" s="93"/>
      <c r="JC1" s="93"/>
      <c r="JD1" s="93"/>
      <c r="JE1" s="93"/>
      <c r="JF1" s="93"/>
      <c r="JG1" s="93"/>
      <c r="JH1" s="93"/>
      <c r="JI1" s="93"/>
      <c r="JJ1" s="93"/>
      <c r="JK1" s="93"/>
      <c r="JL1" s="93"/>
      <c r="JM1" s="93"/>
      <c r="JN1" s="93"/>
      <c r="JO1" s="93"/>
      <c r="JP1" s="93"/>
      <c r="JQ1" s="93"/>
      <c r="JR1" s="93"/>
      <c r="JS1" s="93"/>
      <c r="JT1" s="93"/>
      <c r="JU1" s="93"/>
      <c r="JV1" s="93"/>
      <c r="JW1" s="93"/>
      <c r="JX1" s="93"/>
      <c r="JY1" s="93"/>
      <c r="JZ1" s="93"/>
      <c r="KA1" s="93"/>
      <c r="KB1" s="93"/>
      <c r="KC1" s="93"/>
      <c r="KD1" s="93"/>
      <c r="KE1" s="93"/>
      <c r="KF1" s="93"/>
      <c r="KG1" s="93"/>
      <c r="KH1" s="93"/>
      <c r="KI1" s="93"/>
      <c r="KJ1" s="93"/>
      <c r="KK1" s="93"/>
      <c r="KL1" s="93"/>
      <c r="KM1" s="93"/>
      <c r="KN1" s="93"/>
      <c r="KO1" s="93"/>
      <c r="KP1" s="93"/>
      <c r="KQ1" s="93"/>
      <c r="KR1" s="93"/>
      <c r="KS1" s="93"/>
      <c r="KT1" s="93"/>
      <c r="KU1" s="93"/>
      <c r="KV1" s="93"/>
      <c r="KW1" s="93"/>
      <c r="KX1" s="93"/>
      <c r="KY1" s="93"/>
      <c r="KZ1" s="93"/>
      <c r="LA1" s="93"/>
      <c r="LB1" s="93"/>
      <c r="LC1" s="93"/>
      <c r="LD1" s="93"/>
      <c r="LE1" s="93"/>
      <c r="LF1" s="93"/>
      <c r="LG1" s="93"/>
      <c r="LH1" s="93"/>
      <c r="LI1" s="93"/>
      <c r="LJ1" s="93"/>
      <c r="LK1" s="93"/>
      <c r="LL1" s="93"/>
      <c r="LM1" s="93"/>
      <c r="LN1" s="93"/>
      <c r="LO1" s="93"/>
      <c r="LP1" s="93"/>
      <c r="LQ1" s="93"/>
      <c r="LR1" s="93"/>
      <c r="LS1" s="93"/>
      <c r="LT1" s="93"/>
      <c r="LU1" s="93"/>
      <c r="LV1" s="93"/>
      <c r="LW1" s="93"/>
      <c r="LX1" s="93"/>
      <c r="LY1" s="93"/>
      <c r="LZ1" s="93"/>
      <c r="MA1" s="93"/>
      <c r="MB1" s="93"/>
      <c r="MC1" s="93"/>
      <c r="MD1" s="93"/>
      <c r="ME1" s="93"/>
      <c r="MF1" s="93"/>
      <c r="MG1" s="93"/>
      <c r="MH1" s="93"/>
      <c r="MI1" s="93"/>
      <c r="MJ1" s="93"/>
      <c r="MK1" s="93"/>
      <c r="ML1" s="93"/>
      <c r="MM1" s="93"/>
      <c r="MN1" s="93"/>
      <c r="MO1" s="93"/>
      <c r="MP1" s="93"/>
      <c r="MQ1" s="93"/>
      <c r="MR1" s="93"/>
      <c r="MS1" s="93"/>
      <c r="MT1" s="93"/>
      <c r="MU1" s="93"/>
      <c r="MV1" s="93"/>
      <c r="MW1" s="93"/>
      <c r="MX1" s="93"/>
      <c r="MY1" s="93"/>
      <c r="MZ1" s="93"/>
      <c r="NA1" s="93"/>
      <c r="NB1" s="93"/>
      <c r="NC1" s="93"/>
      <c r="ND1" s="93"/>
      <c r="NE1" s="93"/>
      <c r="NF1" s="93"/>
      <c r="NG1" s="93"/>
      <c r="NH1" s="93"/>
      <c r="NI1" s="93"/>
      <c r="NJ1" s="93"/>
      <c r="NK1" s="93"/>
      <c r="NL1" s="93"/>
      <c r="NM1" s="93"/>
    </row>
    <row r="2" spans="1:377" s="1" customFormat="1" ht="16.5" customHeight="1" x14ac:dyDescent="0.25">
      <c r="A2" s="94"/>
      <c r="B2" s="94"/>
      <c r="C2" s="94"/>
      <c r="D2" s="94"/>
      <c r="E2" s="190"/>
      <c r="F2" s="94"/>
      <c r="G2" s="94"/>
      <c r="H2" s="94"/>
      <c r="I2" s="94"/>
      <c r="J2" s="93"/>
      <c r="K2" s="93"/>
      <c r="L2" s="166"/>
      <c r="M2" s="116"/>
      <c r="N2" s="94"/>
      <c r="O2" s="112" t="s">
        <v>68</v>
      </c>
      <c r="P2" s="112">
        <v>2</v>
      </c>
      <c r="Q2" s="113"/>
      <c r="R2" s="166"/>
      <c r="S2" s="116"/>
      <c r="T2" s="94"/>
      <c r="U2" s="94"/>
      <c r="V2" s="93"/>
      <c r="W2" s="93"/>
      <c r="X2" s="166"/>
      <c r="Y2" s="116"/>
      <c r="Z2" s="94"/>
      <c r="AA2" s="94"/>
      <c r="AB2" s="93"/>
      <c r="AC2" s="93"/>
      <c r="AD2" s="166"/>
      <c r="AE2" s="116"/>
      <c r="AF2" s="94"/>
      <c r="AG2" s="94"/>
      <c r="AH2" s="93"/>
      <c r="AJ2" s="166" t="s">
        <v>1</v>
      </c>
      <c r="AK2" s="135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3"/>
      <c r="LC2" s="93"/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3"/>
      <c r="ML2" s="93"/>
      <c r="MM2" s="93"/>
      <c r="MN2" s="93"/>
      <c r="MO2" s="93"/>
      <c r="MP2" s="93"/>
      <c r="MQ2" s="93"/>
      <c r="MR2" s="93"/>
      <c r="MS2" s="93"/>
      <c r="MT2" s="93"/>
      <c r="MU2" s="93"/>
      <c r="MV2" s="93"/>
      <c r="MW2" s="93"/>
      <c r="MX2" s="93"/>
      <c r="MY2" s="93"/>
      <c r="MZ2" s="93"/>
      <c r="NA2" s="93"/>
      <c r="NB2" s="93"/>
      <c r="NC2" s="93"/>
      <c r="ND2" s="93"/>
      <c r="NE2" s="93"/>
      <c r="NF2" s="93"/>
      <c r="NG2" s="93"/>
      <c r="NH2" s="93"/>
      <c r="NI2" s="93"/>
      <c r="NJ2" s="93"/>
      <c r="NK2" s="93"/>
      <c r="NL2" s="93"/>
      <c r="NM2" s="93"/>
    </row>
    <row r="3" spans="1:377" s="1" customFormat="1" ht="16.5" customHeight="1" x14ac:dyDescent="0.25">
      <c r="A3" s="228"/>
      <c r="B3" s="228"/>
      <c r="C3" s="228"/>
      <c r="D3" s="228"/>
      <c r="E3" s="228"/>
      <c r="F3" s="228"/>
      <c r="G3" s="228"/>
      <c r="H3" s="228"/>
      <c r="I3" s="228"/>
      <c r="J3" s="93"/>
      <c r="K3" s="93"/>
      <c r="L3" s="166"/>
      <c r="M3" s="116"/>
      <c r="N3" s="95"/>
      <c r="O3" s="93"/>
      <c r="P3" s="93"/>
      <c r="Q3" s="93"/>
      <c r="R3" s="166"/>
      <c r="S3" s="116"/>
      <c r="T3" s="93"/>
      <c r="U3" s="93"/>
      <c r="V3" s="93"/>
      <c r="W3" s="93"/>
      <c r="X3" s="166"/>
      <c r="Y3" s="116"/>
      <c r="Z3" s="93"/>
      <c r="AA3" s="93"/>
      <c r="AB3" s="93"/>
      <c r="AC3" s="93"/>
      <c r="AD3" s="166"/>
      <c r="AE3" s="116"/>
      <c r="AF3" s="93"/>
      <c r="AG3" s="93"/>
      <c r="AH3" s="93"/>
      <c r="AJ3" s="166" t="s">
        <v>2</v>
      </c>
      <c r="AK3" s="135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  <c r="IW3" s="93"/>
      <c r="IX3" s="93"/>
      <c r="IY3" s="93"/>
      <c r="IZ3" s="93"/>
      <c r="JA3" s="93"/>
      <c r="JB3" s="93"/>
      <c r="JC3" s="93"/>
      <c r="JD3" s="93"/>
      <c r="JE3" s="93"/>
      <c r="JF3" s="93"/>
      <c r="JG3" s="93"/>
      <c r="JH3" s="93"/>
      <c r="JI3" s="93"/>
      <c r="JJ3" s="93"/>
      <c r="JK3" s="93"/>
      <c r="JL3" s="93"/>
      <c r="JM3" s="93"/>
      <c r="JN3" s="93"/>
      <c r="JO3" s="93"/>
      <c r="JP3" s="93"/>
      <c r="JQ3" s="93"/>
      <c r="JR3" s="93"/>
      <c r="JS3" s="93"/>
      <c r="JT3" s="93"/>
      <c r="JU3" s="93"/>
      <c r="JV3" s="93"/>
      <c r="JW3" s="93"/>
      <c r="JX3" s="93"/>
      <c r="JY3" s="93"/>
      <c r="JZ3" s="93"/>
      <c r="KA3" s="93"/>
      <c r="KB3" s="93"/>
      <c r="KC3" s="93"/>
      <c r="KD3" s="93"/>
      <c r="KE3" s="93"/>
      <c r="KF3" s="93"/>
      <c r="KG3" s="93"/>
      <c r="KH3" s="93"/>
      <c r="KI3" s="93"/>
      <c r="KJ3" s="93"/>
      <c r="KK3" s="93"/>
      <c r="KL3" s="93"/>
      <c r="KM3" s="93"/>
      <c r="KN3" s="93"/>
      <c r="KO3" s="93"/>
      <c r="KP3" s="93"/>
      <c r="KQ3" s="93"/>
      <c r="KR3" s="93"/>
      <c r="KS3" s="93"/>
      <c r="KT3" s="93"/>
      <c r="KU3" s="93"/>
      <c r="KV3" s="93"/>
      <c r="KW3" s="93"/>
      <c r="KX3" s="93"/>
      <c r="KY3" s="93"/>
      <c r="KZ3" s="93"/>
      <c r="LA3" s="93"/>
      <c r="LB3" s="93"/>
      <c r="LC3" s="93"/>
      <c r="LD3" s="93"/>
      <c r="LE3" s="93"/>
      <c r="LF3" s="93"/>
      <c r="LG3" s="93"/>
      <c r="LH3" s="93"/>
      <c r="LI3" s="93"/>
      <c r="LJ3" s="93"/>
      <c r="LK3" s="93"/>
      <c r="LL3" s="93"/>
      <c r="LM3" s="93"/>
      <c r="LN3" s="93"/>
      <c r="LO3" s="93"/>
      <c r="LP3" s="93"/>
      <c r="LQ3" s="93"/>
      <c r="LR3" s="93"/>
      <c r="LS3" s="93"/>
      <c r="LT3" s="93"/>
      <c r="LU3" s="93"/>
      <c r="LV3" s="93"/>
      <c r="LW3" s="93"/>
      <c r="LX3" s="93"/>
      <c r="LY3" s="93"/>
      <c r="LZ3" s="93"/>
      <c r="MA3" s="93"/>
      <c r="MB3" s="93"/>
      <c r="MC3" s="93"/>
      <c r="MD3" s="93"/>
      <c r="ME3" s="93"/>
      <c r="MF3" s="93"/>
      <c r="MG3" s="93"/>
      <c r="MH3" s="93"/>
      <c r="MI3" s="93"/>
      <c r="MJ3" s="93"/>
      <c r="MK3" s="93"/>
      <c r="ML3" s="93"/>
      <c r="MM3" s="93"/>
      <c r="MN3" s="93"/>
      <c r="MO3" s="93"/>
      <c r="MP3" s="93"/>
      <c r="MQ3" s="93"/>
      <c r="MR3" s="93"/>
      <c r="MS3" s="93"/>
      <c r="MT3" s="93"/>
      <c r="MU3" s="93"/>
      <c r="MV3" s="93"/>
      <c r="MW3" s="93"/>
      <c r="MX3" s="93"/>
      <c r="MY3" s="93"/>
      <c r="MZ3" s="93"/>
      <c r="NA3" s="93"/>
      <c r="NB3" s="93"/>
      <c r="NC3" s="93"/>
      <c r="ND3" s="93"/>
      <c r="NE3" s="93"/>
      <c r="NF3" s="93"/>
      <c r="NG3" s="93"/>
      <c r="NH3" s="93"/>
      <c r="NI3" s="93"/>
      <c r="NJ3" s="93"/>
      <c r="NK3" s="93"/>
      <c r="NL3" s="93"/>
      <c r="NM3" s="93"/>
    </row>
    <row r="4" spans="1:377" s="1" customFormat="1" ht="16.5" customHeight="1" x14ac:dyDescent="0.25">
      <c r="A4" s="94"/>
      <c r="B4" s="94"/>
      <c r="C4" s="94"/>
      <c r="D4" s="94"/>
      <c r="E4" s="190"/>
      <c r="F4" s="94"/>
      <c r="G4" s="94"/>
      <c r="H4" s="94"/>
      <c r="I4" s="96"/>
      <c r="J4" s="93"/>
      <c r="K4" s="93"/>
      <c r="L4" s="166"/>
      <c r="M4" s="116"/>
      <c r="N4" s="94"/>
      <c r="O4" s="96"/>
      <c r="P4" s="93"/>
      <c r="Q4" s="93"/>
      <c r="R4" s="166"/>
      <c r="S4" s="116"/>
      <c r="T4" s="94"/>
      <c r="U4" s="96"/>
      <c r="V4" s="93"/>
      <c r="W4" s="93"/>
      <c r="X4" s="166"/>
      <c r="Y4" s="116"/>
      <c r="Z4" s="94"/>
      <c r="AA4" s="96"/>
      <c r="AB4" s="93"/>
      <c r="AC4" s="93"/>
      <c r="AD4" s="166"/>
      <c r="AE4" s="116"/>
      <c r="AF4" s="94"/>
      <c r="AG4" s="96"/>
      <c r="AH4" s="93"/>
      <c r="AJ4" s="166" t="s">
        <v>3</v>
      </c>
      <c r="AK4" s="135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  <c r="IW4" s="93"/>
      <c r="IX4" s="93"/>
      <c r="IY4" s="93"/>
      <c r="IZ4" s="93"/>
      <c r="JA4" s="93"/>
      <c r="JB4" s="93"/>
      <c r="JC4" s="93"/>
      <c r="JD4" s="93"/>
      <c r="JE4" s="93"/>
      <c r="JF4" s="93"/>
      <c r="JG4" s="93"/>
      <c r="JH4" s="93"/>
      <c r="JI4" s="93"/>
      <c r="JJ4" s="93"/>
      <c r="JK4" s="93"/>
      <c r="JL4" s="93"/>
      <c r="JM4" s="93"/>
      <c r="JN4" s="93"/>
      <c r="JO4" s="93"/>
      <c r="JP4" s="93"/>
      <c r="JQ4" s="93"/>
      <c r="JR4" s="93"/>
      <c r="JS4" s="93"/>
      <c r="JT4" s="93"/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3"/>
      <c r="LR4" s="93"/>
      <c r="LS4" s="93"/>
      <c r="LT4" s="93"/>
      <c r="LU4" s="93"/>
      <c r="LV4" s="93"/>
      <c r="LW4" s="93"/>
      <c r="LX4" s="93"/>
      <c r="LY4" s="93"/>
      <c r="LZ4" s="93"/>
      <c r="MA4" s="93"/>
      <c r="MB4" s="93"/>
      <c r="MC4" s="93"/>
      <c r="MD4" s="93"/>
      <c r="ME4" s="93"/>
      <c r="MF4" s="93"/>
      <c r="MG4" s="93"/>
      <c r="MH4" s="93"/>
      <c r="MI4" s="93"/>
      <c r="MJ4" s="93"/>
      <c r="MK4" s="93"/>
      <c r="ML4" s="93"/>
      <c r="MM4" s="93"/>
      <c r="MN4" s="93"/>
      <c r="MO4" s="93"/>
      <c r="MP4" s="93"/>
      <c r="MQ4" s="93"/>
      <c r="MR4" s="93"/>
      <c r="MS4" s="93"/>
      <c r="MT4" s="93"/>
      <c r="MU4" s="93"/>
      <c r="MV4" s="93"/>
      <c r="MW4" s="93"/>
      <c r="MX4" s="93"/>
      <c r="MY4" s="93"/>
      <c r="MZ4" s="93"/>
      <c r="NA4" s="93"/>
      <c r="NB4" s="93"/>
      <c r="NC4" s="93"/>
      <c r="ND4" s="93"/>
      <c r="NE4" s="93"/>
      <c r="NF4" s="93"/>
      <c r="NG4" s="93"/>
      <c r="NH4" s="93"/>
      <c r="NI4" s="93"/>
      <c r="NJ4" s="93"/>
      <c r="NK4" s="93"/>
      <c r="NL4" s="93"/>
      <c r="NM4" s="93"/>
    </row>
    <row r="5" spans="1:377" s="1" customFormat="1" ht="16.5" customHeight="1" x14ac:dyDescent="0.25">
      <c r="A5" s="93"/>
      <c r="B5" s="93"/>
      <c r="C5" s="97"/>
      <c r="D5" s="97"/>
      <c r="E5" s="191"/>
      <c r="F5" s="93"/>
      <c r="G5" s="93"/>
      <c r="H5" s="93"/>
      <c r="I5" s="93"/>
      <c r="J5" s="93"/>
      <c r="K5" s="93"/>
      <c r="L5" s="166"/>
      <c r="M5" s="115"/>
      <c r="N5" s="93"/>
      <c r="O5" s="93"/>
      <c r="P5" s="93"/>
      <c r="Q5" s="93"/>
      <c r="R5" s="166"/>
      <c r="S5" s="115"/>
      <c r="T5" s="93"/>
      <c r="U5" s="93"/>
      <c r="V5" s="93"/>
      <c r="W5" s="93"/>
      <c r="X5" s="166"/>
      <c r="Y5" s="115"/>
      <c r="Z5" s="93"/>
      <c r="AA5" s="93"/>
      <c r="AB5" s="93"/>
      <c r="AC5" s="93"/>
      <c r="AD5" s="166"/>
      <c r="AE5" s="115"/>
      <c r="AF5" s="93"/>
      <c r="AG5" s="93"/>
      <c r="AH5" s="93"/>
      <c r="AJ5" s="166" t="s">
        <v>4</v>
      </c>
      <c r="AK5" s="136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  <c r="IW5" s="93"/>
      <c r="IX5" s="93"/>
      <c r="IY5" s="93"/>
      <c r="IZ5" s="93"/>
      <c r="JA5" s="93"/>
      <c r="JB5" s="93"/>
      <c r="JC5" s="93"/>
      <c r="JD5" s="93"/>
      <c r="JE5" s="93"/>
      <c r="JF5" s="93"/>
      <c r="JG5" s="93"/>
      <c r="JH5" s="93"/>
      <c r="JI5" s="93"/>
      <c r="JJ5" s="93"/>
      <c r="JK5" s="93"/>
      <c r="JL5" s="93"/>
      <c r="JM5" s="93"/>
      <c r="JN5" s="93"/>
      <c r="JO5" s="93"/>
      <c r="JP5" s="93"/>
      <c r="JQ5" s="93"/>
      <c r="JR5" s="93"/>
      <c r="JS5" s="93"/>
      <c r="JT5" s="93"/>
      <c r="JU5" s="93"/>
      <c r="JV5" s="93"/>
      <c r="JW5" s="93"/>
      <c r="JX5" s="93"/>
      <c r="JY5" s="93"/>
      <c r="JZ5" s="93"/>
      <c r="KA5" s="93"/>
      <c r="KB5" s="93"/>
      <c r="KC5" s="93"/>
      <c r="KD5" s="93"/>
      <c r="KE5" s="93"/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3"/>
      <c r="LF5" s="93"/>
      <c r="LG5" s="93"/>
      <c r="LH5" s="93"/>
      <c r="LI5" s="93"/>
      <c r="LJ5" s="93"/>
      <c r="LK5" s="93"/>
      <c r="LL5" s="93"/>
      <c r="LM5" s="93"/>
      <c r="LN5" s="93"/>
      <c r="LO5" s="93"/>
      <c r="LP5" s="93"/>
      <c r="LQ5" s="93"/>
      <c r="LR5" s="93"/>
      <c r="LS5" s="93"/>
      <c r="LT5" s="93"/>
      <c r="LU5" s="93"/>
      <c r="LV5" s="93"/>
      <c r="LW5" s="93"/>
      <c r="LX5" s="93"/>
      <c r="LY5" s="93"/>
      <c r="LZ5" s="93"/>
      <c r="MA5" s="93"/>
      <c r="MB5" s="93"/>
      <c r="MC5" s="93"/>
      <c r="MD5" s="93"/>
      <c r="ME5" s="93"/>
      <c r="MF5" s="93"/>
      <c r="MG5" s="93"/>
      <c r="MH5" s="93"/>
      <c r="MI5" s="93"/>
      <c r="MJ5" s="93"/>
      <c r="MK5" s="93"/>
      <c r="ML5" s="93"/>
      <c r="MM5" s="93"/>
      <c r="MN5" s="93"/>
      <c r="MO5" s="93"/>
      <c r="MP5" s="93"/>
      <c r="MQ5" s="93"/>
      <c r="MR5" s="93"/>
      <c r="MS5" s="93"/>
      <c r="MT5" s="93"/>
      <c r="MU5" s="93"/>
      <c r="MV5" s="93"/>
      <c r="MW5" s="93"/>
      <c r="MX5" s="93"/>
      <c r="MY5" s="93"/>
      <c r="MZ5" s="93"/>
      <c r="NA5" s="93"/>
      <c r="NB5" s="93"/>
      <c r="NC5" s="93"/>
      <c r="ND5" s="93"/>
      <c r="NE5" s="93"/>
      <c r="NF5" s="93"/>
      <c r="NG5" s="93"/>
      <c r="NH5" s="93"/>
      <c r="NI5" s="93"/>
      <c r="NJ5" s="93"/>
      <c r="NK5" s="93"/>
      <c r="NL5" s="93"/>
      <c r="NM5" s="93"/>
    </row>
    <row r="6" spans="1:377" s="1" customFormat="1" ht="16.5" customHeight="1" x14ac:dyDescent="0.25">
      <c r="A6" s="93"/>
      <c r="B6" s="93"/>
      <c r="C6" s="93"/>
      <c r="D6" s="93"/>
      <c r="E6" s="192"/>
      <c r="F6" s="93"/>
      <c r="G6" s="93"/>
      <c r="H6" s="93"/>
      <c r="I6" s="93"/>
      <c r="J6" s="93"/>
      <c r="K6" s="93"/>
      <c r="L6" s="166"/>
      <c r="M6" s="115"/>
      <c r="N6" s="93"/>
      <c r="O6" s="93"/>
      <c r="P6" s="93"/>
      <c r="Q6" s="93"/>
      <c r="R6" s="166"/>
      <c r="S6" s="115"/>
      <c r="T6" s="93"/>
      <c r="U6" s="93"/>
      <c r="V6" s="93"/>
      <c r="W6" s="93"/>
      <c r="X6" s="166"/>
      <c r="Y6" s="115"/>
      <c r="Z6" s="93"/>
      <c r="AA6" s="93"/>
      <c r="AB6" s="93"/>
      <c r="AC6" s="93"/>
      <c r="AD6" s="166"/>
      <c r="AE6" s="115"/>
      <c r="AF6" s="93"/>
      <c r="AG6" s="93"/>
      <c r="AH6" s="93"/>
      <c r="AJ6" s="166"/>
      <c r="AK6" s="134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  <c r="IW6" s="93"/>
      <c r="IX6" s="93"/>
      <c r="IY6" s="93"/>
      <c r="IZ6" s="93"/>
      <c r="JA6" s="93"/>
      <c r="JB6" s="93"/>
      <c r="JC6" s="93"/>
      <c r="JD6" s="93"/>
      <c r="JE6" s="93"/>
      <c r="JF6" s="93"/>
      <c r="JG6" s="93"/>
      <c r="JH6" s="93"/>
      <c r="JI6" s="93"/>
      <c r="JJ6" s="93"/>
      <c r="JK6" s="93"/>
      <c r="JL6" s="93"/>
      <c r="JM6" s="93"/>
      <c r="JN6" s="93"/>
      <c r="JO6" s="93"/>
      <c r="JP6" s="93"/>
      <c r="JQ6" s="93"/>
      <c r="JR6" s="93"/>
      <c r="JS6" s="93"/>
      <c r="JT6" s="93"/>
      <c r="JU6" s="93"/>
      <c r="JV6" s="93"/>
      <c r="JW6" s="93"/>
      <c r="JX6" s="93"/>
      <c r="JY6" s="93"/>
      <c r="JZ6" s="93"/>
      <c r="KA6" s="93"/>
      <c r="KB6" s="93"/>
      <c r="KC6" s="93"/>
      <c r="KD6" s="93"/>
      <c r="KE6" s="93"/>
      <c r="KF6" s="93"/>
      <c r="KG6" s="93"/>
      <c r="KH6" s="93"/>
      <c r="KI6" s="93"/>
      <c r="KJ6" s="93"/>
      <c r="KK6" s="93"/>
      <c r="KL6" s="93"/>
      <c r="KM6" s="93"/>
      <c r="KN6" s="93"/>
      <c r="KO6" s="93"/>
      <c r="KP6" s="93"/>
      <c r="KQ6" s="93"/>
      <c r="KR6" s="93"/>
      <c r="KS6" s="93"/>
      <c r="KT6" s="93"/>
      <c r="KU6" s="93"/>
      <c r="KV6" s="93"/>
      <c r="KW6" s="93"/>
      <c r="KX6" s="93"/>
      <c r="KY6" s="93"/>
      <c r="KZ6" s="93"/>
      <c r="LA6" s="93"/>
      <c r="LB6" s="93"/>
      <c r="LC6" s="93"/>
      <c r="LD6" s="93"/>
      <c r="LE6" s="93"/>
      <c r="LF6" s="93"/>
      <c r="LG6" s="93"/>
      <c r="LH6" s="93"/>
      <c r="LI6" s="93"/>
      <c r="LJ6" s="93"/>
      <c r="LK6" s="93"/>
      <c r="LL6" s="93"/>
      <c r="LM6" s="93"/>
      <c r="LN6" s="93"/>
      <c r="LO6" s="93"/>
      <c r="LP6" s="93"/>
      <c r="LQ6" s="93"/>
      <c r="LR6" s="93"/>
      <c r="LS6" s="93"/>
      <c r="LT6" s="93"/>
      <c r="LU6" s="93"/>
      <c r="LV6" s="93"/>
      <c r="LW6" s="93"/>
      <c r="LX6" s="93"/>
      <c r="LY6" s="93"/>
      <c r="LZ6" s="93"/>
      <c r="MA6" s="93"/>
      <c r="MB6" s="93"/>
      <c r="MC6" s="93"/>
      <c r="MD6" s="93"/>
      <c r="ME6" s="93"/>
      <c r="MF6" s="93"/>
      <c r="MG6" s="93"/>
      <c r="MH6" s="93"/>
      <c r="MI6" s="93"/>
      <c r="MJ6" s="93"/>
      <c r="MK6" s="93"/>
      <c r="ML6" s="93"/>
      <c r="MM6" s="93"/>
      <c r="MN6" s="93"/>
      <c r="MO6" s="93"/>
      <c r="MP6" s="93"/>
      <c r="MQ6" s="93"/>
      <c r="MR6" s="93"/>
      <c r="MS6" s="93"/>
      <c r="MT6" s="93"/>
      <c r="MU6" s="93"/>
      <c r="MV6" s="93"/>
      <c r="MW6" s="93"/>
      <c r="MX6" s="93"/>
      <c r="MY6" s="93"/>
      <c r="MZ6" s="93"/>
      <c r="NA6" s="93"/>
      <c r="NB6" s="93"/>
      <c r="NC6" s="93"/>
      <c r="ND6" s="93"/>
      <c r="NE6" s="93"/>
      <c r="NF6" s="93"/>
      <c r="NG6" s="93"/>
      <c r="NH6" s="93"/>
      <c r="NI6" s="93"/>
      <c r="NJ6" s="93"/>
      <c r="NK6" s="93"/>
      <c r="NL6" s="93"/>
      <c r="NM6" s="93"/>
    </row>
    <row r="7" spans="1:377" s="1" customFormat="1" ht="16.5" customHeight="1" x14ac:dyDescent="0.25">
      <c r="A7" s="93"/>
      <c r="B7" s="93"/>
      <c r="C7" s="93"/>
      <c r="D7" s="93"/>
      <c r="E7" s="192"/>
      <c r="F7" s="93"/>
      <c r="G7" s="93"/>
      <c r="H7" s="93"/>
      <c r="I7" s="93"/>
      <c r="J7" s="93"/>
      <c r="K7" s="93"/>
      <c r="L7" s="166"/>
      <c r="M7" s="115"/>
      <c r="N7" s="93"/>
      <c r="O7" s="93"/>
      <c r="P7" s="93"/>
      <c r="Q7" s="93"/>
      <c r="R7" s="166"/>
      <c r="S7" s="115"/>
      <c r="T7" s="93"/>
      <c r="U7" s="93"/>
      <c r="V7" s="93"/>
      <c r="W7" s="93"/>
      <c r="X7" s="166"/>
      <c r="Y7" s="115"/>
      <c r="Z7" s="93"/>
      <c r="AA7" s="93"/>
      <c r="AB7" s="93"/>
      <c r="AC7" s="93"/>
      <c r="AD7" s="166"/>
      <c r="AE7" s="115"/>
      <c r="AF7" s="93"/>
      <c r="AG7" s="93"/>
      <c r="AH7" s="93"/>
      <c r="AJ7" s="166" t="s">
        <v>5</v>
      </c>
      <c r="AK7" s="136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  <c r="IW7" s="93"/>
      <c r="IX7" s="93"/>
      <c r="IY7" s="93"/>
      <c r="IZ7" s="93"/>
      <c r="JA7" s="93"/>
      <c r="JB7" s="93"/>
      <c r="JC7" s="93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3"/>
      <c r="JO7" s="93"/>
      <c r="JP7" s="93"/>
      <c r="JQ7" s="93"/>
      <c r="JR7" s="93"/>
      <c r="JS7" s="93"/>
      <c r="JT7" s="93"/>
      <c r="JU7" s="93"/>
      <c r="JV7" s="93"/>
      <c r="JW7" s="93"/>
      <c r="JX7" s="93"/>
      <c r="JY7" s="93"/>
      <c r="JZ7" s="93"/>
      <c r="KA7" s="93"/>
      <c r="KB7" s="93"/>
      <c r="KC7" s="93"/>
      <c r="KD7" s="93"/>
      <c r="KE7" s="93"/>
      <c r="KF7" s="93"/>
      <c r="KG7" s="93"/>
      <c r="KH7" s="93"/>
      <c r="KI7" s="93"/>
      <c r="KJ7" s="93"/>
      <c r="KK7" s="93"/>
      <c r="KL7" s="93"/>
      <c r="KM7" s="93"/>
      <c r="KN7" s="93"/>
      <c r="KO7" s="93"/>
      <c r="KP7" s="93"/>
      <c r="KQ7" s="93"/>
      <c r="KR7" s="93"/>
      <c r="KS7" s="93"/>
      <c r="KT7" s="93"/>
      <c r="KU7" s="93"/>
      <c r="KV7" s="93"/>
      <c r="KW7" s="93"/>
      <c r="KX7" s="93"/>
      <c r="KY7" s="93"/>
      <c r="KZ7" s="93"/>
      <c r="LA7" s="93"/>
      <c r="LB7" s="93"/>
      <c r="LC7" s="93"/>
      <c r="LD7" s="93"/>
      <c r="LE7" s="93"/>
      <c r="LF7" s="93"/>
      <c r="LG7" s="93"/>
      <c r="LH7" s="93"/>
      <c r="LI7" s="93"/>
      <c r="LJ7" s="93"/>
      <c r="LK7" s="93"/>
      <c r="LL7" s="93"/>
      <c r="LM7" s="93"/>
      <c r="LN7" s="93"/>
      <c r="LO7" s="93"/>
      <c r="LP7" s="93"/>
      <c r="LQ7" s="93"/>
      <c r="LR7" s="93"/>
      <c r="LS7" s="93"/>
      <c r="LT7" s="93"/>
      <c r="LU7" s="93"/>
      <c r="LV7" s="93"/>
      <c r="LW7" s="93"/>
      <c r="LX7" s="93"/>
      <c r="LY7" s="93"/>
      <c r="LZ7" s="93"/>
      <c r="MA7" s="93"/>
      <c r="MB7" s="93"/>
      <c r="MC7" s="93"/>
      <c r="MD7" s="93"/>
      <c r="ME7" s="93"/>
      <c r="MF7" s="93"/>
      <c r="MG7" s="93"/>
      <c r="MH7" s="93"/>
      <c r="MI7" s="93"/>
      <c r="MJ7" s="93"/>
      <c r="MK7" s="93"/>
      <c r="ML7" s="93"/>
      <c r="MM7" s="93"/>
      <c r="MN7" s="93"/>
      <c r="MO7" s="93"/>
      <c r="MP7" s="93"/>
      <c r="MQ7" s="93"/>
      <c r="MR7" s="93"/>
      <c r="MS7" s="93"/>
      <c r="MT7" s="93"/>
      <c r="MU7" s="93"/>
      <c r="MV7" s="93"/>
      <c r="MW7" s="93"/>
      <c r="MX7" s="93"/>
      <c r="MY7" s="93"/>
      <c r="MZ7" s="93"/>
      <c r="NA7" s="93"/>
      <c r="NB7" s="93"/>
      <c r="NC7" s="93"/>
      <c r="ND7" s="93"/>
      <c r="NE7" s="93"/>
      <c r="NF7" s="93"/>
      <c r="NG7" s="93"/>
      <c r="NH7" s="93"/>
      <c r="NI7" s="93"/>
      <c r="NJ7" s="93"/>
      <c r="NK7" s="93"/>
      <c r="NL7" s="93"/>
      <c r="NM7" s="93"/>
    </row>
    <row r="8" spans="1:377" s="1" customFormat="1" ht="16.5" customHeight="1" x14ac:dyDescent="0.25">
      <c r="A8" s="93"/>
      <c r="B8" s="93"/>
      <c r="C8" s="93"/>
      <c r="D8" s="93"/>
      <c r="E8" s="192"/>
      <c r="F8" s="93"/>
      <c r="G8" s="93"/>
      <c r="H8" s="93"/>
      <c r="I8" s="93"/>
      <c r="J8" s="93"/>
      <c r="K8" s="93"/>
      <c r="L8" s="111"/>
      <c r="M8" s="117"/>
      <c r="N8" s="93"/>
      <c r="O8" s="93"/>
      <c r="P8" s="93"/>
      <c r="Q8" s="93"/>
      <c r="R8" s="111"/>
      <c r="S8" s="117"/>
      <c r="T8" s="93"/>
      <c r="U8" s="93"/>
      <c r="V8" s="93"/>
      <c r="W8" s="93"/>
      <c r="X8" s="111"/>
      <c r="Y8" s="117"/>
      <c r="Z8" s="93"/>
      <c r="AA8" s="93"/>
      <c r="AB8" s="93"/>
      <c r="AC8" s="93"/>
      <c r="AD8" s="111"/>
      <c r="AE8" s="117"/>
      <c r="AF8" s="93"/>
      <c r="AG8" s="93"/>
      <c r="AH8" s="93"/>
      <c r="AJ8" s="111"/>
      <c r="AK8" s="118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3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  <c r="JP8" s="93"/>
      <c r="JQ8" s="93"/>
      <c r="JR8" s="93"/>
      <c r="JS8" s="93"/>
      <c r="JT8" s="93"/>
      <c r="JU8" s="93"/>
      <c r="JV8" s="93"/>
      <c r="JW8" s="93"/>
      <c r="JX8" s="93"/>
      <c r="JY8" s="93"/>
      <c r="JZ8" s="93"/>
      <c r="KA8" s="93"/>
      <c r="KB8" s="93"/>
      <c r="KC8" s="93"/>
      <c r="KD8" s="93"/>
      <c r="KE8" s="93"/>
      <c r="KF8" s="93"/>
      <c r="KG8" s="93"/>
      <c r="KH8" s="93"/>
      <c r="KI8" s="93"/>
      <c r="KJ8" s="93"/>
      <c r="KK8" s="93"/>
      <c r="KL8" s="93"/>
      <c r="KM8" s="93"/>
      <c r="KN8" s="93"/>
      <c r="KO8" s="93"/>
      <c r="KP8" s="93"/>
      <c r="KQ8" s="93"/>
      <c r="KR8" s="93"/>
      <c r="KS8" s="93"/>
      <c r="KT8" s="93"/>
      <c r="KU8" s="93"/>
      <c r="KV8" s="93"/>
      <c r="KW8" s="93"/>
      <c r="KX8" s="93"/>
      <c r="KY8" s="93"/>
      <c r="KZ8" s="93"/>
      <c r="LA8" s="93"/>
      <c r="LB8" s="93"/>
      <c r="LC8" s="93"/>
      <c r="LD8" s="93"/>
      <c r="LE8" s="93"/>
      <c r="LF8" s="93"/>
      <c r="LG8" s="93"/>
      <c r="LH8" s="93"/>
      <c r="LI8" s="93"/>
      <c r="LJ8" s="93"/>
      <c r="LK8" s="93"/>
      <c r="LL8" s="93"/>
      <c r="LM8" s="93"/>
      <c r="LN8" s="93"/>
      <c r="LO8" s="93"/>
      <c r="LP8" s="93"/>
      <c r="LQ8" s="93"/>
      <c r="LR8" s="93"/>
      <c r="LS8" s="93"/>
      <c r="LT8" s="93"/>
      <c r="LU8" s="93"/>
      <c r="LV8" s="93"/>
      <c r="LW8" s="93"/>
      <c r="LX8" s="93"/>
      <c r="LY8" s="93"/>
      <c r="LZ8" s="93"/>
      <c r="MA8" s="93"/>
      <c r="MB8" s="93"/>
      <c r="MC8" s="93"/>
      <c r="MD8" s="93"/>
      <c r="ME8" s="93"/>
      <c r="MF8" s="93"/>
      <c r="MG8" s="93"/>
      <c r="MH8" s="93"/>
      <c r="MI8" s="93"/>
      <c r="MJ8" s="93"/>
      <c r="MK8" s="93"/>
      <c r="ML8" s="93"/>
      <c r="MM8" s="93"/>
      <c r="MN8" s="93"/>
      <c r="MO8" s="93"/>
      <c r="MP8" s="93"/>
      <c r="MQ8" s="93"/>
      <c r="MR8" s="93"/>
      <c r="MS8" s="93"/>
      <c r="MT8" s="93"/>
      <c r="MU8" s="93"/>
      <c r="MV8" s="93"/>
      <c r="MW8" s="93"/>
      <c r="MX8" s="93"/>
      <c r="MY8" s="93"/>
      <c r="MZ8" s="93"/>
      <c r="NA8" s="93"/>
      <c r="NB8" s="93"/>
      <c r="NC8" s="93"/>
      <c r="ND8" s="93"/>
      <c r="NE8" s="93"/>
      <c r="NF8" s="93"/>
      <c r="NG8" s="93"/>
      <c r="NH8" s="93"/>
      <c r="NI8" s="93"/>
      <c r="NJ8" s="93"/>
      <c r="NK8" s="93"/>
      <c r="NL8" s="93"/>
      <c r="NM8" s="93"/>
    </row>
    <row r="9" spans="1:377" ht="16.5" customHeight="1" x14ac:dyDescent="0.25">
      <c r="J9"/>
      <c r="K9"/>
      <c r="L9" s="167"/>
      <c r="M9" s="118"/>
      <c r="P9"/>
      <c r="Q9"/>
      <c r="R9" s="167"/>
      <c r="S9" s="118"/>
      <c r="V9"/>
      <c r="W9"/>
      <c r="X9" s="167"/>
      <c r="Y9" s="118"/>
      <c r="AB9"/>
      <c r="AC9"/>
      <c r="AD9" s="167"/>
      <c r="AE9" s="118"/>
      <c r="AH9"/>
      <c r="AI9"/>
      <c r="AJ9" s="167"/>
      <c r="AK9" s="118"/>
    </row>
    <row r="10" spans="1:377" ht="20.25" x14ac:dyDescent="0.3">
      <c r="B10" s="229" t="s">
        <v>6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/>
      <c r="R10" s="2"/>
      <c r="X10" s="2"/>
      <c r="AD10" s="2"/>
      <c r="AJ10" s="2"/>
    </row>
    <row r="11" spans="1:377" ht="20.25" x14ac:dyDescent="0.3">
      <c r="B11" s="229" t="s">
        <v>121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/>
      <c r="R11" s="2"/>
      <c r="X11" s="2"/>
      <c r="AD11" s="2"/>
      <c r="AJ11" s="2"/>
    </row>
    <row r="12" spans="1:377" ht="16.5" customHeight="1" x14ac:dyDescent="0.25">
      <c r="J12"/>
      <c r="K12"/>
      <c r="L12" s="167"/>
      <c r="M12" s="118"/>
      <c r="P12"/>
      <c r="Q12"/>
      <c r="R12" s="167"/>
      <c r="S12" s="118"/>
      <c r="V12"/>
      <c r="W12"/>
      <c r="X12" s="167"/>
      <c r="Y12" s="118"/>
      <c r="AB12"/>
      <c r="AC12"/>
      <c r="AD12" s="167"/>
      <c r="AE12" s="118"/>
      <c r="AH12"/>
      <c r="AI12"/>
      <c r="AJ12" s="167"/>
      <c r="AK12" s="118"/>
    </row>
    <row r="13" spans="1:377" ht="16.5" customHeight="1" x14ac:dyDescent="0.25">
      <c r="J13"/>
      <c r="K13"/>
      <c r="L13" s="167"/>
      <c r="M13" s="118"/>
      <c r="P13"/>
      <c r="Q13"/>
      <c r="R13" s="167"/>
      <c r="S13" s="118"/>
      <c r="V13"/>
      <c r="W13"/>
      <c r="X13" s="167"/>
      <c r="Y13" s="118"/>
      <c r="AB13"/>
      <c r="AC13"/>
      <c r="AD13" s="167"/>
      <c r="AE13" s="118"/>
      <c r="AH13"/>
      <c r="AI13"/>
      <c r="AJ13" s="167"/>
      <c r="AK13" s="118"/>
    </row>
    <row r="14" spans="1:377" ht="16.5" customHeight="1" x14ac:dyDescent="0.25">
      <c r="B14" s="3" t="s">
        <v>7</v>
      </c>
      <c r="D14" s="230" t="s">
        <v>84</v>
      </c>
      <c r="E14" s="230"/>
      <c r="F14" s="230"/>
      <c r="G14" s="230"/>
      <c r="H14" s="230"/>
      <c r="I14" s="230"/>
      <c r="J14" s="230"/>
      <c r="K14" s="230"/>
      <c r="L14" s="230"/>
      <c r="M14" s="230"/>
      <c r="R14" s="2"/>
      <c r="X14" s="2"/>
      <c r="AD14" s="2"/>
      <c r="AJ14" s="2"/>
    </row>
    <row r="15" spans="1:377" ht="16.5" customHeight="1" x14ac:dyDescent="0.25">
      <c r="B15" s="4"/>
      <c r="D15" s="5"/>
      <c r="E15" s="194"/>
      <c r="F15" s="5"/>
      <c r="G15" s="5"/>
      <c r="H15" s="5"/>
      <c r="I15" s="5"/>
      <c r="J15" s="5"/>
      <c r="K15" s="5"/>
      <c r="L15" s="168"/>
      <c r="M15" s="119"/>
      <c r="N15" s="5"/>
      <c r="O15" s="5"/>
      <c r="P15" s="5"/>
      <c r="Q15" s="5"/>
      <c r="R15" s="168"/>
      <c r="S15" s="119"/>
      <c r="T15" s="5"/>
      <c r="U15" s="5"/>
      <c r="V15" s="5"/>
      <c r="W15" s="5"/>
      <c r="X15" s="168"/>
      <c r="Y15" s="119"/>
      <c r="Z15" s="5"/>
      <c r="AA15" s="5"/>
      <c r="AB15" s="5"/>
      <c r="AC15" s="5"/>
      <c r="AD15" s="168"/>
      <c r="AE15" s="119"/>
      <c r="AF15" s="5"/>
      <c r="AG15" s="5"/>
      <c r="AH15" s="5"/>
      <c r="AI15" s="5"/>
      <c r="AJ15" s="168"/>
      <c r="AK15" s="119"/>
    </row>
    <row r="16" spans="1:377" ht="16.5" customHeight="1" x14ac:dyDescent="0.25">
      <c r="B16" s="3" t="s">
        <v>8</v>
      </c>
      <c r="D16" s="6" t="s">
        <v>9</v>
      </c>
      <c r="E16" s="194"/>
      <c r="F16" s="5"/>
      <c r="G16" s="5"/>
      <c r="H16" s="5"/>
      <c r="I16" s="5"/>
      <c r="J16" s="5"/>
      <c r="K16" s="5"/>
      <c r="L16" s="168"/>
      <c r="M16" s="119"/>
      <c r="N16" s="5"/>
      <c r="O16" s="5"/>
      <c r="P16" s="5"/>
      <c r="Q16" s="5"/>
      <c r="R16" s="168"/>
      <c r="S16" s="119"/>
      <c r="T16" s="5"/>
      <c r="U16" s="5"/>
      <c r="V16" s="5"/>
      <c r="W16" s="5"/>
      <c r="X16" s="168"/>
      <c r="Y16" s="119"/>
      <c r="Z16" s="5"/>
      <c r="AA16" s="5"/>
      <c r="AB16" s="5"/>
      <c r="AC16" s="5"/>
      <c r="AD16" s="168"/>
      <c r="AE16" s="119"/>
      <c r="AF16" s="5"/>
      <c r="AG16" s="5"/>
      <c r="AH16" s="5"/>
      <c r="AI16" s="5"/>
      <c r="AJ16" s="168"/>
      <c r="AK16" s="119"/>
    </row>
    <row r="17" spans="1:37" s="2" customFormat="1" ht="15.75" x14ac:dyDescent="0.25">
      <c r="B17" s="4"/>
      <c r="D17" s="5"/>
      <c r="E17" s="194"/>
      <c r="F17" s="5"/>
      <c r="G17" s="5"/>
      <c r="H17" s="5"/>
      <c r="K17" s="5"/>
      <c r="L17" s="168"/>
      <c r="M17" s="119"/>
      <c r="N17" s="5"/>
      <c r="O17" s="5"/>
      <c r="P17" s="5"/>
      <c r="Q17" s="5"/>
      <c r="R17" s="168"/>
      <c r="S17" s="119"/>
      <c r="T17" s="5"/>
      <c r="U17" s="5"/>
      <c r="V17" s="5"/>
      <c r="W17" s="5"/>
      <c r="X17" s="168"/>
      <c r="Y17" s="119"/>
      <c r="Z17" s="5"/>
      <c r="AA17" s="5"/>
      <c r="AB17" s="5"/>
      <c r="AC17" s="5"/>
      <c r="AD17" s="168"/>
      <c r="AE17" s="119"/>
      <c r="AF17" s="5"/>
      <c r="AG17" s="5"/>
      <c r="AH17" s="5"/>
      <c r="AI17" s="5"/>
      <c r="AJ17" s="168"/>
      <c r="AK17" s="119"/>
    </row>
    <row r="18" spans="1:37" s="2" customFormat="1" x14ac:dyDescent="0.25">
      <c r="B18" s="7"/>
      <c r="D18" s="8" t="s">
        <v>10</v>
      </c>
      <c r="E18" s="195"/>
      <c r="F18" s="9">
        <v>2000</v>
      </c>
      <c r="L18" s="169"/>
      <c r="M18" s="120"/>
      <c r="R18" s="169"/>
      <c r="S18" s="120"/>
      <c r="X18" s="169"/>
      <c r="Y18" s="120"/>
      <c r="AD18" s="169"/>
      <c r="AE18" s="120"/>
      <c r="AJ18" s="169"/>
      <c r="AK18" s="120"/>
    </row>
    <row r="19" spans="1:37" s="2" customFormat="1" x14ac:dyDescent="0.25">
      <c r="B19" s="7"/>
      <c r="E19" s="193"/>
      <c r="L19" s="169"/>
      <c r="M19" s="120"/>
      <c r="R19" s="169"/>
      <c r="S19" s="120"/>
      <c r="X19" s="169"/>
      <c r="Y19" s="120"/>
      <c r="AD19" s="169"/>
      <c r="AE19" s="120"/>
      <c r="AJ19" s="169"/>
      <c r="AK19" s="120"/>
    </row>
    <row r="20" spans="1:37" s="2" customFormat="1" ht="45.75" customHeight="1" x14ac:dyDescent="0.25">
      <c r="B20" s="7"/>
      <c r="D20" s="10"/>
      <c r="E20" s="195"/>
      <c r="F20" s="231" t="s">
        <v>59</v>
      </c>
      <c r="G20" s="232"/>
      <c r="H20" s="29"/>
      <c r="I20" s="233" t="s">
        <v>60</v>
      </c>
      <c r="J20" s="234"/>
      <c r="K20" s="29"/>
      <c r="L20" s="231" t="s">
        <v>62</v>
      </c>
      <c r="M20" s="232"/>
      <c r="N20" s="29"/>
      <c r="O20" s="233" t="s">
        <v>61</v>
      </c>
      <c r="P20" s="234"/>
      <c r="Q20" s="29"/>
      <c r="R20" s="231" t="s">
        <v>63</v>
      </c>
      <c r="S20" s="232"/>
      <c r="T20" s="29"/>
      <c r="U20" s="233" t="s">
        <v>69</v>
      </c>
      <c r="V20" s="234"/>
      <c r="W20" s="29"/>
      <c r="X20" s="231" t="s">
        <v>64</v>
      </c>
      <c r="Y20" s="232"/>
      <c r="Z20" s="29"/>
      <c r="AA20" s="233" t="s">
        <v>70</v>
      </c>
      <c r="AB20" s="234"/>
      <c r="AC20" s="29"/>
      <c r="AD20" s="231" t="s">
        <v>65</v>
      </c>
      <c r="AE20" s="232"/>
      <c r="AF20" s="29"/>
      <c r="AG20" s="233" t="s">
        <v>71</v>
      </c>
      <c r="AH20" s="234"/>
      <c r="AI20" s="29"/>
      <c r="AJ20" s="231" t="s">
        <v>66</v>
      </c>
      <c r="AK20" s="232"/>
    </row>
    <row r="21" spans="1:37" s="2" customFormat="1" x14ac:dyDescent="0.25">
      <c r="B21" s="7"/>
      <c r="D21" s="236" t="s">
        <v>11</v>
      </c>
      <c r="E21" s="196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70" t="s">
        <v>15</v>
      </c>
      <c r="M21" s="121" t="s">
        <v>16</v>
      </c>
      <c r="N21" s="29"/>
      <c r="O21" s="11" t="s">
        <v>12</v>
      </c>
      <c r="P21" s="12" t="s">
        <v>14</v>
      </c>
      <c r="Q21" s="29"/>
      <c r="R21" s="170" t="s">
        <v>15</v>
      </c>
      <c r="S21" s="121" t="s">
        <v>16</v>
      </c>
      <c r="T21" s="29"/>
      <c r="U21" s="11" t="s">
        <v>12</v>
      </c>
      <c r="V21" s="12" t="s">
        <v>14</v>
      </c>
      <c r="W21" s="29"/>
      <c r="X21" s="170" t="s">
        <v>15</v>
      </c>
      <c r="Y21" s="121" t="s">
        <v>16</v>
      </c>
      <c r="Z21" s="29"/>
      <c r="AA21" s="11" t="s">
        <v>12</v>
      </c>
      <c r="AB21" s="12" t="s">
        <v>14</v>
      </c>
      <c r="AC21" s="29"/>
      <c r="AD21" s="170" t="s">
        <v>15</v>
      </c>
      <c r="AE21" s="121" t="s">
        <v>16</v>
      </c>
      <c r="AF21" s="29"/>
      <c r="AG21" s="11" t="s">
        <v>12</v>
      </c>
      <c r="AH21" s="12" t="s">
        <v>14</v>
      </c>
      <c r="AI21" s="29"/>
      <c r="AJ21" s="170" t="s">
        <v>15</v>
      </c>
      <c r="AK21" s="121" t="s">
        <v>16</v>
      </c>
    </row>
    <row r="22" spans="1:37" s="2" customFormat="1" x14ac:dyDescent="0.25">
      <c r="B22" s="7"/>
      <c r="D22" s="237"/>
      <c r="E22" s="197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71"/>
      <c r="M22" s="122"/>
      <c r="N22" s="29"/>
      <c r="O22" s="13" t="s">
        <v>17</v>
      </c>
      <c r="P22" s="14" t="s">
        <v>17</v>
      </c>
      <c r="Q22" s="29"/>
      <c r="R22" s="171"/>
      <c r="S22" s="122"/>
      <c r="T22" s="29"/>
      <c r="U22" s="13" t="s">
        <v>17</v>
      </c>
      <c r="V22" s="14" t="s">
        <v>17</v>
      </c>
      <c r="W22" s="29"/>
      <c r="X22" s="171"/>
      <c r="Y22" s="122"/>
      <c r="Z22" s="29"/>
      <c r="AA22" s="13" t="s">
        <v>17</v>
      </c>
      <c r="AB22" s="14" t="s">
        <v>17</v>
      </c>
      <c r="AC22" s="29"/>
      <c r="AD22" s="171"/>
      <c r="AE22" s="122"/>
      <c r="AF22" s="29"/>
      <c r="AG22" s="13" t="s">
        <v>17</v>
      </c>
      <c r="AH22" s="14" t="s">
        <v>17</v>
      </c>
      <c r="AI22" s="29"/>
      <c r="AJ22" s="171"/>
      <c r="AK22" s="122"/>
    </row>
    <row r="23" spans="1:37" s="2" customFormat="1" x14ac:dyDescent="0.25">
      <c r="A23" s="142" t="str">
        <f>[3]Rates!$A$45</f>
        <v>Fix_GS</v>
      </c>
      <c r="B23" s="15" t="s">
        <v>18</v>
      </c>
      <c r="C23" s="15"/>
      <c r="D23" s="99" t="s">
        <v>75</v>
      </c>
      <c r="E23" s="140">
        <v>1</v>
      </c>
      <c r="F23" s="114">
        <f>IF($A23&lt;&gt;"",VLOOKUP($A23,[3]Rates!$A$1:$R$65536,12,FALSE),0)</f>
        <v>26.08</v>
      </c>
      <c r="G23" s="18">
        <f t="shared" ref="G23:G38" si="0">E23*F23</f>
        <v>26.08</v>
      </c>
      <c r="H23" s="38"/>
      <c r="I23" s="114">
        <f>IF($A23&lt;&gt;"",VLOOKUP($A23,[3]Rates!$A$1:$R$65536,14,FALSE),0)</f>
        <v>30.25</v>
      </c>
      <c r="J23" s="18">
        <f>$E23*I23</f>
        <v>30.25</v>
      </c>
      <c r="K23" s="38"/>
      <c r="L23" s="172">
        <f>J23-G23</f>
        <v>4.1700000000000017</v>
      </c>
      <c r="M23" s="123">
        <f>IF((G23)=0,"",(L23/G23))</f>
        <v>0.15989263803680989</v>
      </c>
      <c r="N23" s="38"/>
      <c r="O23" s="114">
        <f>IF($A23&lt;&gt;"",VLOOKUP($A23,[3]Rates!$A$1:$R$65536,15,FALSE),0)</f>
        <v>30.260140652622539</v>
      </c>
      <c r="P23" s="18">
        <f>$E23*O23</f>
        <v>30.260140652622539</v>
      </c>
      <c r="Q23" s="38"/>
      <c r="R23" s="172">
        <f>P23-J23</f>
        <v>1.0140652622538937E-2</v>
      </c>
      <c r="S23" s="123">
        <f>IF((J23)=0,"",(R23/J23))</f>
        <v>3.3522818586905579E-4</v>
      </c>
      <c r="T23" s="38"/>
      <c r="U23" s="114">
        <f>IF($A23&lt;&gt;"",VLOOKUP($A23,[3]Rates!$A$1:$R$65536,16,FALSE),0)</f>
        <v>30.264955945974531</v>
      </c>
      <c r="V23" s="18">
        <f>$E23*U23</f>
        <v>30.264955945974531</v>
      </c>
      <c r="W23" s="38"/>
      <c r="X23" s="172">
        <f>V23-P23</f>
        <v>4.8152933519922669E-3</v>
      </c>
      <c r="Y23" s="123">
        <f>IF((P23)=0,"",(X23/P23))</f>
        <v>1.5912990647566413E-4</v>
      </c>
      <c r="Z23" s="38"/>
      <c r="AA23" s="114">
        <f>IF($A23&lt;&gt;"",VLOOKUP($A23,[3]Rates!$A$1:$R$65536,17,FALSE),0)</f>
        <v>30.418096840505161</v>
      </c>
      <c r="AB23" s="18">
        <f>$E23*AA23</f>
        <v>30.418096840505161</v>
      </c>
      <c r="AC23" s="38"/>
      <c r="AD23" s="172">
        <f>AB23-V23</f>
        <v>0.15314089453062962</v>
      </c>
      <c r="AE23" s="123">
        <f>IF((V23)=0,"",(AD23/V23))</f>
        <v>5.0600071846791678E-3</v>
      </c>
      <c r="AF23" s="38"/>
      <c r="AG23" s="114">
        <f>IF($A23&lt;&gt;"",VLOOKUP($A23,[3]Rates!$A$1:$R$65536,18,FALSE),0)</f>
        <v>30.640173966078112</v>
      </c>
      <c r="AH23" s="18">
        <f>$E23*AG23</f>
        <v>30.640173966078112</v>
      </c>
      <c r="AI23" s="38"/>
      <c r="AJ23" s="172">
        <f>AH23-AB23</f>
        <v>0.22207712557295167</v>
      </c>
      <c r="AK23" s="123">
        <f>IF((AB23)=0,"",(AJ23/AB23))</f>
        <v>7.3008224918671011E-3</v>
      </c>
    </row>
    <row r="24" spans="1:37" s="2" customFormat="1" x14ac:dyDescent="0.25">
      <c r="A24" s="142"/>
      <c r="B24" s="15" t="s">
        <v>19</v>
      </c>
      <c r="C24" s="15"/>
      <c r="D24" s="99" t="s">
        <v>75</v>
      </c>
      <c r="E24" s="140">
        <v>1</v>
      </c>
      <c r="F24" s="114">
        <f>IF($A24&lt;&gt;"",VLOOKUP($A24,[3]Rates!$A$1:$R$65536,12,FALSE),0)</f>
        <v>0</v>
      </c>
      <c r="G24" s="18">
        <f t="shared" si="0"/>
        <v>0</v>
      </c>
      <c r="H24" s="38"/>
      <c r="I24" s="114">
        <f>IF($A24&lt;&gt;"",VLOOKUP($A24,[3]Rates!$A$1:$R$65536,14,FALSE),0)</f>
        <v>0</v>
      </c>
      <c r="J24" s="18">
        <f t="shared" ref="J24:J38" si="1">$E24*I24</f>
        <v>0</v>
      </c>
      <c r="K24" s="38"/>
      <c r="L24" s="172">
        <f t="shared" ref="L24:L59" si="2">J24-G24</f>
        <v>0</v>
      </c>
      <c r="M24" s="123" t="str">
        <f t="shared" ref="M24:M45" si="3">IF((G24)=0,"",(L24/G24))</f>
        <v/>
      </c>
      <c r="N24" s="38"/>
      <c r="O24" s="114">
        <f>IF($A24&lt;&gt;"",VLOOKUP($A24,[3]Rates!$A$1:$R$65536,15,FALSE),0)</f>
        <v>0</v>
      </c>
      <c r="P24" s="18">
        <f t="shared" ref="P24:P38" si="4">$E24*O24</f>
        <v>0</v>
      </c>
      <c r="Q24" s="38"/>
      <c r="R24" s="172">
        <f t="shared" ref="R24:R71" si="5">P24-J24</f>
        <v>0</v>
      </c>
      <c r="S24" s="123" t="str">
        <f t="shared" ref="S24:S59" si="6">IF((J24)=0,"",(R24/J24))</f>
        <v/>
      </c>
      <c r="T24" s="38"/>
      <c r="U24" s="114">
        <f>IF($A24&lt;&gt;"",VLOOKUP($A24,[3]Rates!$A$1:$R$65536,16,FALSE),0)</f>
        <v>0</v>
      </c>
      <c r="V24" s="18">
        <f t="shared" ref="V24:V38" si="7">$E24*U24</f>
        <v>0</v>
      </c>
      <c r="W24" s="38"/>
      <c r="X24" s="172">
        <f t="shared" ref="X24:X71" si="8">V24-P24</f>
        <v>0</v>
      </c>
      <c r="Y24" s="123" t="str">
        <f t="shared" ref="Y24:Y71" si="9">IF((P24)=0,"",(X24/P24))</f>
        <v/>
      </c>
      <c r="Z24" s="38"/>
      <c r="AA24" s="114">
        <f>IF($A24&lt;&gt;"",VLOOKUP($A24,[3]Rates!$A$1:$R$65536,17,FALSE),0)</f>
        <v>0</v>
      </c>
      <c r="AB24" s="18">
        <f t="shared" ref="AB24:AB38" si="10">$E24*AA24</f>
        <v>0</v>
      </c>
      <c r="AC24" s="38"/>
      <c r="AD24" s="172">
        <f t="shared" ref="AD24:AD71" si="11">AB24-V24</f>
        <v>0</v>
      </c>
      <c r="AE24" s="123" t="str">
        <f t="shared" ref="AE24:AE71" si="12">IF((V24)=0,"",(AD24/V24))</f>
        <v/>
      </c>
      <c r="AF24" s="38"/>
      <c r="AG24" s="114">
        <f>IF($A24&lt;&gt;"",VLOOKUP($A24,[3]Rates!$A$1:$R$65536,18,FALSE),0)</f>
        <v>0</v>
      </c>
      <c r="AH24" s="18">
        <f t="shared" ref="AH24:AH38" si="13">$E24*AG24</f>
        <v>0</v>
      </c>
      <c r="AI24" s="38"/>
      <c r="AJ24" s="172">
        <f t="shared" ref="AJ24:AJ71" si="14">AH24-AB24</f>
        <v>0</v>
      </c>
      <c r="AK24" s="123" t="str">
        <f t="shared" ref="AK24:AK71" si="15">IF((AB24)=0,"",(AJ24/AB24))</f>
        <v/>
      </c>
    </row>
    <row r="25" spans="1:37" s="2" customFormat="1" x14ac:dyDescent="0.25">
      <c r="A25" s="142" t="str">
        <f>[3]Rates!$A$47</f>
        <v>PPE_GS</v>
      </c>
      <c r="B25" s="22" t="s">
        <v>81</v>
      </c>
      <c r="C25" s="15"/>
      <c r="D25" s="99" t="s">
        <v>75</v>
      </c>
      <c r="E25" s="140">
        <v>1</v>
      </c>
      <c r="F25" s="114">
        <f>IF($A25&lt;&gt;"",VLOOKUP($A25,[3]Rates!$A$1:$R$65536,12,FALSE),0)</f>
        <v>0.55000000000000004</v>
      </c>
      <c r="G25" s="18">
        <f t="shared" si="0"/>
        <v>0.55000000000000004</v>
      </c>
      <c r="H25" s="38"/>
      <c r="I25" s="114">
        <f>IF($A25&lt;&gt;"",VLOOKUP($A25,[3]Rates!$A$1:$R$65536,14,FALSE),0)</f>
        <v>0.55000000000000004</v>
      </c>
      <c r="J25" s="18">
        <f t="shared" si="1"/>
        <v>0.55000000000000004</v>
      </c>
      <c r="K25" s="38"/>
      <c r="L25" s="172">
        <f>J25-G25</f>
        <v>0</v>
      </c>
      <c r="M25" s="123">
        <f t="shared" si="3"/>
        <v>0</v>
      </c>
      <c r="N25" s="38"/>
      <c r="O25" s="114">
        <f>IF($A25&lt;&gt;"",VLOOKUP($A25,[3]Rates!$A$1:$R$65536,15,FALSE),0)</f>
        <v>0</v>
      </c>
      <c r="P25" s="18">
        <f t="shared" si="4"/>
        <v>0</v>
      </c>
      <c r="Q25" s="38"/>
      <c r="R25" s="172">
        <f t="shared" si="5"/>
        <v>-0.55000000000000004</v>
      </c>
      <c r="S25" s="123">
        <f t="shared" si="6"/>
        <v>-1</v>
      </c>
      <c r="T25" s="38"/>
      <c r="U25" s="114">
        <f>IF($A25&lt;&gt;"",VLOOKUP($A25,[3]Rates!$A$1:$R$65536,16,FALSE),0)</f>
        <v>0</v>
      </c>
      <c r="V25" s="18">
        <f t="shared" si="7"/>
        <v>0</v>
      </c>
      <c r="W25" s="38"/>
      <c r="X25" s="172">
        <f t="shared" si="8"/>
        <v>0</v>
      </c>
      <c r="Y25" s="123" t="str">
        <f t="shared" si="9"/>
        <v/>
      </c>
      <c r="Z25" s="38"/>
      <c r="AA25" s="114">
        <f>IF($A25&lt;&gt;"",VLOOKUP($A25,[3]Rates!$A$1:$R$65536,17,FALSE),0)</f>
        <v>0</v>
      </c>
      <c r="AB25" s="18">
        <f t="shared" si="10"/>
        <v>0</v>
      </c>
      <c r="AC25" s="38"/>
      <c r="AD25" s="172">
        <f t="shared" si="11"/>
        <v>0</v>
      </c>
      <c r="AE25" s="123" t="str">
        <f t="shared" si="12"/>
        <v/>
      </c>
      <c r="AF25" s="38"/>
      <c r="AG25" s="114">
        <f>IF($A25&lt;&gt;"",VLOOKUP($A25,[3]Rates!$A$1:$R$65536,18,FALSE),0)</f>
        <v>0</v>
      </c>
      <c r="AH25" s="18">
        <f t="shared" si="13"/>
        <v>0</v>
      </c>
      <c r="AI25" s="38"/>
      <c r="AJ25" s="172">
        <f t="shared" si="14"/>
        <v>0</v>
      </c>
      <c r="AK25" s="123" t="str">
        <f t="shared" si="15"/>
        <v/>
      </c>
    </row>
    <row r="26" spans="1:37" s="2" customFormat="1" x14ac:dyDescent="0.25">
      <c r="A26" s="142" t="str">
        <f>[3]Rates!$A$48</f>
        <v>ICMF_GS</v>
      </c>
      <c r="B26" s="22" t="s">
        <v>82</v>
      </c>
      <c r="C26" s="15"/>
      <c r="D26" s="99" t="s">
        <v>75</v>
      </c>
      <c r="E26" s="140">
        <v>1</v>
      </c>
      <c r="F26" s="114">
        <f>IF($A26&lt;&gt;"",VLOOKUP($A26,[3]Rates!$A$1:$R$65536,12,FALSE),0)</f>
        <v>0.14000000000000001</v>
      </c>
      <c r="G26" s="18">
        <f t="shared" si="0"/>
        <v>0.14000000000000001</v>
      </c>
      <c r="H26" s="38"/>
      <c r="I26" s="114">
        <f>IF($A26&lt;&gt;"",VLOOKUP($A26,[3]Rates!$A$1:$R$65536,14,FALSE),0)</f>
        <v>0</v>
      </c>
      <c r="J26" s="18">
        <f t="shared" si="1"/>
        <v>0</v>
      </c>
      <c r="K26" s="38"/>
      <c r="L26" s="172">
        <f t="shared" si="2"/>
        <v>-0.14000000000000001</v>
      </c>
      <c r="M26" s="123">
        <f t="shared" si="3"/>
        <v>-1</v>
      </c>
      <c r="N26" s="38"/>
      <c r="O26" s="114">
        <f>IF($A26&lt;&gt;"",VLOOKUP($A26,[3]Rates!$A$1:$R$65536,15,FALSE),0)</f>
        <v>0</v>
      </c>
      <c r="P26" s="18">
        <f t="shared" si="4"/>
        <v>0</v>
      </c>
      <c r="Q26" s="38"/>
      <c r="R26" s="172">
        <f t="shared" si="5"/>
        <v>0</v>
      </c>
      <c r="S26" s="123" t="str">
        <f t="shared" si="6"/>
        <v/>
      </c>
      <c r="T26" s="38"/>
      <c r="U26" s="114">
        <f>IF($A26&lt;&gt;"",VLOOKUP($A26,[3]Rates!$A$1:$R$65536,16,FALSE),0)</f>
        <v>0</v>
      </c>
      <c r="V26" s="18">
        <f t="shared" si="7"/>
        <v>0</v>
      </c>
      <c r="W26" s="38"/>
      <c r="X26" s="172">
        <f t="shared" si="8"/>
        <v>0</v>
      </c>
      <c r="Y26" s="123" t="str">
        <f t="shared" si="9"/>
        <v/>
      </c>
      <c r="Z26" s="38"/>
      <c r="AA26" s="114">
        <f>IF($A26&lt;&gt;"",VLOOKUP($A26,[3]Rates!$A$1:$R$65536,17,FALSE),0)</f>
        <v>0</v>
      </c>
      <c r="AB26" s="18">
        <f t="shared" si="10"/>
        <v>0</v>
      </c>
      <c r="AC26" s="38"/>
      <c r="AD26" s="172">
        <f t="shared" si="11"/>
        <v>0</v>
      </c>
      <c r="AE26" s="123" t="str">
        <f t="shared" si="12"/>
        <v/>
      </c>
      <c r="AF26" s="38"/>
      <c r="AG26" s="114">
        <f>IF($A26&lt;&gt;"",VLOOKUP($A26,[3]Rates!$A$1:$R$65536,18,FALSE),0)</f>
        <v>0</v>
      </c>
      <c r="AH26" s="18">
        <f t="shared" si="13"/>
        <v>0</v>
      </c>
      <c r="AI26" s="38"/>
      <c r="AJ26" s="172">
        <f t="shared" si="14"/>
        <v>0</v>
      </c>
      <c r="AK26" s="123" t="str">
        <f t="shared" si="15"/>
        <v/>
      </c>
    </row>
    <row r="27" spans="1:37" s="2" customFormat="1" x14ac:dyDescent="0.25">
      <c r="A27" s="142"/>
      <c r="B27" s="22"/>
      <c r="C27" s="15"/>
      <c r="D27" s="99"/>
      <c r="E27" s="140">
        <v>1</v>
      </c>
      <c r="F27" s="114">
        <f>IF($A27&lt;&gt;"",VLOOKUP($A27,[3]Rates!$A$1:$R$65536,12,FALSE),0)</f>
        <v>0</v>
      </c>
      <c r="G27" s="18">
        <f t="shared" si="0"/>
        <v>0</v>
      </c>
      <c r="H27" s="38"/>
      <c r="I27" s="114">
        <f>IF($A27&lt;&gt;"",VLOOKUP($A27,[3]Rates!$A$1:$R$65536,14,FALSE),0)</f>
        <v>0</v>
      </c>
      <c r="J27" s="18">
        <f t="shared" si="1"/>
        <v>0</v>
      </c>
      <c r="K27" s="38"/>
      <c r="L27" s="172">
        <f t="shared" si="2"/>
        <v>0</v>
      </c>
      <c r="M27" s="123" t="str">
        <f t="shared" si="3"/>
        <v/>
      </c>
      <c r="N27" s="38"/>
      <c r="O27" s="114">
        <f>IF($A27&lt;&gt;"",VLOOKUP($A27,[3]Rates!$A$1:$R$65536,15,FALSE),0)</f>
        <v>0</v>
      </c>
      <c r="P27" s="18">
        <f t="shared" si="4"/>
        <v>0</v>
      </c>
      <c r="Q27" s="38"/>
      <c r="R27" s="172">
        <f t="shared" si="5"/>
        <v>0</v>
      </c>
      <c r="S27" s="123" t="str">
        <f t="shared" si="6"/>
        <v/>
      </c>
      <c r="T27" s="38"/>
      <c r="U27" s="114">
        <f>IF($A27&lt;&gt;"",VLOOKUP($A27,[3]Rates!$A$1:$R$65536,16,FALSE),0)</f>
        <v>0</v>
      </c>
      <c r="V27" s="18">
        <f t="shared" si="7"/>
        <v>0</v>
      </c>
      <c r="W27" s="38"/>
      <c r="X27" s="172">
        <f t="shared" si="8"/>
        <v>0</v>
      </c>
      <c r="Y27" s="123" t="str">
        <f t="shared" si="9"/>
        <v/>
      </c>
      <c r="Z27" s="38"/>
      <c r="AA27" s="114">
        <f>IF($A27&lt;&gt;"",VLOOKUP($A27,[3]Rates!$A$1:$R$65536,17,FALSE),0)</f>
        <v>0</v>
      </c>
      <c r="AB27" s="18">
        <f t="shared" si="10"/>
        <v>0</v>
      </c>
      <c r="AC27" s="38"/>
      <c r="AD27" s="172">
        <f t="shared" si="11"/>
        <v>0</v>
      </c>
      <c r="AE27" s="123" t="str">
        <f t="shared" si="12"/>
        <v/>
      </c>
      <c r="AF27" s="38"/>
      <c r="AG27" s="114">
        <f>IF($A27&lt;&gt;"",VLOOKUP($A27,[3]Rates!$A$1:$R$65536,18,FALSE),0)</f>
        <v>0</v>
      </c>
      <c r="AH27" s="18">
        <f t="shared" si="13"/>
        <v>0</v>
      </c>
      <c r="AI27" s="38"/>
      <c r="AJ27" s="172">
        <f t="shared" si="14"/>
        <v>0</v>
      </c>
      <c r="AK27" s="123" t="str">
        <f t="shared" si="15"/>
        <v/>
      </c>
    </row>
    <row r="28" spans="1:37" s="2" customFormat="1" x14ac:dyDescent="0.25">
      <c r="A28" s="142"/>
      <c r="B28" s="22"/>
      <c r="C28" s="15"/>
      <c r="D28" s="99"/>
      <c r="E28" s="140">
        <v>1</v>
      </c>
      <c r="F28" s="114">
        <f>IF($A28&lt;&gt;"",VLOOKUP($A28,[3]Rates!$A$1:$R$65536,12,FALSE),0)</f>
        <v>0</v>
      </c>
      <c r="G28" s="18">
        <f t="shared" si="0"/>
        <v>0</v>
      </c>
      <c r="H28" s="38"/>
      <c r="I28" s="114">
        <f>IF($A28&lt;&gt;"",VLOOKUP($A28,[3]Rates!$A$1:$R$65536,14,FALSE),0)</f>
        <v>0</v>
      </c>
      <c r="J28" s="18">
        <f t="shared" si="1"/>
        <v>0</v>
      </c>
      <c r="K28" s="38"/>
      <c r="L28" s="172">
        <f t="shared" si="2"/>
        <v>0</v>
      </c>
      <c r="M28" s="123" t="str">
        <f t="shared" si="3"/>
        <v/>
      </c>
      <c r="N28" s="38"/>
      <c r="O28" s="114">
        <f>IF($A28&lt;&gt;"",VLOOKUP($A28,[3]Rates!$A$1:$R$65536,15,FALSE),0)</f>
        <v>0</v>
      </c>
      <c r="P28" s="18">
        <f t="shared" si="4"/>
        <v>0</v>
      </c>
      <c r="Q28" s="38"/>
      <c r="R28" s="172">
        <f t="shared" si="5"/>
        <v>0</v>
      </c>
      <c r="S28" s="123" t="str">
        <f t="shared" si="6"/>
        <v/>
      </c>
      <c r="T28" s="38"/>
      <c r="U28" s="114">
        <f>IF($A28&lt;&gt;"",VLOOKUP($A28,[3]Rates!$A$1:$R$65536,16,FALSE),0)</f>
        <v>0</v>
      </c>
      <c r="V28" s="18">
        <f t="shared" si="7"/>
        <v>0</v>
      </c>
      <c r="W28" s="38"/>
      <c r="X28" s="172">
        <f t="shared" si="8"/>
        <v>0</v>
      </c>
      <c r="Y28" s="123" t="str">
        <f t="shared" si="9"/>
        <v/>
      </c>
      <c r="Z28" s="38"/>
      <c r="AA28" s="114">
        <f>IF($A28&lt;&gt;"",VLOOKUP($A28,[3]Rates!$A$1:$R$65536,17,FALSE),0)</f>
        <v>0</v>
      </c>
      <c r="AB28" s="18">
        <f t="shared" si="10"/>
        <v>0</v>
      </c>
      <c r="AC28" s="38"/>
      <c r="AD28" s="172">
        <f t="shared" si="11"/>
        <v>0</v>
      </c>
      <c r="AE28" s="123" t="str">
        <f t="shared" si="12"/>
        <v/>
      </c>
      <c r="AF28" s="38"/>
      <c r="AG28" s="114">
        <f>IF($A28&lt;&gt;"",VLOOKUP($A28,[3]Rates!$A$1:$R$65536,18,FALSE),0)</f>
        <v>0</v>
      </c>
      <c r="AH28" s="18">
        <f t="shared" si="13"/>
        <v>0</v>
      </c>
      <c r="AI28" s="38"/>
      <c r="AJ28" s="172">
        <f t="shared" si="14"/>
        <v>0</v>
      </c>
      <c r="AK28" s="123" t="str">
        <f t="shared" si="15"/>
        <v/>
      </c>
    </row>
    <row r="29" spans="1:37" s="2" customFormat="1" x14ac:dyDescent="0.25">
      <c r="A29" s="142" t="str">
        <f>[3]Rates!$A$50</f>
        <v>Var_GS</v>
      </c>
      <c r="B29" s="15" t="s">
        <v>20</v>
      </c>
      <c r="C29" s="15"/>
      <c r="D29" s="99" t="s">
        <v>76</v>
      </c>
      <c r="E29" s="140">
        <f>$F$18</f>
        <v>2000</v>
      </c>
      <c r="F29" s="16">
        <f>IF($A29&lt;&gt;"",VLOOKUP($A29,[3]Rates!$A$1:$R$65536,12,FALSE),0)</f>
        <v>1.3899999999999999E-2</v>
      </c>
      <c r="G29" s="18">
        <f t="shared" si="0"/>
        <v>27.799999999999997</v>
      </c>
      <c r="H29" s="38"/>
      <c r="I29" s="16">
        <f>IF($A29&lt;&gt;"",VLOOKUP($A29,[3]Rates!$A$1:$R$65536,14,FALSE),0)</f>
        <v>1.61E-2</v>
      </c>
      <c r="J29" s="18">
        <f t="shared" si="1"/>
        <v>32.200000000000003</v>
      </c>
      <c r="K29" s="38"/>
      <c r="L29" s="172">
        <f t="shared" si="2"/>
        <v>4.4000000000000057</v>
      </c>
      <c r="M29" s="123">
        <f t="shared" si="3"/>
        <v>0.15827338129496424</v>
      </c>
      <c r="N29" s="38"/>
      <c r="O29" s="16">
        <f>IF($A29&lt;&gt;"",VLOOKUP($A29,[3]Rates!$A$1:$R$65536,15,FALSE),0)</f>
        <v>1.9300000000000001E-2</v>
      </c>
      <c r="P29" s="18">
        <f t="shared" si="4"/>
        <v>38.6</v>
      </c>
      <c r="Q29" s="38"/>
      <c r="R29" s="172">
        <f t="shared" si="5"/>
        <v>6.3999999999999986</v>
      </c>
      <c r="S29" s="123">
        <f t="shared" si="6"/>
        <v>0.19875776397515521</v>
      </c>
      <c r="T29" s="38"/>
      <c r="U29" s="16">
        <f>IF($A29&lt;&gt;"",VLOOKUP($A29,[3]Rates!$A$1:$R$65536,16,FALSE),0)</f>
        <v>2.0799999999999999E-2</v>
      </c>
      <c r="V29" s="18">
        <f t="shared" si="7"/>
        <v>41.6</v>
      </c>
      <c r="W29" s="38"/>
      <c r="X29" s="172">
        <f t="shared" si="8"/>
        <v>3</v>
      </c>
      <c r="Y29" s="123">
        <f t="shared" si="9"/>
        <v>7.7720207253886009E-2</v>
      </c>
      <c r="Z29" s="38"/>
      <c r="AA29" s="16">
        <f>IF($A29&lt;&gt;"",VLOOKUP($A29,[3]Rates!$A$1:$R$65536,17,FALSE),0)</f>
        <v>2.2100000000000002E-2</v>
      </c>
      <c r="AB29" s="18">
        <f t="shared" si="10"/>
        <v>44.2</v>
      </c>
      <c r="AC29" s="38"/>
      <c r="AD29" s="172">
        <f t="shared" si="11"/>
        <v>2.6000000000000014</v>
      </c>
      <c r="AE29" s="123">
        <f t="shared" si="12"/>
        <v>6.2500000000000028E-2</v>
      </c>
      <c r="AF29" s="38"/>
      <c r="AG29" s="16">
        <f>IF($A29&lt;&gt;"",VLOOKUP($A29,[3]Rates!$A$1:$R$65536,18,FALSE),0)</f>
        <v>2.3199999999999998E-2</v>
      </c>
      <c r="AH29" s="18">
        <f t="shared" si="13"/>
        <v>46.4</v>
      </c>
      <c r="AI29" s="38"/>
      <c r="AJ29" s="172">
        <f t="shared" si="14"/>
        <v>2.1999999999999957</v>
      </c>
      <c r="AK29" s="123">
        <f t="shared" si="15"/>
        <v>4.9773755656108497E-2</v>
      </c>
    </row>
    <row r="30" spans="1:37" s="2" customFormat="1" x14ac:dyDescent="0.25">
      <c r="A30" s="142"/>
      <c r="B30" s="15" t="s">
        <v>21</v>
      </c>
      <c r="C30" s="15"/>
      <c r="D30" s="99" t="s">
        <v>76</v>
      </c>
      <c r="E30" s="140">
        <f t="shared" ref="E30" si="16">$F$18</f>
        <v>2000</v>
      </c>
      <c r="F30" s="16">
        <f>IF($A30&lt;&gt;"",VLOOKUP($A30,[3]Rates!$A$1:$R$65536,12,FALSE),0)</f>
        <v>0</v>
      </c>
      <c r="G30" s="18">
        <f t="shared" si="0"/>
        <v>0</v>
      </c>
      <c r="H30" s="38"/>
      <c r="I30" s="16">
        <f>IF($A30&lt;&gt;"",VLOOKUP($A30,[3]Rates!$A$1:$R$65536,14,FALSE),0)</f>
        <v>0</v>
      </c>
      <c r="J30" s="18">
        <f t="shared" si="1"/>
        <v>0</v>
      </c>
      <c r="K30" s="38"/>
      <c r="L30" s="172">
        <f t="shared" si="2"/>
        <v>0</v>
      </c>
      <c r="M30" s="123" t="str">
        <f t="shared" si="3"/>
        <v/>
      </c>
      <c r="N30" s="38"/>
      <c r="O30" s="16">
        <f>IF($A30&lt;&gt;"",VLOOKUP($A30,[3]Rates!$A$1:$R$65536,15,FALSE),0)</f>
        <v>0</v>
      </c>
      <c r="P30" s="18">
        <f t="shared" si="4"/>
        <v>0</v>
      </c>
      <c r="Q30" s="38"/>
      <c r="R30" s="172">
        <f t="shared" si="5"/>
        <v>0</v>
      </c>
      <c r="S30" s="123" t="str">
        <f t="shared" si="6"/>
        <v/>
      </c>
      <c r="T30" s="38"/>
      <c r="U30" s="16">
        <f>IF($A30&lt;&gt;"",VLOOKUP($A30,[3]Rates!$A$1:$R$65536,16,FALSE),0)</f>
        <v>0</v>
      </c>
      <c r="V30" s="18">
        <f t="shared" si="7"/>
        <v>0</v>
      </c>
      <c r="W30" s="38"/>
      <c r="X30" s="172">
        <f t="shared" si="8"/>
        <v>0</v>
      </c>
      <c r="Y30" s="123" t="str">
        <f t="shared" si="9"/>
        <v/>
      </c>
      <c r="Z30" s="38"/>
      <c r="AA30" s="16">
        <f>IF($A30&lt;&gt;"",VLOOKUP($A30,[3]Rates!$A$1:$R$65536,17,FALSE),0)</f>
        <v>0</v>
      </c>
      <c r="AB30" s="18">
        <f t="shared" si="10"/>
        <v>0</v>
      </c>
      <c r="AC30" s="38"/>
      <c r="AD30" s="172">
        <f t="shared" si="11"/>
        <v>0</v>
      </c>
      <c r="AE30" s="123" t="str">
        <f t="shared" si="12"/>
        <v/>
      </c>
      <c r="AF30" s="38"/>
      <c r="AG30" s="16">
        <f>IF($A30&lt;&gt;"",VLOOKUP($A30,[3]Rates!$A$1:$R$65536,18,FALSE),0)</f>
        <v>0</v>
      </c>
      <c r="AH30" s="18">
        <f t="shared" si="13"/>
        <v>0</v>
      </c>
      <c r="AI30" s="38"/>
      <c r="AJ30" s="172">
        <f t="shared" si="14"/>
        <v>0</v>
      </c>
      <c r="AK30" s="123" t="str">
        <f t="shared" si="15"/>
        <v/>
      </c>
    </row>
    <row r="31" spans="1:37" s="2" customFormat="1" x14ac:dyDescent="0.25">
      <c r="A31" s="142"/>
      <c r="B31" s="15" t="s">
        <v>22</v>
      </c>
      <c r="C31" s="15"/>
      <c r="D31" s="99" t="s">
        <v>76</v>
      </c>
      <c r="E31" s="140">
        <f>$F$18</f>
        <v>2000</v>
      </c>
      <c r="F31" s="16">
        <f>IF($A31&lt;&gt;"",VLOOKUP($A31,[3]Rates!$A$1:$R$65536,12,FALSE),0)</f>
        <v>0</v>
      </c>
      <c r="G31" s="18">
        <f t="shared" si="0"/>
        <v>0</v>
      </c>
      <c r="H31" s="38"/>
      <c r="I31" s="16">
        <f>IF($A31&lt;&gt;"",VLOOKUP($A31,[3]Rates!$A$1:$R$65536,14,FALSE),0)</f>
        <v>0</v>
      </c>
      <c r="J31" s="18">
        <f t="shared" si="1"/>
        <v>0</v>
      </c>
      <c r="K31" s="38"/>
      <c r="L31" s="172">
        <f t="shared" si="2"/>
        <v>0</v>
      </c>
      <c r="M31" s="123" t="str">
        <f t="shared" si="3"/>
        <v/>
      </c>
      <c r="N31" s="38"/>
      <c r="O31" s="16">
        <f>IF($A31&lt;&gt;"",VLOOKUP($A31,[3]Rates!$A$1:$R$65536,15,FALSE),0)</f>
        <v>0</v>
      </c>
      <c r="P31" s="18">
        <f t="shared" si="4"/>
        <v>0</v>
      </c>
      <c r="Q31" s="38"/>
      <c r="R31" s="172">
        <f t="shared" si="5"/>
        <v>0</v>
      </c>
      <c r="S31" s="123" t="str">
        <f t="shared" si="6"/>
        <v/>
      </c>
      <c r="T31" s="38"/>
      <c r="U31" s="16">
        <f>IF($A31&lt;&gt;"",VLOOKUP($A31,[3]Rates!$A$1:$R$65536,16,FALSE),0)</f>
        <v>0</v>
      </c>
      <c r="V31" s="18">
        <f t="shared" si="7"/>
        <v>0</v>
      </c>
      <c r="W31" s="38"/>
      <c r="X31" s="172">
        <f t="shared" si="8"/>
        <v>0</v>
      </c>
      <c r="Y31" s="123" t="str">
        <f t="shared" si="9"/>
        <v/>
      </c>
      <c r="Z31" s="38"/>
      <c r="AA31" s="16">
        <f>IF($A31&lt;&gt;"",VLOOKUP($A31,[3]Rates!$A$1:$R$65536,17,FALSE),0)</f>
        <v>0</v>
      </c>
      <c r="AB31" s="18">
        <f t="shared" si="10"/>
        <v>0</v>
      </c>
      <c r="AC31" s="38"/>
      <c r="AD31" s="172">
        <f t="shared" si="11"/>
        <v>0</v>
      </c>
      <c r="AE31" s="123" t="str">
        <f t="shared" si="12"/>
        <v/>
      </c>
      <c r="AF31" s="38"/>
      <c r="AG31" s="16">
        <f>IF($A31&lt;&gt;"",VLOOKUP($A31,[3]Rates!$A$1:$R$65536,18,FALSE),0)</f>
        <v>0</v>
      </c>
      <c r="AH31" s="18">
        <f t="shared" si="13"/>
        <v>0</v>
      </c>
      <c r="AI31" s="38"/>
      <c r="AJ31" s="172">
        <f t="shared" si="14"/>
        <v>0</v>
      </c>
      <c r="AK31" s="123" t="str">
        <f t="shared" si="15"/>
        <v/>
      </c>
    </row>
    <row r="32" spans="1:37" s="2" customFormat="1" x14ac:dyDescent="0.25">
      <c r="A32" s="142" t="str">
        <f>[3]Rates!$A$57</f>
        <v>ICMV_GS</v>
      </c>
      <c r="B32" s="23" t="s">
        <v>82</v>
      </c>
      <c r="C32" s="15"/>
      <c r="D32" s="99" t="s">
        <v>76</v>
      </c>
      <c r="E32" s="140">
        <f t="shared" ref="E32:E38" si="17">$F$18</f>
        <v>2000</v>
      </c>
      <c r="F32" s="16">
        <f>IF($A32&lt;&gt;"",VLOOKUP($A32,[3]Rates!$A$1:$R$65536,12,FALSE),0)</f>
        <v>1E-4</v>
      </c>
      <c r="G32" s="18">
        <f t="shared" si="0"/>
        <v>0.2</v>
      </c>
      <c r="H32" s="38"/>
      <c r="I32" s="16">
        <f>IF($A32&lt;&gt;"",VLOOKUP($A32,[3]Rates!$A$1:$R$65536,14,FALSE),0)</f>
        <v>0</v>
      </c>
      <c r="J32" s="18">
        <f t="shared" si="1"/>
        <v>0</v>
      </c>
      <c r="K32" s="38"/>
      <c r="L32" s="172">
        <f t="shared" si="2"/>
        <v>-0.2</v>
      </c>
      <c r="M32" s="123">
        <f t="shared" si="3"/>
        <v>-1</v>
      </c>
      <c r="N32" s="38"/>
      <c r="O32" s="16">
        <f>IF($A32&lt;&gt;"",VLOOKUP($A32,[3]Rates!$A$1:$R$65536,15,FALSE),0)</f>
        <v>0</v>
      </c>
      <c r="P32" s="18">
        <f t="shared" si="4"/>
        <v>0</v>
      </c>
      <c r="Q32" s="38"/>
      <c r="R32" s="172">
        <f t="shared" si="5"/>
        <v>0</v>
      </c>
      <c r="S32" s="123" t="str">
        <f t="shared" si="6"/>
        <v/>
      </c>
      <c r="T32" s="38"/>
      <c r="U32" s="16">
        <f>IF($A32&lt;&gt;"",VLOOKUP($A32,[3]Rates!$A$1:$R$65536,16,FALSE),0)</f>
        <v>0</v>
      </c>
      <c r="V32" s="18">
        <f t="shared" si="7"/>
        <v>0</v>
      </c>
      <c r="W32" s="38"/>
      <c r="X32" s="172">
        <f t="shared" si="8"/>
        <v>0</v>
      </c>
      <c r="Y32" s="123" t="str">
        <f t="shared" si="9"/>
        <v/>
      </c>
      <c r="Z32" s="38"/>
      <c r="AA32" s="16">
        <f>IF($A32&lt;&gt;"",VLOOKUP($A32,[3]Rates!$A$1:$R$65536,17,FALSE),0)</f>
        <v>0</v>
      </c>
      <c r="AB32" s="18">
        <f t="shared" si="10"/>
        <v>0</v>
      </c>
      <c r="AC32" s="38"/>
      <c r="AD32" s="172">
        <f t="shared" si="11"/>
        <v>0</v>
      </c>
      <c r="AE32" s="123" t="str">
        <f t="shared" si="12"/>
        <v/>
      </c>
      <c r="AF32" s="38"/>
      <c r="AG32" s="16">
        <f>IF($A32&lt;&gt;"",VLOOKUP($A32,[3]Rates!$A$1:$R$65536,18,FALSE),0)</f>
        <v>0</v>
      </c>
      <c r="AH32" s="18">
        <f t="shared" si="13"/>
        <v>0</v>
      </c>
      <c r="AI32" s="38"/>
      <c r="AJ32" s="172">
        <f t="shared" si="14"/>
        <v>0</v>
      </c>
      <c r="AK32" s="123" t="str">
        <f t="shared" si="15"/>
        <v/>
      </c>
    </row>
    <row r="33" spans="1:37" s="2" customFormat="1" x14ac:dyDescent="0.25">
      <c r="A33" s="142" t="str">
        <f>[3]Rates!$A$62</f>
        <v>LRVA_GS</v>
      </c>
      <c r="B33" s="23" t="str">
        <f>[3]Rates!$B$32</f>
        <v>Lost Revenue Adjustment Mechanism Variance Account (LRAMVA)</v>
      </c>
      <c r="C33" s="15"/>
      <c r="D33" s="99" t="s">
        <v>76</v>
      </c>
      <c r="E33" s="140">
        <f t="shared" si="17"/>
        <v>2000</v>
      </c>
      <c r="F33" s="16">
        <f>IF($A33&lt;&gt;"",VLOOKUP($A33,[3]Rates!$A$1:$R$65536,12,FALSE),0)</f>
        <v>4.0000000000000002E-4</v>
      </c>
      <c r="G33" s="18">
        <f t="shared" si="0"/>
        <v>0.8</v>
      </c>
      <c r="H33" s="38"/>
      <c r="I33" s="16">
        <f>IF($A33&lt;&gt;"",VLOOKUP($A33,[3]Rates!$A$1:$R$65536,14,FALSE),0)</f>
        <v>0</v>
      </c>
      <c r="J33" s="18">
        <f t="shared" si="1"/>
        <v>0</v>
      </c>
      <c r="K33" s="38"/>
      <c r="L33" s="172">
        <f t="shared" si="2"/>
        <v>-0.8</v>
      </c>
      <c r="M33" s="123">
        <f t="shared" si="3"/>
        <v>-1</v>
      </c>
      <c r="N33" s="38"/>
      <c r="O33" s="16">
        <f>IF($A33&lt;&gt;"",VLOOKUP($A33,[3]Rates!$A$1:$R$65536,15,FALSE),0)</f>
        <v>0</v>
      </c>
      <c r="P33" s="18">
        <f t="shared" si="4"/>
        <v>0</v>
      </c>
      <c r="Q33" s="38"/>
      <c r="R33" s="172">
        <f t="shared" si="5"/>
        <v>0</v>
      </c>
      <c r="S33" s="123" t="str">
        <f t="shared" si="6"/>
        <v/>
      </c>
      <c r="T33" s="38"/>
      <c r="U33" s="16">
        <f>IF($A33&lt;&gt;"",VLOOKUP($A33,[3]Rates!$A$1:$R$65536,16,FALSE),0)</f>
        <v>0</v>
      </c>
      <c r="V33" s="18">
        <f t="shared" si="7"/>
        <v>0</v>
      </c>
      <c r="W33" s="38"/>
      <c r="X33" s="172">
        <f t="shared" si="8"/>
        <v>0</v>
      </c>
      <c r="Y33" s="123" t="str">
        <f t="shared" si="9"/>
        <v/>
      </c>
      <c r="Z33" s="38"/>
      <c r="AA33" s="16">
        <f>IF($A33&lt;&gt;"",VLOOKUP($A33,[3]Rates!$A$1:$R$65536,17,FALSE),0)</f>
        <v>0</v>
      </c>
      <c r="AB33" s="18">
        <f t="shared" si="10"/>
        <v>0</v>
      </c>
      <c r="AC33" s="38"/>
      <c r="AD33" s="172">
        <f t="shared" si="11"/>
        <v>0</v>
      </c>
      <c r="AE33" s="123" t="str">
        <f t="shared" si="12"/>
        <v/>
      </c>
      <c r="AF33" s="38"/>
      <c r="AG33" s="16">
        <f>IF($A33&lt;&gt;"",VLOOKUP($A33,[3]Rates!$A$1:$R$65536,18,FALSE),0)</f>
        <v>0</v>
      </c>
      <c r="AH33" s="18">
        <f t="shared" si="13"/>
        <v>0</v>
      </c>
      <c r="AI33" s="38"/>
      <c r="AJ33" s="172">
        <f t="shared" si="14"/>
        <v>0</v>
      </c>
      <c r="AK33" s="123" t="str">
        <f t="shared" si="15"/>
        <v/>
      </c>
    </row>
    <row r="34" spans="1:37" s="2" customFormat="1" x14ac:dyDescent="0.25">
      <c r="A34" s="142" t="s">
        <v>114</v>
      </c>
      <c r="B34" s="23" t="str">
        <f>[3]Rates!$B$35</f>
        <v>Lost Revenue Adjustment Mechanism Variance Account (LRAMVA) (2016)</v>
      </c>
      <c r="C34" s="15"/>
      <c r="D34" s="99" t="s">
        <v>76</v>
      </c>
      <c r="E34" s="140">
        <f t="shared" si="17"/>
        <v>2000</v>
      </c>
      <c r="F34" s="16">
        <f>IF($A34&lt;&gt;"",VLOOKUP($A34,[3]Rates!$A$1:$R$65536,12,FALSE),0)</f>
        <v>0</v>
      </c>
      <c r="G34" s="18">
        <f t="shared" si="0"/>
        <v>0</v>
      </c>
      <c r="H34" s="38"/>
      <c r="I34" s="16">
        <f>IF($A34&lt;&gt;"",VLOOKUP($A34,[3]Rates!$A$1:$R$65536,14,FALSE),0)</f>
        <v>1E-4</v>
      </c>
      <c r="J34" s="18">
        <f t="shared" si="1"/>
        <v>0.2</v>
      </c>
      <c r="K34" s="38"/>
      <c r="L34" s="172">
        <f t="shared" si="2"/>
        <v>0.2</v>
      </c>
      <c r="M34" s="123" t="str">
        <f t="shared" si="3"/>
        <v/>
      </c>
      <c r="N34" s="38"/>
      <c r="O34" s="16">
        <f>IF($A34&lt;&gt;"",VLOOKUP($A34,[3]Rates!$A$1:$R$65536,15,FALSE),0)</f>
        <v>0</v>
      </c>
      <c r="P34" s="18">
        <f t="shared" si="4"/>
        <v>0</v>
      </c>
      <c r="Q34" s="38"/>
      <c r="R34" s="172">
        <f t="shared" si="5"/>
        <v>-0.2</v>
      </c>
      <c r="S34" s="123">
        <f t="shared" si="6"/>
        <v>-1</v>
      </c>
      <c r="T34" s="38"/>
      <c r="U34" s="16">
        <f>IF($A34&lt;&gt;"",VLOOKUP($A34,[3]Rates!$A$1:$R$65536,16,FALSE),0)</f>
        <v>0</v>
      </c>
      <c r="V34" s="18">
        <f t="shared" si="7"/>
        <v>0</v>
      </c>
      <c r="W34" s="38"/>
      <c r="X34" s="172">
        <f t="shared" si="8"/>
        <v>0</v>
      </c>
      <c r="Y34" s="123" t="str">
        <f t="shared" si="9"/>
        <v/>
      </c>
      <c r="Z34" s="38"/>
      <c r="AA34" s="16">
        <f>IF($A34&lt;&gt;"",VLOOKUP($A34,[3]Rates!$A$1:$R$65536,17,FALSE),0)</f>
        <v>0</v>
      </c>
      <c r="AB34" s="18">
        <f t="shared" si="10"/>
        <v>0</v>
      </c>
      <c r="AC34" s="38"/>
      <c r="AD34" s="172">
        <f t="shared" si="11"/>
        <v>0</v>
      </c>
      <c r="AE34" s="123" t="str">
        <f t="shared" si="12"/>
        <v/>
      </c>
      <c r="AF34" s="38"/>
      <c r="AG34" s="16">
        <f>IF($A34&lt;&gt;"",VLOOKUP($A34,[3]Rates!$A$1:$R$65536,18,FALSE),0)</f>
        <v>0</v>
      </c>
      <c r="AH34" s="18">
        <f t="shared" si="13"/>
        <v>0</v>
      </c>
      <c r="AI34" s="38"/>
      <c r="AJ34" s="172">
        <f t="shared" si="14"/>
        <v>0</v>
      </c>
      <c r="AK34" s="123" t="str">
        <f t="shared" si="15"/>
        <v/>
      </c>
    </row>
    <row r="35" spans="1:37" s="2" customFormat="1" x14ac:dyDescent="0.25">
      <c r="A35" s="142" t="s">
        <v>113</v>
      </c>
      <c r="B35" s="23" t="str">
        <f>[3]Rates!$B66</f>
        <v>Account 1575</v>
      </c>
      <c r="C35" s="15"/>
      <c r="D35" s="99" t="s">
        <v>76</v>
      </c>
      <c r="E35" s="140">
        <f t="shared" si="17"/>
        <v>2000</v>
      </c>
      <c r="F35" s="16">
        <f>IF($A35&lt;&gt;"",VLOOKUP($A35,[3]Rates!$A$1:$R$65536,12,FALSE),0)</f>
        <v>0</v>
      </c>
      <c r="G35" s="18">
        <f t="shared" si="0"/>
        <v>0</v>
      </c>
      <c r="H35" s="38"/>
      <c r="I35" s="16">
        <f>IF($A35&lt;&gt;"",VLOOKUP($A35,[3]Rates!$A$1:$R$65536,14,FALSE),0)</f>
        <v>-2.9999999999999997E-4</v>
      </c>
      <c r="J35" s="18">
        <f t="shared" si="1"/>
        <v>-0.6</v>
      </c>
      <c r="K35" s="38"/>
      <c r="L35" s="172">
        <f t="shared" si="2"/>
        <v>-0.6</v>
      </c>
      <c r="M35" s="123" t="str">
        <f t="shared" si="3"/>
        <v/>
      </c>
      <c r="N35" s="38"/>
      <c r="O35" s="16">
        <f>IF($A35&lt;&gt;"",VLOOKUP($A35,[3]Rates!$A$1:$R$65536,15,FALSE),0)</f>
        <v>0</v>
      </c>
      <c r="P35" s="18">
        <f t="shared" si="4"/>
        <v>0</v>
      </c>
      <c r="Q35" s="38"/>
      <c r="R35" s="172">
        <f t="shared" si="5"/>
        <v>0.6</v>
      </c>
      <c r="S35" s="123">
        <f t="shared" si="6"/>
        <v>-1</v>
      </c>
      <c r="T35" s="38"/>
      <c r="U35" s="16">
        <f>IF($A35&lt;&gt;"",VLOOKUP($A35,[3]Rates!$A$1:$R$65536,16,FALSE),0)</f>
        <v>0</v>
      </c>
      <c r="V35" s="18">
        <f t="shared" si="7"/>
        <v>0</v>
      </c>
      <c r="W35" s="38"/>
      <c r="X35" s="172">
        <f t="shared" si="8"/>
        <v>0</v>
      </c>
      <c r="Y35" s="123" t="str">
        <f t="shared" si="9"/>
        <v/>
      </c>
      <c r="Z35" s="38"/>
      <c r="AA35" s="16">
        <f>IF($A35&lt;&gt;"",VLOOKUP($A35,[3]Rates!$A$1:$R$65536,17,FALSE),0)</f>
        <v>0</v>
      </c>
      <c r="AB35" s="18">
        <f t="shared" si="10"/>
        <v>0</v>
      </c>
      <c r="AC35" s="38"/>
      <c r="AD35" s="172">
        <f t="shared" si="11"/>
        <v>0</v>
      </c>
      <c r="AE35" s="123" t="str">
        <f t="shared" si="12"/>
        <v/>
      </c>
      <c r="AF35" s="38"/>
      <c r="AG35" s="16">
        <f>IF($A35&lt;&gt;"",VLOOKUP($A35,[3]Rates!$A$1:$R$65536,18,FALSE),0)</f>
        <v>0</v>
      </c>
      <c r="AH35" s="18">
        <f t="shared" si="13"/>
        <v>0</v>
      </c>
      <c r="AI35" s="38"/>
      <c r="AJ35" s="172">
        <f t="shared" si="14"/>
        <v>0</v>
      </c>
      <c r="AK35" s="123" t="str">
        <f t="shared" si="15"/>
        <v/>
      </c>
    </row>
    <row r="36" spans="1:37" s="2" customFormat="1" x14ac:dyDescent="0.25">
      <c r="A36" s="142" t="s">
        <v>115</v>
      </c>
      <c r="B36" s="23" t="str">
        <f>[3]Rates!$B67</f>
        <v>Recovery of Stranded Meter Assets (2016)</v>
      </c>
      <c r="C36" s="15"/>
      <c r="D36" s="99" t="s">
        <v>76</v>
      </c>
      <c r="E36" s="140">
        <f t="shared" si="17"/>
        <v>2000</v>
      </c>
      <c r="F36" s="16">
        <f>IF($A36&lt;&gt;"",VLOOKUP($A36,[3]Rates!$A$1:$R$65536,12,FALSE),0)</f>
        <v>0</v>
      </c>
      <c r="G36" s="18">
        <f t="shared" si="0"/>
        <v>0</v>
      </c>
      <c r="H36" s="38"/>
      <c r="I36" s="16">
        <f>IF($A36&lt;&gt;"",VLOOKUP($A36,[3]Rates!$A$1:$R$65536,14,FALSE),0)</f>
        <v>2.0000000000000001E-4</v>
      </c>
      <c r="J36" s="18">
        <f t="shared" si="1"/>
        <v>0.4</v>
      </c>
      <c r="K36" s="38"/>
      <c r="L36" s="172">
        <f t="shared" si="2"/>
        <v>0.4</v>
      </c>
      <c r="M36" s="123" t="str">
        <f t="shared" si="3"/>
        <v/>
      </c>
      <c r="N36" s="38"/>
      <c r="O36" s="16">
        <f>IF($A36&lt;&gt;"",VLOOKUP($A36,[3]Rates!$A$1:$R$65536,15,FALSE),0)</f>
        <v>0</v>
      </c>
      <c r="P36" s="18">
        <f t="shared" si="4"/>
        <v>0</v>
      </c>
      <c r="Q36" s="38"/>
      <c r="R36" s="172">
        <f t="shared" si="5"/>
        <v>-0.4</v>
      </c>
      <c r="S36" s="123">
        <f t="shared" si="6"/>
        <v>-1</v>
      </c>
      <c r="T36" s="38"/>
      <c r="U36" s="16">
        <f>IF($A36&lt;&gt;"",VLOOKUP($A36,[3]Rates!$A$1:$R$65536,16,FALSE),0)</f>
        <v>0</v>
      </c>
      <c r="V36" s="18">
        <f t="shared" si="7"/>
        <v>0</v>
      </c>
      <c r="W36" s="38"/>
      <c r="X36" s="172">
        <f t="shared" si="8"/>
        <v>0</v>
      </c>
      <c r="Y36" s="123" t="str">
        <f t="shared" si="9"/>
        <v/>
      </c>
      <c r="Z36" s="38"/>
      <c r="AA36" s="16">
        <f>IF($A36&lt;&gt;"",VLOOKUP($A36,[3]Rates!$A$1:$R$65536,17,FALSE),0)</f>
        <v>0</v>
      </c>
      <c r="AB36" s="18">
        <f t="shared" si="10"/>
        <v>0</v>
      </c>
      <c r="AC36" s="38"/>
      <c r="AD36" s="172">
        <f t="shared" si="11"/>
        <v>0</v>
      </c>
      <c r="AE36" s="123" t="str">
        <f t="shared" si="12"/>
        <v/>
      </c>
      <c r="AF36" s="38"/>
      <c r="AG36" s="16">
        <f>IF($A36&lt;&gt;"",VLOOKUP($A36,[3]Rates!$A$1:$R$65536,18,FALSE),0)</f>
        <v>0</v>
      </c>
      <c r="AH36" s="18">
        <f t="shared" si="13"/>
        <v>0</v>
      </c>
      <c r="AI36" s="38"/>
      <c r="AJ36" s="172">
        <f t="shared" si="14"/>
        <v>0</v>
      </c>
      <c r="AK36" s="123" t="str">
        <f t="shared" si="15"/>
        <v/>
      </c>
    </row>
    <row r="37" spans="1:37" s="2" customFormat="1" x14ac:dyDescent="0.25">
      <c r="A37" s="142"/>
      <c r="B37" s="23"/>
      <c r="C37" s="15"/>
      <c r="D37" s="99"/>
      <c r="E37" s="140">
        <f t="shared" si="17"/>
        <v>2000</v>
      </c>
      <c r="F37" s="16">
        <f>IF($A37&lt;&gt;"",VLOOKUP($A37,[3]Rates!$A$1:$R$65536,12,FALSE),0)</f>
        <v>0</v>
      </c>
      <c r="G37" s="18">
        <f t="shared" si="0"/>
        <v>0</v>
      </c>
      <c r="H37" s="38"/>
      <c r="I37" s="16">
        <f>IF($A37&lt;&gt;"",VLOOKUP($A37,[3]Rates!$A$1:$R$65536,14,FALSE),0)</f>
        <v>0</v>
      </c>
      <c r="J37" s="18">
        <f t="shared" si="1"/>
        <v>0</v>
      </c>
      <c r="K37" s="38"/>
      <c r="L37" s="172">
        <f t="shared" si="2"/>
        <v>0</v>
      </c>
      <c r="M37" s="123" t="str">
        <f t="shared" si="3"/>
        <v/>
      </c>
      <c r="N37" s="38"/>
      <c r="O37" s="16">
        <f>IF($A37&lt;&gt;"",VLOOKUP($A37,[3]Rates!$A$1:$R$65536,15,FALSE),0)</f>
        <v>0</v>
      </c>
      <c r="P37" s="18">
        <f t="shared" si="4"/>
        <v>0</v>
      </c>
      <c r="Q37" s="38"/>
      <c r="R37" s="172">
        <f t="shared" si="5"/>
        <v>0</v>
      </c>
      <c r="S37" s="123" t="str">
        <f t="shared" si="6"/>
        <v/>
      </c>
      <c r="T37" s="38"/>
      <c r="U37" s="16">
        <f>IF($A37&lt;&gt;"",VLOOKUP($A37,[3]Rates!$A$1:$R$65536,16,FALSE),0)</f>
        <v>0</v>
      </c>
      <c r="V37" s="18">
        <f t="shared" si="7"/>
        <v>0</v>
      </c>
      <c r="W37" s="38"/>
      <c r="X37" s="172">
        <f t="shared" si="8"/>
        <v>0</v>
      </c>
      <c r="Y37" s="123" t="str">
        <f t="shared" si="9"/>
        <v/>
      </c>
      <c r="Z37" s="38"/>
      <c r="AA37" s="16">
        <f>IF($A37&lt;&gt;"",VLOOKUP($A37,[3]Rates!$A$1:$R$65536,17,FALSE),0)</f>
        <v>0</v>
      </c>
      <c r="AB37" s="18">
        <f t="shared" si="10"/>
        <v>0</v>
      </c>
      <c r="AC37" s="38"/>
      <c r="AD37" s="172">
        <f t="shared" si="11"/>
        <v>0</v>
      </c>
      <c r="AE37" s="123" t="str">
        <f t="shared" si="12"/>
        <v/>
      </c>
      <c r="AF37" s="38"/>
      <c r="AG37" s="16">
        <f>IF($A37&lt;&gt;"",VLOOKUP($A37,[3]Rates!$A$1:$R$65536,18,FALSE),0)</f>
        <v>0</v>
      </c>
      <c r="AH37" s="18">
        <f t="shared" si="13"/>
        <v>0</v>
      </c>
      <c r="AI37" s="38"/>
      <c r="AJ37" s="172">
        <f t="shared" si="14"/>
        <v>0</v>
      </c>
      <c r="AK37" s="123" t="str">
        <f t="shared" si="15"/>
        <v/>
      </c>
    </row>
    <row r="38" spans="1:37" s="2" customFormat="1" x14ac:dyDescent="0.25">
      <c r="A38" s="142"/>
      <c r="B38" s="23"/>
      <c r="C38" s="15"/>
      <c r="D38" s="99"/>
      <c r="E38" s="140">
        <f t="shared" si="17"/>
        <v>2000</v>
      </c>
      <c r="F38" s="16">
        <f>IF($A38&lt;&gt;"",VLOOKUP($A38,[3]Rates!$A$1:$R$65536,12,FALSE),0)</f>
        <v>0</v>
      </c>
      <c r="G38" s="18">
        <f t="shared" si="0"/>
        <v>0</v>
      </c>
      <c r="H38" s="38"/>
      <c r="I38" s="16">
        <f>IF($A38&lt;&gt;"",VLOOKUP($A38,[3]Rates!$A$1:$R$65536,14,FALSE),0)</f>
        <v>0</v>
      </c>
      <c r="J38" s="18">
        <f t="shared" si="1"/>
        <v>0</v>
      </c>
      <c r="K38" s="38"/>
      <c r="L38" s="172">
        <f t="shared" si="2"/>
        <v>0</v>
      </c>
      <c r="M38" s="123" t="str">
        <f t="shared" si="3"/>
        <v/>
      </c>
      <c r="N38" s="38"/>
      <c r="O38" s="16">
        <f>IF($A38&lt;&gt;"",VLOOKUP($A38,[3]Rates!$A$1:$R$65536,15,FALSE),0)</f>
        <v>0</v>
      </c>
      <c r="P38" s="18">
        <f t="shared" si="4"/>
        <v>0</v>
      </c>
      <c r="Q38" s="38"/>
      <c r="R38" s="172">
        <f t="shared" si="5"/>
        <v>0</v>
      </c>
      <c r="S38" s="123" t="str">
        <f t="shared" si="6"/>
        <v/>
      </c>
      <c r="T38" s="38"/>
      <c r="U38" s="16">
        <f>IF($A38&lt;&gt;"",VLOOKUP($A38,[3]Rates!$A$1:$R$65536,16,FALSE),0)</f>
        <v>0</v>
      </c>
      <c r="V38" s="18">
        <f t="shared" si="7"/>
        <v>0</v>
      </c>
      <c r="W38" s="38"/>
      <c r="X38" s="172">
        <f t="shared" si="8"/>
        <v>0</v>
      </c>
      <c r="Y38" s="123" t="str">
        <f t="shared" si="9"/>
        <v/>
      </c>
      <c r="Z38" s="38"/>
      <c r="AA38" s="16">
        <f>IF($A38&lt;&gt;"",VLOOKUP($A38,[3]Rates!$A$1:$R$65536,17,FALSE),0)</f>
        <v>0</v>
      </c>
      <c r="AB38" s="18">
        <f t="shared" si="10"/>
        <v>0</v>
      </c>
      <c r="AC38" s="38"/>
      <c r="AD38" s="172">
        <f t="shared" si="11"/>
        <v>0</v>
      </c>
      <c r="AE38" s="123" t="str">
        <f t="shared" si="12"/>
        <v/>
      </c>
      <c r="AF38" s="38"/>
      <c r="AG38" s="16">
        <f>IF($A38&lt;&gt;"",VLOOKUP($A38,[3]Rates!$A$1:$R$65536,18,FALSE),0)</f>
        <v>0</v>
      </c>
      <c r="AH38" s="18">
        <f t="shared" si="13"/>
        <v>0</v>
      </c>
      <c r="AI38" s="38"/>
      <c r="AJ38" s="172">
        <f t="shared" si="14"/>
        <v>0</v>
      </c>
      <c r="AK38" s="123" t="str">
        <f t="shared" si="15"/>
        <v/>
      </c>
    </row>
    <row r="39" spans="1:37" s="29" customFormat="1" x14ac:dyDescent="0.25">
      <c r="A39" s="142"/>
      <c r="B39" s="24" t="s">
        <v>23</v>
      </c>
      <c r="C39" s="25"/>
      <c r="D39" s="100"/>
      <c r="E39" s="198"/>
      <c r="F39" s="26"/>
      <c r="G39" s="28">
        <f>SUM(G23:G38)</f>
        <v>55.569999999999993</v>
      </c>
      <c r="H39" s="38"/>
      <c r="I39" s="26"/>
      <c r="J39" s="28">
        <f>SUM(J23:J38)</f>
        <v>63</v>
      </c>
      <c r="K39" s="38"/>
      <c r="L39" s="173">
        <f t="shared" si="2"/>
        <v>7.4300000000000068</v>
      </c>
      <c r="M39" s="124">
        <f>IF((G39)=0,"",(L39/G39))</f>
        <v>0.13370523663847414</v>
      </c>
      <c r="N39" s="38"/>
      <c r="O39" s="26"/>
      <c r="P39" s="28">
        <f>SUM(P23:P38)</f>
        <v>68.860140652622533</v>
      </c>
      <c r="Q39" s="38"/>
      <c r="R39" s="173">
        <f t="shared" si="5"/>
        <v>5.8601406526225333</v>
      </c>
      <c r="S39" s="124">
        <f t="shared" si="6"/>
        <v>9.3018105597183071E-2</v>
      </c>
      <c r="T39" s="38"/>
      <c r="U39" s="26"/>
      <c r="V39" s="28">
        <f>SUM(V23:V38)</f>
        <v>71.864955945974529</v>
      </c>
      <c r="W39" s="38"/>
      <c r="X39" s="173">
        <f t="shared" si="8"/>
        <v>3.0048152933519958</v>
      </c>
      <c r="Y39" s="124">
        <f t="shared" si="9"/>
        <v>4.3636496598378031E-2</v>
      </c>
      <c r="Z39" s="38"/>
      <c r="AA39" s="26"/>
      <c r="AB39" s="28">
        <f>SUM(AB23:AB38)</f>
        <v>74.61809684050516</v>
      </c>
      <c r="AC39" s="38"/>
      <c r="AD39" s="173">
        <f t="shared" si="11"/>
        <v>2.753140894530631</v>
      </c>
      <c r="AE39" s="124">
        <f t="shared" si="12"/>
        <v>3.830992252469121E-2</v>
      </c>
      <c r="AF39" s="38"/>
      <c r="AG39" s="26"/>
      <c r="AH39" s="28">
        <f>SUM(AH23:AH38)</f>
        <v>77.040173966078115</v>
      </c>
      <c r="AI39" s="38"/>
      <c r="AJ39" s="173">
        <f t="shared" si="14"/>
        <v>2.4220771255729545</v>
      </c>
      <c r="AK39" s="124">
        <f t="shared" si="15"/>
        <v>3.2459647567132419E-2</v>
      </c>
    </row>
    <row r="40" spans="1:37" s="2" customFormat="1" x14ac:dyDescent="0.25">
      <c r="A40" s="142" t="str">
        <f>[3]Rates!$A$55</f>
        <v>RAL14_GS</v>
      </c>
      <c r="B40" s="30" t="s">
        <v>83</v>
      </c>
      <c r="C40" s="15"/>
      <c r="D40" s="99" t="s">
        <v>76</v>
      </c>
      <c r="E40" s="140">
        <f>$F$18</f>
        <v>2000</v>
      </c>
      <c r="F40" s="16">
        <f>IF($A40&lt;&gt;"",VLOOKUP($A40,[3]Rates!$A$1:$R$65536,12,FALSE),0)</f>
        <v>-5.9999999999999995E-4</v>
      </c>
      <c r="G40" s="18">
        <f t="shared" ref="G40:G46" si="18">E40*F40</f>
        <v>-1.2</v>
      </c>
      <c r="H40" s="38"/>
      <c r="I40" s="16">
        <f>IF($A40&lt;&gt;"",VLOOKUP($A40,[3]Rates!$A$1:$R$65536,14,FALSE),0)</f>
        <v>0</v>
      </c>
      <c r="J40" s="18">
        <f>$E40*I40</f>
        <v>0</v>
      </c>
      <c r="K40" s="38"/>
      <c r="L40" s="172">
        <f t="shared" si="2"/>
        <v>1.2</v>
      </c>
      <c r="M40" s="123">
        <f t="shared" si="3"/>
        <v>-1</v>
      </c>
      <c r="N40" s="38"/>
      <c r="O40" s="16">
        <f>IF($A40&lt;&gt;"",VLOOKUP($A40,[3]Rates!$A$1:$R$65536,15,FALSE),0)</f>
        <v>0</v>
      </c>
      <c r="P40" s="18">
        <f>$E40*O40</f>
        <v>0</v>
      </c>
      <c r="Q40" s="38"/>
      <c r="R40" s="172">
        <f t="shared" si="5"/>
        <v>0</v>
      </c>
      <c r="S40" s="123" t="str">
        <f t="shared" si="6"/>
        <v/>
      </c>
      <c r="T40" s="38"/>
      <c r="U40" s="16">
        <f>IF($A40&lt;&gt;"",VLOOKUP($A40,[3]Rates!$A$1:$R$65536,16,FALSE),0)</f>
        <v>0</v>
      </c>
      <c r="V40" s="18">
        <f>$E40*U40</f>
        <v>0</v>
      </c>
      <c r="W40" s="38"/>
      <c r="X40" s="172">
        <f t="shared" si="8"/>
        <v>0</v>
      </c>
      <c r="Y40" s="123" t="str">
        <f t="shared" si="9"/>
        <v/>
      </c>
      <c r="Z40" s="38"/>
      <c r="AA40" s="16">
        <f>IF($A40&lt;&gt;"",VLOOKUP($A40,[3]Rates!$A$1:$R$65536,17,FALSE),0)</f>
        <v>0</v>
      </c>
      <c r="AB40" s="18">
        <f>$E40*AA40</f>
        <v>0</v>
      </c>
      <c r="AC40" s="38"/>
      <c r="AD40" s="172">
        <f t="shared" si="11"/>
        <v>0</v>
      </c>
      <c r="AE40" s="123" t="str">
        <f t="shared" si="12"/>
        <v/>
      </c>
      <c r="AF40" s="38"/>
      <c r="AG40" s="16">
        <f>IF($A40&lt;&gt;"",VLOOKUP($A40,[3]Rates!$A$1:$R$65536,18,FALSE),0)</f>
        <v>0</v>
      </c>
      <c r="AH40" s="18">
        <f>$E40*AG40</f>
        <v>0</v>
      </c>
      <c r="AI40" s="38"/>
      <c r="AJ40" s="172">
        <f t="shared" si="14"/>
        <v>0</v>
      </c>
      <c r="AK40" s="123" t="str">
        <f t="shared" si="15"/>
        <v/>
      </c>
    </row>
    <row r="41" spans="1:37" s="2" customFormat="1" x14ac:dyDescent="0.25">
      <c r="A41" s="142" t="str">
        <f>[3]Rates!$A$63</f>
        <v>RAL16_GS</v>
      </c>
      <c r="B41" s="30" t="str">
        <f>[3]Rates!$B$33</f>
        <v xml:space="preserve">Disposition of Deferral/Variance Accounts (2016) </v>
      </c>
      <c r="C41" s="15"/>
      <c r="D41" s="99" t="s">
        <v>76</v>
      </c>
      <c r="E41" s="140">
        <f t="shared" ref="E41:E44" si="19">$F$18</f>
        <v>2000</v>
      </c>
      <c r="F41" s="16">
        <f>IF($A41&lt;&gt;"",VLOOKUP($A41,[3]Rates!$A$1:$R$65536,12,FALSE),0)</f>
        <v>0</v>
      </c>
      <c r="G41" s="18">
        <f t="shared" si="18"/>
        <v>0</v>
      </c>
      <c r="H41" s="21"/>
      <c r="I41" s="16">
        <f>IF($A41&lt;&gt;"",VLOOKUP($A41,[3]Rates!$A$1:$R$65536,14,FALSE),0)</f>
        <v>2.0000000000000001E-4</v>
      </c>
      <c r="J41" s="18">
        <f t="shared" ref="J41:J46" si="20">$E41*I41</f>
        <v>0.4</v>
      </c>
      <c r="K41" s="21"/>
      <c r="L41" s="172">
        <f t="shared" si="2"/>
        <v>0.4</v>
      </c>
      <c r="M41" s="123" t="str">
        <f t="shared" si="3"/>
        <v/>
      </c>
      <c r="N41" s="21"/>
      <c r="O41" s="16">
        <f>IF($A41&lt;&gt;"",VLOOKUP($A41,[3]Rates!$A$1:$R$65536,15,FALSE),0)</f>
        <v>2.0000000000000001E-4</v>
      </c>
      <c r="P41" s="18">
        <f t="shared" ref="P41:P46" si="21">$E41*O41</f>
        <v>0.4</v>
      </c>
      <c r="Q41" s="21"/>
      <c r="R41" s="172">
        <f t="shared" si="5"/>
        <v>0</v>
      </c>
      <c r="S41" s="123">
        <f t="shared" si="6"/>
        <v>0</v>
      </c>
      <c r="T41" s="21"/>
      <c r="U41" s="16">
        <f>IF($A41&lt;&gt;"",VLOOKUP($A41,[3]Rates!$A$1:$R$65536,16,FALSE),0)</f>
        <v>0</v>
      </c>
      <c r="V41" s="18">
        <f t="shared" ref="V41:V46" si="22">$E41*U41</f>
        <v>0</v>
      </c>
      <c r="W41" s="21"/>
      <c r="X41" s="172">
        <f t="shared" si="8"/>
        <v>-0.4</v>
      </c>
      <c r="Y41" s="123">
        <f t="shared" si="9"/>
        <v>-1</v>
      </c>
      <c r="Z41" s="21"/>
      <c r="AA41" s="16">
        <f>IF($A41&lt;&gt;"",VLOOKUP($A41,[3]Rates!$A$1:$R$65536,17,FALSE),0)</f>
        <v>0</v>
      </c>
      <c r="AB41" s="18">
        <f t="shared" ref="AB41:AB46" si="23">$E41*AA41</f>
        <v>0</v>
      </c>
      <c r="AC41" s="21"/>
      <c r="AD41" s="172">
        <f t="shared" si="11"/>
        <v>0</v>
      </c>
      <c r="AE41" s="123" t="str">
        <f t="shared" si="12"/>
        <v/>
      </c>
      <c r="AF41" s="21"/>
      <c r="AG41" s="16">
        <f>IF($A41&lt;&gt;"",VLOOKUP($A41,[3]Rates!$A$1:$R$65536,18,FALSE),0)</f>
        <v>0</v>
      </c>
      <c r="AH41" s="18">
        <f t="shared" ref="AH41:AH46" si="24">$E41*AG41</f>
        <v>0</v>
      </c>
      <c r="AI41" s="21"/>
      <c r="AJ41" s="172">
        <f t="shared" si="14"/>
        <v>0</v>
      </c>
      <c r="AK41" s="123" t="str">
        <f t="shared" si="15"/>
        <v/>
      </c>
    </row>
    <row r="42" spans="1:37" s="2" customFormat="1" x14ac:dyDescent="0.25">
      <c r="A42" s="142"/>
      <c r="B42" s="30"/>
      <c r="C42" s="15"/>
      <c r="D42" s="99"/>
      <c r="E42" s="140">
        <f t="shared" si="19"/>
        <v>2000</v>
      </c>
      <c r="F42" s="16">
        <f>IF($A42&lt;&gt;"",VLOOKUP($A42,[3]Rates!$A$1:$R$65536,12,FALSE),0)</f>
        <v>0</v>
      </c>
      <c r="G42" s="18">
        <f t="shared" si="18"/>
        <v>0</v>
      </c>
      <c r="H42" s="21"/>
      <c r="I42" s="16">
        <f>IF($A42&lt;&gt;"",VLOOKUP($A42,[3]Rates!$A$1:$R$65536,14,FALSE),0)</f>
        <v>0</v>
      </c>
      <c r="J42" s="18">
        <f t="shared" si="20"/>
        <v>0</v>
      </c>
      <c r="K42" s="21"/>
      <c r="L42" s="172">
        <f t="shared" si="2"/>
        <v>0</v>
      </c>
      <c r="M42" s="123" t="str">
        <f t="shared" si="3"/>
        <v/>
      </c>
      <c r="N42" s="21"/>
      <c r="O42" s="16">
        <f>IF($A42&lt;&gt;"",VLOOKUP($A42,[3]Rates!$A$1:$R$65536,15,FALSE),0)</f>
        <v>0</v>
      </c>
      <c r="P42" s="18">
        <f t="shared" si="21"/>
        <v>0</v>
      </c>
      <c r="Q42" s="21"/>
      <c r="R42" s="172">
        <f t="shared" si="5"/>
        <v>0</v>
      </c>
      <c r="S42" s="123" t="str">
        <f t="shared" si="6"/>
        <v/>
      </c>
      <c r="T42" s="21"/>
      <c r="U42" s="16">
        <f>IF($A42&lt;&gt;"",VLOOKUP($A42,[3]Rates!$A$1:$R$65536,16,FALSE),0)</f>
        <v>0</v>
      </c>
      <c r="V42" s="18">
        <f t="shared" si="22"/>
        <v>0</v>
      </c>
      <c r="W42" s="21"/>
      <c r="X42" s="172">
        <f t="shared" si="8"/>
        <v>0</v>
      </c>
      <c r="Y42" s="123" t="str">
        <f t="shared" si="9"/>
        <v/>
      </c>
      <c r="Z42" s="21"/>
      <c r="AA42" s="16">
        <f>IF($A42&lt;&gt;"",VLOOKUP($A42,[3]Rates!$A$1:$R$65536,17,FALSE),0)</f>
        <v>0</v>
      </c>
      <c r="AB42" s="18">
        <f t="shared" si="23"/>
        <v>0</v>
      </c>
      <c r="AC42" s="21"/>
      <c r="AD42" s="172">
        <f t="shared" si="11"/>
        <v>0</v>
      </c>
      <c r="AE42" s="123" t="str">
        <f t="shared" si="12"/>
        <v/>
      </c>
      <c r="AF42" s="21"/>
      <c r="AG42" s="16">
        <f>IF($A42&lt;&gt;"",VLOOKUP($A42,[3]Rates!$A$1:$R$65536,18,FALSE),0)</f>
        <v>0</v>
      </c>
      <c r="AH42" s="18">
        <f t="shared" si="24"/>
        <v>0</v>
      </c>
      <c r="AI42" s="21"/>
      <c r="AJ42" s="172">
        <f t="shared" si="14"/>
        <v>0</v>
      </c>
      <c r="AK42" s="123" t="str">
        <f t="shared" si="15"/>
        <v/>
      </c>
    </row>
    <row r="43" spans="1:37" s="2" customFormat="1" x14ac:dyDescent="0.25">
      <c r="A43" s="142"/>
      <c r="B43" s="30"/>
      <c r="C43" s="15"/>
      <c r="D43" s="99"/>
      <c r="E43" s="140">
        <f t="shared" si="19"/>
        <v>2000</v>
      </c>
      <c r="F43" s="16">
        <f>IF($A43&lt;&gt;"",VLOOKUP($A43,[3]Rates!$A$1:$R$65536,12,FALSE),0)</f>
        <v>0</v>
      </c>
      <c r="G43" s="18">
        <f t="shared" si="18"/>
        <v>0</v>
      </c>
      <c r="H43" s="21"/>
      <c r="I43" s="16">
        <f>IF($A43&lt;&gt;"",VLOOKUP($A43,[3]Rates!$A$1:$R$65536,14,FALSE),0)</f>
        <v>0</v>
      </c>
      <c r="J43" s="18">
        <f t="shared" si="20"/>
        <v>0</v>
      </c>
      <c r="K43" s="21"/>
      <c r="L43" s="172">
        <f t="shared" si="2"/>
        <v>0</v>
      </c>
      <c r="M43" s="123" t="str">
        <f t="shared" si="3"/>
        <v/>
      </c>
      <c r="N43" s="21"/>
      <c r="O43" s="16">
        <f>IF($A43&lt;&gt;"",VLOOKUP($A43,[3]Rates!$A$1:$R$65536,15,FALSE),0)</f>
        <v>0</v>
      </c>
      <c r="P43" s="18">
        <f t="shared" si="21"/>
        <v>0</v>
      </c>
      <c r="Q43" s="21"/>
      <c r="R43" s="172">
        <f t="shared" si="5"/>
        <v>0</v>
      </c>
      <c r="S43" s="123" t="str">
        <f t="shared" si="6"/>
        <v/>
      </c>
      <c r="T43" s="21"/>
      <c r="U43" s="16">
        <f>IF($A43&lt;&gt;"",VLOOKUP($A43,[3]Rates!$A$1:$R$65536,16,FALSE),0)</f>
        <v>0</v>
      </c>
      <c r="V43" s="18">
        <f t="shared" si="22"/>
        <v>0</v>
      </c>
      <c r="W43" s="21"/>
      <c r="X43" s="172">
        <f t="shared" si="8"/>
        <v>0</v>
      </c>
      <c r="Y43" s="123" t="str">
        <f t="shared" si="9"/>
        <v/>
      </c>
      <c r="Z43" s="21"/>
      <c r="AA43" s="16">
        <f>IF($A43&lt;&gt;"",VLOOKUP($A43,[3]Rates!$A$1:$R$65536,17,FALSE),0)</f>
        <v>0</v>
      </c>
      <c r="AB43" s="18">
        <f t="shared" si="23"/>
        <v>0</v>
      </c>
      <c r="AC43" s="21"/>
      <c r="AD43" s="172">
        <f t="shared" si="11"/>
        <v>0</v>
      </c>
      <c r="AE43" s="123" t="str">
        <f t="shared" si="12"/>
        <v/>
      </c>
      <c r="AF43" s="21"/>
      <c r="AG43" s="16">
        <f>IF($A43&lt;&gt;"",VLOOKUP($A43,[3]Rates!$A$1:$R$65536,18,FALSE),0)</f>
        <v>0</v>
      </c>
      <c r="AH43" s="18">
        <f t="shared" si="24"/>
        <v>0</v>
      </c>
      <c r="AI43" s="21"/>
      <c r="AJ43" s="172">
        <f t="shared" si="14"/>
        <v>0</v>
      </c>
      <c r="AK43" s="123" t="str">
        <f t="shared" si="15"/>
        <v/>
      </c>
    </row>
    <row r="44" spans="1:37" s="2" customFormat="1" x14ac:dyDescent="0.25">
      <c r="A44" s="142" t="str">
        <f>[3]Rates!$A$51</f>
        <v>LV_GS</v>
      </c>
      <c r="B44" s="31" t="s">
        <v>24</v>
      </c>
      <c r="C44" s="15"/>
      <c r="D44" s="99" t="s">
        <v>76</v>
      </c>
      <c r="E44" s="140">
        <f t="shared" si="19"/>
        <v>2000</v>
      </c>
      <c r="F44" s="16">
        <f>IF($A44&lt;&gt;"",VLOOKUP($A44,[3]Rates!$A$1:$R$65536,12,FALSE),0)</f>
        <v>2.9999999999999997E-4</v>
      </c>
      <c r="G44" s="18">
        <f t="shared" si="18"/>
        <v>0.6</v>
      </c>
      <c r="H44" s="38"/>
      <c r="I44" s="16">
        <f>IF($A44&lt;&gt;"",VLOOKUP($A44,[3]Rates!$A$1:$R$65536,14,FALSE),0)</f>
        <v>4.0000000000000002E-4</v>
      </c>
      <c r="J44" s="18">
        <f t="shared" si="20"/>
        <v>0.8</v>
      </c>
      <c r="K44" s="38"/>
      <c r="L44" s="172">
        <f t="shared" si="2"/>
        <v>0.20000000000000007</v>
      </c>
      <c r="M44" s="123">
        <f t="shared" si="3"/>
        <v>0.33333333333333348</v>
      </c>
      <c r="N44" s="38"/>
      <c r="O44" s="16">
        <f>IF($A44&lt;&gt;"",VLOOKUP($A44,[3]Rates!$A$1:$R$65536,15,FALSE),0)</f>
        <v>4.0000000000000002E-4</v>
      </c>
      <c r="P44" s="18">
        <f t="shared" si="21"/>
        <v>0.8</v>
      </c>
      <c r="Q44" s="38"/>
      <c r="R44" s="172">
        <f t="shared" si="5"/>
        <v>0</v>
      </c>
      <c r="S44" s="123">
        <f t="shared" si="6"/>
        <v>0</v>
      </c>
      <c r="T44" s="38"/>
      <c r="U44" s="16">
        <f>IF($A44&lt;&gt;"",VLOOKUP($A44,[3]Rates!$A$1:$R$65536,16,FALSE),0)</f>
        <v>4.0000000000000002E-4</v>
      </c>
      <c r="V44" s="18">
        <f t="shared" si="22"/>
        <v>0.8</v>
      </c>
      <c r="W44" s="38"/>
      <c r="X44" s="172">
        <f t="shared" si="8"/>
        <v>0</v>
      </c>
      <c r="Y44" s="123">
        <f t="shared" si="9"/>
        <v>0</v>
      </c>
      <c r="Z44" s="38"/>
      <c r="AA44" s="16">
        <f>IF($A44&lt;&gt;"",VLOOKUP($A44,[3]Rates!$A$1:$R$65536,17,FALSE),0)</f>
        <v>4.0000000000000002E-4</v>
      </c>
      <c r="AB44" s="18">
        <f t="shared" si="23"/>
        <v>0.8</v>
      </c>
      <c r="AC44" s="38"/>
      <c r="AD44" s="172">
        <f t="shared" si="11"/>
        <v>0</v>
      </c>
      <c r="AE44" s="123">
        <f t="shared" si="12"/>
        <v>0</v>
      </c>
      <c r="AF44" s="38"/>
      <c r="AG44" s="16">
        <f>IF($A44&lt;&gt;"",VLOOKUP($A44,[3]Rates!$A$1:$R$65536,18,FALSE),0)</f>
        <v>4.0000000000000002E-4</v>
      </c>
      <c r="AH44" s="18">
        <f t="shared" si="24"/>
        <v>0.8</v>
      </c>
      <c r="AI44" s="38"/>
      <c r="AJ44" s="172">
        <f t="shared" si="14"/>
        <v>0</v>
      </c>
      <c r="AK44" s="123">
        <f t="shared" si="15"/>
        <v>0</v>
      </c>
    </row>
    <row r="45" spans="1:37" s="2" customFormat="1" x14ac:dyDescent="0.25">
      <c r="A45" s="142"/>
      <c r="B45" s="31" t="s">
        <v>25</v>
      </c>
      <c r="C45" s="15"/>
      <c r="D45" s="99"/>
      <c r="E45" s="224">
        <f>$F$18*(1+$F$74)-$F$18</f>
        <v>69</v>
      </c>
      <c r="F45" s="32">
        <f>IF(ISBLANK(D16)=TRUE, 0, IF(D16="TOU", 0.64*$F$55+0.18*$F$56+0.18*$F$57, IF(AND(D16="non-TOU", E59&gt;0), F59,F58)))</f>
        <v>0.10214000000000001</v>
      </c>
      <c r="G45" s="18">
        <f>E45*F45</f>
        <v>7.0476600000000005</v>
      </c>
      <c r="H45" s="226">
        <f>$F$18*(1+$I$74)-$F$18</f>
        <v>73.799999999999727</v>
      </c>
      <c r="I45" s="32">
        <f>0.64*$F$55+0.18*$F$56+0.18*$F$57</f>
        <v>0.10214000000000001</v>
      </c>
      <c r="J45" s="18">
        <f>$H45*I45</f>
        <v>7.537931999999973</v>
      </c>
      <c r="K45" s="38"/>
      <c r="L45" s="174">
        <f t="shared" si="2"/>
        <v>0.49027199999997251</v>
      </c>
      <c r="M45" s="123">
        <f t="shared" si="3"/>
        <v>6.9565217391300449E-2</v>
      </c>
      <c r="N45" s="38"/>
      <c r="O45" s="32">
        <f>0.64*$F$55+0.18*$F$56+0.18*$F$57</f>
        <v>0.10214000000000001</v>
      </c>
      <c r="P45" s="18">
        <f>$H45*O45</f>
        <v>7.537931999999973</v>
      </c>
      <c r="Q45" s="38"/>
      <c r="R45" s="174">
        <f t="shared" si="5"/>
        <v>0</v>
      </c>
      <c r="S45" s="123">
        <f t="shared" si="6"/>
        <v>0</v>
      </c>
      <c r="T45" s="38"/>
      <c r="U45" s="32">
        <f>0.64*$F$55+0.18*$F$56+0.18*$F$57</f>
        <v>0.10214000000000001</v>
      </c>
      <c r="V45" s="18">
        <f>$H45*U45</f>
        <v>7.537931999999973</v>
      </c>
      <c r="W45" s="38"/>
      <c r="X45" s="174">
        <f t="shared" si="8"/>
        <v>0</v>
      </c>
      <c r="Y45" s="123">
        <f t="shared" si="9"/>
        <v>0</v>
      </c>
      <c r="Z45" s="38"/>
      <c r="AA45" s="32">
        <f>0.64*$F$55+0.18*$F$56+0.18*$F$57</f>
        <v>0.10214000000000001</v>
      </c>
      <c r="AB45" s="18">
        <f>$H45*AA45</f>
        <v>7.537931999999973</v>
      </c>
      <c r="AC45" s="38"/>
      <c r="AD45" s="174">
        <f t="shared" si="11"/>
        <v>0</v>
      </c>
      <c r="AE45" s="123">
        <f t="shared" si="12"/>
        <v>0</v>
      </c>
      <c r="AF45" s="38"/>
      <c r="AG45" s="32">
        <f>0.64*$F$55+0.18*$F$56+0.18*$F$57</f>
        <v>0.10214000000000001</v>
      </c>
      <c r="AH45" s="18">
        <f>$H45*AG45</f>
        <v>7.537931999999973</v>
      </c>
      <c r="AI45" s="38"/>
      <c r="AJ45" s="174">
        <f t="shared" si="14"/>
        <v>0</v>
      </c>
      <c r="AK45" s="123">
        <f t="shared" si="15"/>
        <v>0</v>
      </c>
    </row>
    <row r="46" spans="1:37" s="2" customFormat="1" x14ac:dyDescent="0.25">
      <c r="A46" s="142"/>
      <c r="B46" s="31" t="s">
        <v>26</v>
      </c>
      <c r="C46" s="15"/>
      <c r="D46" s="99" t="s">
        <v>75</v>
      </c>
      <c r="E46" s="140">
        <v>1</v>
      </c>
      <c r="F46" s="32">
        <v>0.79</v>
      </c>
      <c r="G46" s="18">
        <f t="shared" si="18"/>
        <v>0.79</v>
      </c>
      <c r="H46" s="219"/>
      <c r="I46" s="32">
        <v>0.79</v>
      </c>
      <c r="J46" s="18">
        <f t="shared" si="20"/>
        <v>0.79</v>
      </c>
      <c r="K46" s="38"/>
      <c r="L46" s="174">
        <f t="shared" si="2"/>
        <v>0</v>
      </c>
      <c r="M46" s="123"/>
      <c r="N46" s="38"/>
      <c r="O46" s="32">
        <v>0.79</v>
      </c>
      <c r="P46" s="18">
        <f t="shared" si="21"/>
        <v>0.79</v>
      </c>
      <c r="Q46" s="38"/>
      <c r="R46" s="174">
        <f t="shared" si="5"/>
        <v>0</v>
      </c>
      <c r="S46" s="123">
        <f t="shared" si="6"/>
        <v>0</v>
      </c>
      <c r="T46" s="38"/>
      <c r="U46" s="32">
        <v>0.79</v>
      </c>
      <c r="V46" s="18">
        <f t="shared" si="22"/>
        <v>0.79</v>
      </c>
      <c r="W46" s="38"/>
      <c r="X46" s="174">
        <f t="shared" si="8"/>
        <v>0</v>
      </c>
      <c r="Y46" s="123">
        <f t="shared" si="9"/>
        <v>0</v>
      </c>
      <c r="Z46" s="38"/>
      <c r="AA46" s="32"/>
      <c r="AB46" s="18">
        <f t="shared" si="23"/>
        <v>0</v>
      </c>
      <c r="AC46" s="38"/>
      <c r="AD46" s="174">
        <f t="shared" si="11"/>
        <v>-0.79</v>
      </c>
      <c r="AE46" s="123">
        <f t="shared" si="12"/>
        <v>-1</v>
      </c>
      <c r="AF46" s="38"/>
      <c r="AG46" s="32"/>
      <c r="AH46" s="18">
        <f t="shared" si="24"/>
        <v>0</v>
      </c>
      <c r="AI46" s="38"/>
      <c r="AJ46" s="174">
        <f t="shared" si="14"/>
        <v>0</v>
      </c>
      <c r="AK46" s="123" t="str">
        <f t="shared" si="15"/>
        <v/>
      </c>
    </row>
    <row r="47" spans="1:37" s="2" customFormat="1" x14ac:dyDescent="0.25">
      <c r="A47" s="142"/>
      <c r="B47" s="33" t="s">
        <v>27</v>
      </c>
      <c r="C47" s="34"/>
      <c r="D47" s="35"/>
      <c r="E47" s="225"/>
      <c r="F47" s="35"/>
      <c r="G47" s="37">
        <f>SUM(G40:G46)+G39</f>
        <v>62.807659999999991</v>
      </c>
      <c r="H47" s="219"/>
      <c r="I47" s="35"/>
      <c r="J47" s="37">
        <f>SUM(J40:J46)+J39</f>
        <v>72.527931999999964</v>
      </c>
      <c r="K47" s="38"/>
      <c r="L47" s="175">
        <f t="shared" si="2"/>
        <v>9.7202719999999729</v>
      </c>
      <c r="M47" s="125">
        <f>IF((G47)=0,"",(L47/G47))</f>
        <v>0.15476252418892814</v>
      </c>
      <c r="N47" s="38"/>
      <c r="O47" s="35"/>
      <c r="P47" s="37">
        <f>SUM(P40:P46)+P39</f>
        <v>78.388072652622498</v>
      </c>
      <c r="Q47" s="38"/>
      <c r="R47" s="175">
        <f t="shared" si="5"/>
        <v>5.8601406526225333</v>
      </c>
      <c r="S47" s="125">
        <f t="shared" si="6"/>
        <v>8.0798397128192437E-2</v>
      </c>
      <c r="T47" s="38"/>
      <c r="U47" s="35"/>
      <c r="V47" s="37">
        <f>SUM(V40:V46)+V39</f>
        <v>80.992887945974502</v>
      </c>
      <c r="W47" s="38"/>
      <c r="X47" s="175">
        <f t="shared" si="8"/>
        <v>2.6048152933520043</v>
      </c>
      <c r="Y47" s="125">
        <f t="shared" si="9"/>
        <v>3.3229740255195053E-2</v>
      </c>
      <c r="Z47" s="38"/>
      <c r="AA47" s="35"/>
      <c r="AB47" s="37">
        <f>SUM(AB40:AB46)+AB39</f>
        <v>82.956028840505127</v>
      </c>
      <c r="AC47" s="38"/>
      <c r="AD47" s="175">
        <f t="shared" si="11"/>
        <v>1.9631408945306248</v>
      </c>
      <c r="AE47" s="125">
        <f t="shared" si="12"/>
        <v>2.4238435550540172E-2</v>
      </c>
      <c r="AF47" s="38"/>
      <c r="AG47" s="35"/>
      <c r="AH47" s="37">
        <f>SUM(AH40:AH46)+AH39</f>
        <v>85.378105966078095</v>
      </c>
      <c r="AI47" s="38"/>
      <c r="AJ47" s="175">
        <f t="shared" si="14"/>
        <v>2.4220771255729687</v>
      </c>
      <c r="AK47" s="125">
        <f t="shared" si="15"/>
        <v>2.9197119961344338E-2</v>
      </c>
    </row>
    <row r="48" spans="1:37" s="2" customFormat="1" x14ac:dyDescent="0.25">
      <c r="A48" s="142" t="str">
        <f>[3]Rates!$A$70</f>
        <v>TN_GS</v>
      </c>
      <c r="B48" s="19" t="s">
        <v>28</v>
      </c>
      <c r="C48" s="19"/>
      <c r="D48" s="101" t="s">
        <v>76</v>
      </c>
      <c r="E48" s="140">
        <f>F18*(1+F74)</f>
        <v>2069</v>
      </c>
      <c r="F48" s="20">
        <f>IF($A48&lt;&gt;"",VLOOKUP($A48,[3]Rates!$A$1:$R$65536,12,FALSE),0)</f>
        <v>7.1999999999999998E-3</v>
      </c>
      <c r="G48" s="18">
        <f>E48*F48</f>
        <v>14.896799999999999</v>
      </c>
      <c r="H48" s="221">
        <f>F18*(1+I74)</f>
        <v>2073.7999999999997</v>
      </c>
      <c r="I48" s="20">
        <f>IF($A48&lt;&gt;"",VLOOKUP($A48,[3]Rates!$A$1:$R$65536,14,FALSE),0)</f>
        <v>7.1999999999999998E-3</v>
      </c>
      <c r="J48" s="18">
        <f>$H48*I48</f>
        <v>14.931359999999998</v>
      </c>
      <c r="K48" s="38"/>
      <c r="L48" s="176">
        <f>J48-G48</f>
        <v>3.4559999999999036E-2</v>
      </c>
      <c r="M48" s="123">
        <f t="shared" ref="M48:M59" si="25">IF((G48)=0,"",(L48/G48))</f>
        <v>2.3199613339777024E-3</v>
      </c>
      <c r="N48" s="38"/>
      <c r="O48" s="20">
        <f>IF($A48&lt;&gt;"",VLOOKUP($A48,[3]Rates!$A$1:$R$65536,15,FALSE),0)</f>
        <v>7.3000000000000001E-3</v>
      </c>
      <c r="P48" s="18">
        <f>$H48*O48</f>
        <v>15.138739999999999</v>
      </c>
      <c r="Q48" s="38"/>
      <c r="R48" s="176">
        <f t="shared" si="5"/>
        <v>0.20738000000000056</v>
      </c>
      <c r="S48" s="123">
        <f t="shared" si="6"/>
        <v>1.3888888888888928E-2</v>
      </c>
      <c r="T48" s="38"/>
      <c r="U48" s="20">
        <f>IF($A48&lt;&gt;"",VLOOKUP($A48,[3]Rates!$A$1:$R$65536,16,FALSE),0)</f>
        <v>7.4000000000000003E-3</v>
      </c>
      <c r="V48" s="18">
        <f>$H48*U48</f>
        <v>15.346119999999999</v>
      </c>
      <c r="W48" s="38"/>
      <c r="X48" s="176">
        <f t="shared" si="8"/>
        <v>0.20738000000000056</v>
      </c>
      <c r="Y48" s="123">
        <f t="shared" si="9"/>
        <v>1.3698630136986341E-2</v>
      </c>
      <c r="Z48" s="38"/>
      <c r="AA48" s="20">
        <f>IF($A48&lt;&gt;"",VLOOKUP($A48,[3]Rates!$A$1:$R$65536,17,FALSE),0)</f>
        <v>7.6E-3</v>
      </c>
      <c r="AB48" s="18">
        <f>$H48*AA48</f>
        <v>15.760879999999998</v>
      </c>
      <c r="AC48" s="38"/>
      <c r="AD48" s="176">
        <f t="shared" si="11"/>
        <v>0.41475999999999935</v>
      </c>
      <c r="AE48" s="123">
        <f t="shared" si="12"/>
        <v>2.7027027027026987E-2</v>
      </c>
      <c r="AF48" s="38"/>
      <c r="AG48" s="20">
        <f>IF($A48&lt;&gt;"",VLOOKUP($A48,[3]Rates!$A$1:$R$65536,18,FALSE),0)</f>
        <v>7.7000000000000002E-3</v>
      </c>
      <c r="AH48" s="18">
        <f>$H48*AG48</f>
        <v>15.968259999999999</v>
      </c>
      <c r="AI48" s="38"/>
      <c r="AJ48" s="176">
        <f t="shared" si="14"/>
        <v>0.20738000000000056</v>
      </c>
      <c r="AK48" s="123">
        <f t="shared" si="15"/>
        <v>1.3157894736842143E-2</v>
      </c>
    </row>
    <row r="49" spans="1:377" x14ac:dyDescent="0.25">
      <c r="A49" s="142" t="str">
        <f>[3]Rates!$A$71</f>
        <v>TC_GS</v>
      </c>
      <c r="B49" s="40" t="s">
        <v>29</v>
      </c>
      <c r="C49" s="19"/>
      <c r="D49" s="101" t="s">
        <v>76</v>
      </c>
      <c r="E49" s="140">
        <f>E48</f>
        <v>2069</v>
      </c>
      <c r="F49" s="20">
        <f>IF($A49&lt;&gt;"",VLOOKUP($A49,[3]Rates!$A$1:$R$65536,12,FALSE),0)</f>
        <v>3.0000000000000001E-3</v>
      </c>
      <c r="G49" s="18">
        <f>E49*F49</f>
        <v>6.2069999999999999</v>
      </c>
      <c r="H49" s="221">
        <f>H48</f>
        <v>2073.7999999999997</v>
      </c>
      <c r="I49" s="20">
        <f>IF($A49&lt;&gt;"",VLOOKUP($A49,[3]Rates!$A$1:$R$65536,14,FALSE),0)</f>
        <v>3.2000000000000002E-3</v>
      </c>
      <c r="J49" s="18">
        <f>$H49*I49</f>
        <v>6.6361599999999994</v>
      </c>
      <c r="K49" s="38"/>
      <c r="L49" s="176">
        <f t="shared" si="2"/>
        <v>0.42915999999999954</v>
      </c>
      <c r="M49" s="123">
        <f t="shared" si="25"/>
        <v>6.9141292089576215E-2</v>
      </c>
      <c r="N49" s="38"/>
      <c r="O49" s="20">
        <f>IF($A49&lt;&gt;"",VLOOKUP($A49,[3]Rates!$A$1:$R$65536,15,FALSE),0)</f>
        <v>3.3E-3</v>
      </c>
      <c r="P49" s="18">
        <f>$H49*O49</f>
        <v>6.8435399999999991</v>
      </c>
      <c r="Q49" s="38"/>
      <c r="R49" s="176">
        <f t="shared" si="5"/>
        <v>0.20737999999999968</v>
      </c>
      <c r="S49" s="123">
        <f t="shared" si="6"/>
        <v>3.1249999999999955E-2</v>
      </c>
      <c r="T49" s="38"/>
      <c r="U49" s="20">
        <f>IF($A49&lt;&gt;"",VLOOKUP($A49,[3]Rates!$A$1:$R$65536,16,FALSE),0)</f>
        <v>3.3E-3</v>
      </c>
      <c r="V49" s="18">
        <f>$H49*U49</f>
        <v>6.8435399999999991</v>
      </c>
      <c r="W49" s="38"/>
      <c r="X49" s="176">
        <f t="shared" si="8"/>
        <v>0</v>
      </c>
      <c r="Y49" s="123">
        <f t="shared" si="9"/>
        <v>0</v>
      </c>
      <c r="Z49" s="38"/>
      <c r="AA49" s="20">
        <f>IF($A49&lt;&gt;"",VLOOKUP($A49,[3]Rates!$A$1:$R$65536,17,FALSE),0)</f>
        <v>3.3999999999999998E-3</v>
      </c>
      <c r="AB49" s="18">
        <f>$H49*AA49</f>
        <v>7.0509199999999987</v>
      </c>
      <c r="AC49" s="38"/>
      <c r="AD49" s="176">
        <f t="shared" si="11"/>
        <v>0.20737999999999968</v>
      </c>
      <c r="AE49" s="123">
        <f t="shared" si="12"/>
        <v>3.0303030303030259E-2</v>
      </c>
      <c r="AF49" s="38"/>
      <c r="AG49" s="20">
        <f>IF($A49&lt;&gt;"",VLOOKUP($A49,[3]Rates!$A$1:$R$65536,18,FALSE),0)</f>
        <v>3.5000000000000001E-3</v>
      </c>
      <c r="AH49" s="18">
        <f>$H49*AG49</f>
        <v>7.2582999999999993</v>
      </c>
      <c r="AI49" s="38"/>
      <c r="AJ49" s="176">
        <f t="shared" si="14"/>
        <v>0.20738000000000056</v>
      </c>
      <c r="AK49" s="123">
        <f t="shared" si="15"/>
        <v>2.9411764705882439E-2</v>
      </c>
    </row>
    <row r="50" spans="1:377" x14ac:dyDescent="0.25">
      <c r="B50" s="33" t="s">
        <v>30</v>
      </c>
      <c r="C50" s="25"/>
      <c r="D50" s="41"/>
      <c r="E50" s="225"/>
      <c r="F50" s="41"/>
      <c r="G50" s="37">
        <f>SUM(G47:G49)</f>
        <v>83.911459999999977</v>
      </c>
      <c r="H50" s="220"/>
      <c r="I50" s="41"/>
      <c r="J50" s="37">
        <f>SUM(J47:J49)</f>
        <v>94.095451999999966</v>
      </c>
      <c r="K50" s="109"/>
      <c r="L50" s="177">
        <f t="shared" si="2"/>
        <v>10.183991999999989</v>
      </c>
      <c r="M50" s="125">
        <f t="shared" si="25"/>
        <v>0.12136592546476956</v>
      </c>
      <c r="N50" s="109"/>
      <c r="O50" s="41"/>
      <c r="P50" s="37">
        <f>SUM(P47:P49)</f>
        <v>100.3703526526225</v>
      </c>
      <c r="Q50" s="109"/>
      <c r="R50" s="177">
        <f t="shared" si="5"/>
        <v>6.2749006526225344</v>
      </c>
      <c r="S50" s="125">
        <f t="shared" si="6"/>
        <v>6.6686545622019394E-2</v>
      </c>
      <c r="T50" s="109"/>
      <c r="U50" s="41"/>
      <c r="V50" s="37">
        <f>SUM(V47:V49)</f>
        <v>103.18254794597451</v>
      </c>
      <c r="W50" s="109"/>
      <c r="X50" s="177">
        <f t="shared" si="8"/>
        <v>2.8121952933520049</v>
      </c>
      <c r="Y50" s="125">
        <f t="shared" si="9"/>
        <v>2.8018186835358571E-2</v>
      </c>
      <c r="Z50" s="109"/>
      <c r="AA50" s="41"/>
      <c r="AB50" s="37">
        <f>SUM(AB47:AB49)</f>
        <v>105.76782884050513</v>
      </c>
      <c r="AC50" s="109"/>
      <c r="AD50" s="177">
        <f t="shared" si="11"/>
        <v>2.5852808945306265</v>
      </c>
      <c r="AE50" s="125">
        <f t="shared" si="12"/>
        <v>2.5055408554984098E-2</v>
      </c>
      <c r="AF50" s="109"/>
      <c r="AG50" s="41"/>
      <c r="AH50" s="37">
        <f>SUM(AH47:AH49)</f>
        <v>108.6046659660781</v>
      </c>
      <c r="AI50" s="109"/>
      <c r="AJ50" s="177">
        <f t="shared" si="14"/>
        <v>2.8368371255729699</v>
      </c>
      <c r="AK50" s="125">
        <f t="shared" si="15"/>
        <v>2.6821361057253423E-2</v>
      </c>
    </row>
    <row r="51" spans="1:377" x14ac:dyDescent="0.25">
      <c r="B51" s="42" t="s">
        <v>31</v>
      </c>
      <c r="C51" s="15"/>
      <c r="D51" s="99" t="s">
        <v>76</v>
      </c>
      <c r="E51" s="140">
        <f>E49</f>
        <v>2069</v>
      </c>
      <c r="F51" s="43">
        <v>4.4000000000000003E-3</v>
      </c>
      <c r="G51" s="44">
        <f t="shared" ref="G51:G59" si="26">E51*F51</f>
        <v>9.1036000000000001</v>
      </c>
      <c r="H51" s="221">
        <f>H49</f>
        <v>2073.7999999999997</v>
      </c>
      <c r="I51" s="43">
        <v>4.4000000000000003E-3</v>
      </c>
      <c r="J51" s="44">
        <f>$H51*I51</f>
        <v>9.1247199999999999</v>
      </c>
      <c r="K51" s="17"/>
      <c r="L51" s="178">
        <f t="shared" si="2"/>
        <v>2.1119999999999806E-2</v>
      </c>
      <c r="M51" s="126">
        <f t="shared" si="25"/>
        <v>2.3199613339777458E-3</v>
      </c>
      <c r="N51" s="17"/>
      <c r="O51" s="43">
        <v>4.4000000000000003E-3</v>
      </c>
      <c r="P51" s="44">
        <f>$H51*O51</f>
        <v>9.1247199999999999</v>
      </c>
      <c r="Q51" s="17"/>
      <c r="R51" s="178">
        <f>P51-J51</f>
        <v>0</v>
      </c>
      <c r="S51" s="126">
        <f t="shared" si="6"/>
        <v>0</v>
      </c>
      <c r="T51" s="17"/>
      <c r="U51" s="43">
        <v>4.4000000000000003E-3</v>
      </c>
      <c r="V51" s="44">
        <f>$H51*U51</f>
        <v>9.1247199999999999</v>
      </c>
      <c r="W51" s="17"/>
      <c r="X51" s="178">
        <f t="shared" si="8"/>
        <v>0</v>
      </c>
      <c r="Y51" s="126">
        <f t="shared" si="9"/>
        <v>0</v>
      </c>
      <c r="Z51" s="17"/>
      <c r="AA51" s="43">
        <v>4.4000000000000003E-3</v>
      </c>
      <c r="AB51" s="44">
        <f>$H51*AA51</f>
        <v>9.1247199999999999</v>
      </c>
      <c r="AC51" s="17"/>
      <c r="AD51" s="178">
        <f t="shared" si="11"/>
        <v>0</v>
      </c>
      <c r="AE51" s="126">
        <f t="shared" si="12"/>
        <v>0</v>
      </c>
      <c r="AF51" s="17"/>
      <c r="AG51" s="43">
        <v>4.4000000000000003E-3</v>
      </c>
      <c r="AH51" s="44">
        <f>$H51*AG51</f>
        <v>9.1247199999999999</v>
      </c>
      <c r="AI51" s="17"/>
      <c r="AJ51" s="178">
        <f t="shared" si="14"/>
        <v>0</v>
      </c>
      <c r="AK51" s="126">
        <f t="shared" si="15"/>
        <v>0</v>
      </c>
    </row>
    <row r="52" spans="1:377" x14ac:dyDescent="0.25">
      <c r="B52" s="42" t="s">
        <v>32</v>
      </c>
      <c r="C52" s="15"/>
      <c r="D52" s="99" t="s">
        <v>76</v>
      </c>
      <c r="E52" s="140">
        <f>E49</f>
        <v>2069</v>
      </c>
      <c r="F52" s="43">
        <v>1.2999999999999999E-3</v>
      </c>
      <c r="G52" s="44">
        <f t="shared" si="26"/>
        <v>2.6896999999999998</v>
      </c>
      <c r="H52" s="221">
        <f>H49</f>
        <v>2073.7999999999997</v>
      </c>
      <c r="I52" s="43">
        <v>1.2999999999999999E-3</v>
      </c>
      <c r="J52" s="44">
        <f>$H52*I52</f>
        <v>2.6959399999999993</v>
      </c>
      <c r="K52" s="17"/>
      <c r="L52" s="178">
        <f t="shared" si="2"/>
        <v>6.2399999999995792E-3</v>
      </c>
      <c r="M52" s="126">
        <f t="shared" si="25"/>
        <v>2.3199613339776109E-3</v>
      </c>
      <c r="N52" s="17"/>
      <c r="O52" s="43">
        <v>1.2999999999999999E-3</v>
      </c>
      <c r="P52" s="44">
        <f>$H52*O52</f>
        <v>2.6959399999999993</v>
      </c>
      <c r="Q52" s="17"/>
      <c r="R52" s="178">
        <f t="shared" si="5"/>
        <v>0</v>
      </c>
      <c r="S52" s="126">
        <f t="shared" si="6"/>
        <v>0</v>
      </c>
      <c r="T52" s="17"/>
      <c r="U52" s="43">
        <v>1.2999999999999999E-3</v>
      </c>
      <c r="V52" s="44">
        <f>$H52*U52</f>
        <v>2.6959399999999993</v>
      </c>
      <c r="W52" s="17"/>
      <c r="X52" s="178">
        <f t="shared" si="8"/>
        <v>0</v>
      </c>
      <c r="Y52" s="126">
        <f t="shared" si="9"/>
        <v>0</v>
      </c>
      <c r="Z52" s="17"/>
      <c r="AA52" s="43">
        <v>1.2999999999999999E-3</v>
      </c>
      <c r="AB52" s="44">
        <f>$H52*AA52</f>
        <v>2.6959399999999993</v>
      </c>
      <c r="AC52" s="17"/>
      <c r="AD52" s="178">
        <f t="shared" si="11"/>
        <v>0</v>
      </c>
      <c r="AE52" s="126">
        <f t="shared" si="12"/>
        <v>0</v>
      </c>
      <c r="AF52" s="17"/>
      <c r="AG52" s="43">
        <v>1.2999999999999999E-3</v>
      </c>
      <c r="AH52" s="44">
        <f>$H52*AG52</f>
        <v>2.6959399999999993</v>
      </c>
      <c r="AI52" s="17"/>
      <c r="AJ52" s="178">
        <f t="shared" si="14"/>
        <v>0</v>
      </c>
      <c r="AK52" s="126">
        <f t="shared" si="15"/>
        <v>0</v>
      </c>
    </row>
    <row r="53" spans="1:377" x14ac:dyDescent="0.25">
      <c r="B53" s="15" t="s">
        <v>33</v>
      </c>
      <c r="C53" s="15"/>
      <c r="D53" s="99" t="s">
        <v>75</v>
      </c>
      <c r="E53" s="140">
        <v>1</v>
      </c>
      <c r="F53" s="137">
        <v>0.25</v>
      </c>
      <c r="G53" s="44">
        <f t="shared" si="26"/>
        <v>0.25</v>
      </c>
      <c r="H53" s="221"/>
      <c r="I53" s="43">
        <v>0.25</v>
      </c>
      <c r="J53" s="44">
        <f t="shared" ref="J53:J54" si="27">$E53*I53</f>
        <v>0.25</v>
      </c>
      <c r="K53" s="17"/>
      <c r="L53" s="178">
        <f t="shared" si="2"/>
        <v>0</v>
      </c>
      <c r="M53" s="126">
        <f t="shared" si="25"/>
        <v>0</v>
      </c>
      <c r="N53" s="17"/>
      <c r="O53" s="43">
        <v>0.25</v>
      </c>
      <c r="P53" s="44">
        <f t="shared" ref="P53:P54" si="28">$E53*O53</f>
        <v>0.25</v>
      </c>
      <c r="Q53" s="17"/>
      <c r="R53" s="178">
        <f t="shared" si="5"/>
        <v>0</v>
      </c>
      <c r="S53" s="126">
        <f t="shared" si="6"/>
        <v>0</v>
      </c>
      <c r="T53" s="17"/>
      <c r="U53" s="43">
        <v>0.25</v>
      </c>
      <c r="V53" s="44">
        <f t="shared" ref="V53:V54" si="29">$E53*U53</f>
        <v>0.25</v>
      </c>
      <c r="W53" s="17"/>
      <c r="X53" s="178">
        <f t="shared" si="8"/>
        <v>0</v>
      </c>
      <c r="Y53" s="126">
        <f t="shared" si="9"/>
        <v>0</v>
      </c>
      <c r="Z53" s="17"/>
      <c r="AA53" s="43">
        <v>0.25</v>
      </c>
      <c r="AB53" s="44">
        <f t="shared" ref="AB53:AB54" si="30">$E53*AA53</f>
        <v>0.25</v>
      </c>
      <c r="AC53" s="17"/>
      <c r="AD53" s="178">
        <f t="shared" si="11"/>
        <v>0</v>
      </c>
      <c r="AE53" s="126">
        <f t="shared" si="12"/>
        <v>0</v>
      </c>
      <c r="AF53" s="17"/>
      <c r="AG53" s="43">
        <v>0.25</v>
      </c>
      <c r="AH53" s="44">
        <f t="shared" ref="AH53:AH54" si="31">$E53*AG53</f>
        <v>0.25</v>
      </c>
      <c r="AI53" s="17"/>
      <c r="AJ53" s="178">
        <f t="shared" si="14"/>
        <v>0</v>
      </c>
      <c r="AK53" s="126">
        <f t="shared" si="15"/>
        <v>0</v>
      </c>
    </row>
    <row r="54" spans="1:377" x14ac:dyDescent="0.25">
      <c r="B54" s="15" t="s">
        <v>34</v>
      </c>
      <c r="C54" s="15"/>
      <c r="D54" s="99" t="s">
        <v>76</v>
      </c>
      <c r="E54" s="140">
        <f>F18</f>
        <v>2000</v>
      </c>
      <c r="F54" s="43">
        <v>7.0000000000000001E-3</v>
      </c>
      <c r="G54" s="44">
        <f t="shared" si="26"/>
        <v>14</v>
      </c>
      <c r="H54" s="221"/>
      <c r="I54" s="43">
        <v>7.0000000000000001E-3</v>
      </c>
      <c r="J54" s="44">
        <f t="shared" si="27"/>
        <v>14</v>
      </c>
      <c r="K54" s="17"/>
      <c r="L54" s="178">
        <f t="shared" si="2"/>
        <v>0</v>
      </c>
      <c r="M54" s="126">
        <f t="shared" si="25"/>
        <v>0</v>
      </c>
      <c r="N54" s="17"/>
      <c r="O54" s="43">
        <v>7.0000000000000001E-3</v>
      </c>
      <c r="P54" s="44">
        <f t="shared" si="28"/>
        <v>14</v>
      </c>
      <c r="Q54" s="17"/>
      <c r="R54" s="178">
        <f t="shared" si="5"/>
        <v>0</v>
      </c>
      <c r="S54" s="126">
        <f t="shared" si="6"/>
        <v>0</v>
      </c>
      <c r="T54" s="17"/>
      <c r="U54" s="43">
        <v>7.0000000000000001E-3</v>
      </c>
      <c r="V54" s="44">
        <f t="shared" si="29"/>
        <v>14</v>
      </c>
      <c r="W54" s="17"/>
      <c r="X54" s="178">
        <f t="shared" si="8"/>
        <v>0</v>
      </c>
      <c r="Y54" s="126">
        <f t="shared" si="9"/>
        <v>0</v>
      </c>
      <c r="Z54" s="17"/>
      <c r="AA54" s="43">
        <v>7.0000000000000001E-3</v>
      </c>
      <c r="AB54" s="44">
        <f t="shared" si="30"/>
        <v>14</v>
      </c>
      <c r="AC54" s="17"/>
      <c r="AD54" s="178">
        <f t="shared" si="11"/>
        <v>0</v>
      </c>
      <c r="AE54" s="126">
        <f t="shared" si="12"/>
        <v>0</v>
      </c>
      <c r="AF54" s="17"/>
      <c r="AG54" s="43">
        <v>7.0000000000000001E-3</v>
      </c>
      <c r="AH54" s="44">
        <f t="shared" si="31"/>
        <v>14</v>
      </c>
      <c r="AI54" s="17"/>
      <c r="AJ54" s="178">
        <f t="shared" si="14"/>
        <v>0</v>
      </c>
      <c r="AK54" s="126">
        <f t="shared" si="15"/>
        <v>0</v>
      </c>
    </row>
    <row r="55" spans="1:377" x14ac:dyDescent="0.25">
      <c r="B55" s="31" t="s">
        <v>35</v>
      </c>
      <c r="C55" s="15"/>
      <c r="D55" s="99" t="s">
        <v>76</v>
      </c>
      <c r="E55" s="140">
        <f>0.64*$F$18</f>
        <v>1280</v>
      </c>
      <c r="F55" s="46">
        <v>0.08</v>
      </c>
      <c r="G55" s="44">
        <f t="shared" si="26"/>
        <v>102.4</v>
      </c>
      <c r="H55" s="227">
        <f>0.64*$F$18</f>
        <v>1280</v>
      </c>
      <c r="I55" s="46">
        <f>F55</f>
        <v>0.08</v>
      </c>
      <c r="J55" s="44">
        <f>$H55*I55</f>
        <v>102.4</v>
      </c>
      <c r="K55" s="17"/>
      <c r="L55" s="179">
        <f t="shared" si="2"/>
        <v>0</v>
      </c>
      <c r="M55" s="126">
        <f t="shared" si="25"/>
        <v>0</v>
      </c>
      <c r="N55" s="17"/>
      <c r="O55" s="46">
        <f>I55</f>
        <v>0.08</v>
      </c>
      <c r="P55" s="44">
        <f>$H55*O55</f>
        <v>102.4</v>
      </c>
      <c r="Q55" s="17"/>
      <c r="R55" s="179">
        <f t="shared" si="5"/>
        <v>0</v>
      </c>
      <c r="S55" s="126">
        <f t="shared" si="6"/>
        <v>0</v>
      </c>
      <c r="T55" s="17"/>
      <c r="U55" s="46">
        <f>I55</f>
        <v>0.08</v>
      </c>
      <c r="V55" s="44">
        <f>$H55*U55</f>
        <v>102.4</v>
      </c>
      <c r="W55" s="17"/>
      <c r="X55" s="179">
        <f t="shared" si="8"/>
        <v>0</v>
      </c>
      <c r="Y55" s="126">
        <f t="shared" si="9"/>
        <v>0</v>
      </c>
      <c r="Z55" s="17"/>
      <c r="AA55" s="46">
        <f>I55</f>
        <v>0.08</v>
      </c>
      <c r="AB55" s="44">
        <f>$H55*AA55</f>
        <v>102.4</v>
      </c>
      <c r="AC55" s="17"/>
      <c r="AD55" s="179">
        <f t="shared" si="11"/>
        <v>0</v>
      </c>
      <c r="AE55" s="126">
        <f t="shared" si="12"/>
        <v>0</v>
      </c>
      <c r="AF55" s="17"/>
      <c r="AG55" s="46">
        <f>I55</f>
        <v>0.08</v>
      </c>
      <c r="AH55" s="44">
        <f>$H55*AG55</f>
        <v>102.4</v>
      </c>
      <c r="AI55" s="17"/>
      <c r="AJ55" s="179">
        <f t="shared" si="14"/>
        <v>0</v>
      </c>
      <c r="AK55" s="126">
        <f t="shared" si="15"/>
        <v>0</v>
      </c>
    </row>
    <row r="56" spans="1:377" x14ac:dyDescent="0.25">
      <c r="B56" s="31" t="s">
        <v>36</v>
      </c>
      <c r="C56" s="15"/>
      <c r="D56" s="99" t="s">
        <v>76</v>
      </c>
      <c r="E56" s="140">
        <f>0.18*$F$18</f>
        <v>360</v>
      </c>
      <c r="F56" s="46">
        <v>0.122</v>
      </c>
      <c r="G56" s="44">
        <f t="shared" si="26"/>
        <v>43.92</v>
      </c>
      <c r="H56" s="227">
        <f>0.18*$F$18</f>
        <v>360</v>
      </c>
      <c r="I56" s="46">
        <f t="shared" ref="I56:I59" si="32">F56</f>
        <v>0.122</v>
      </c>
      <c r="J56" s="44">
        <f>$H56*I56</f>
        <v>43.92</v>
      </c>
      <c r="K56" s="17"/>
      <c r="L56" s="179">
        <f t="shared" si="2"/>
        <v>0</v>
      </c>
      <c r="M56" s="126">
        <f t="shared" si="25"/>
        <v>0</v>
      </c>
      <c r="N56" s="17"/>
      <c r="O56" s="46">
        <f t="shared" ref="O56:O59" si="33">I56</f>
        <v>0.122</v>
      </c>
      <c r="P56" s="44">
        <f>$H56*O56</f>
        <v>43.92</v>
      </c>
      <c r="Q56" s="17"/>
      <c r="R56" s="179">
        <f t="shared" si="5"/>
        <v>0</v>
      </c>
      <c r="S56" s="126">
        <f t="shared" si="6"/>
        <v>0</v>
      </c>
      <c r="T56" s="17"/>
      <c r="U56" s="46">
        <f t="shared" ref="U56:U59" si="34">I56</f>
        <v>0.122</v>
      </c>
      <c r="V56" s="44">
        <f>$H56*U56</f>
        <v>43.92</v>
      </c>
      <c r="W56" s="17"/>
      <c r="X56" s="179">
        <f t="shared" si="8"/>
        <v>0</v>
      </c>
      <c r="Y56" s="126">
        <f t="shared" si="9"/>
        <v>0</v>
      </c>
      <c r="Z56" s="17"/>
      <c r="AA56" s="46">
        <f t="shared" ref="AA56:AA59" si="35">I56</f>
        <v>0.122</v>
      </c>
      <c r="AB56" s="44">
        <f>$H56*AA56</f>
        <v>43.92</v>
      </c>
      <c r="AC56" s="17"/>
      <c r="AD56" s="179">
        <f t="shared" si="11"/>
        <v>0</v>
      </c>
      <c r="AE56" s="126">
        <f t="shared" si="12"/>
        <v>0</v>
      </c>
      <c r="AF56" s="17"/>
      <c r="AG56" s="46">
        <f t="shared" ref="AG56:AG59" si="36">I56</f>
        <v>0.122</v>
      </c>
      <c r="AH56" s="44">
        <f>$H56*AG56</f>
        <v>43.92</v>
      </c>
      <c r="AI56" s="17"/>
      <c r="AJ56" s="179">
        <f t="shared" si="14"/>
        <v>0</v>
      </c>
      <c r="AK56" s="126">
        <f t="shared" si="15"/>
        <v>0</v>
      </c>
    </row>
    <row r="57" spans="1:377" x14ac:dyDescent="0.25">
      <c r="B57" s="7" t="s">
        <v>37</v>
      </c>
      <c r="C57" s="15"/>
      <c r="D57" s="99" t="s">
        <v>76</v>
      </c>
      <c r="E57" s="140">
        <f>0.18*$F$18</f>
        <v>360</v>
      </c>
      <c r="F57" s="46">
        <v>0.161</v>
      </c>
      <c r="G57" s="44">
        <f t="shared" si="26"/>
        <v>57.96</v>
      </c>
      <c r="H57" s="227">
        <f>0.18*$F$18</f>
        <v>360</v>
      </c>
      <c r="I57" s="46">
        <f t="shared" si="32"/>
        <v>0.161</v>
      </c>
      <c r="J57" s="44">
        <f>$H57*I57</f>
        <v>57.96</v>
      </c>
      <c r="K57" s="17"/>
      <c r="L57" s="179">
        <f t="shared" si="2"/>
        <v>0</v>
      </c>
      <c r="M57" s="126">
        <f t="shared" si="25"/>
        <v>0</v>
      </c>
      <c r="N57" s="17"/>
      <c r="O57" s="46">
        <f t="shared" si="33"/>
        <v>0.161</v>
      </c>
      <c r="P57" s="44">
        <f>$H57*O57</f>
        <v>57.96</v>
      </c>
      <c r="Q57" s="17"/>
      <c r="R57" s="179">
        <f t="shared" si="5"/>
        <v>0</v>
      </c>
      <c r="S57" s="126">
        <f t="shared" si="6"/>
        <v>0</v>
      </c>
      <c r="T57" s="17"/>
      <c r="U57" s="46">
        <f t="shared" si="34"/>
        <v>0.161</v>
      </c>
      <c r="V57" s="44">
        <f>$H57*U57</f>
        <v>57.96</v>
      </c>
      <c r="W57" s="17"/>
      <c r="X57" s="179">
        <f t="shared" si="8"/>
        <v>0</v>
      </c>
      <c r="Y57" s="126">
        <f t="shared" si="9"/>
        <v>0</v>
      </c>
      <c r="Z57" s="17"/>
      <c r="AA57" s="46">
        <f t="shared" si="35"/>
        <v>0.161</v>
      </c>
      <c r="AB57" s="44">
        <f>$H57*AA57</f>
        <v>57.96</v>
      </c>
      <c r="AC57" s="17"/>
      <c r="AD57" s="179">
        <f t="shared" si="11"/>
        <v>0</v>
      </c>
      <c r="AE57" s="126">
        <f t="shared" si="12"/>
        <v>0</v>
      </c>
      <c r="AF57" s="17"/>
      <c r="AG57" s="46">
        <f t="shared" si="36"/>
        <v>0.161</v>
      </c>
      <c r="AH57" s="44">
        <f>$H57*AG57</f>
        <v>57.96</v>
      </c>
      <c r="AI57" s="17"/>
      <c r="AJ57" s="179">
        <f t="shared" si="14"/>
        <v>0</v>
      </c>
      <c r="AK57" s="126">
        <f t="shared" si="15"/>
        <v>0</v>
      </c>
    </row>
    <row r="58" spans="1:377" s="51" customFormat="1" x14ac:dyDescent="0.2">
      <c r="B58" s="48" t="s">
        <v>38</v>
      </c>
      <c r="C58" s="49"/>
      <c r="D58" s="102" t="s">
        <v>76</v>
      </c>
      <c r="E58" s="140">
        <f>IF(AND($R$1=1, F18&gt;=600), 600, IF(AND($R$1=1, AND(F18&lt;600, F18&gt;=0)), F18, IF(AND($R$1=2, F18&gt;=1000), 1000, IF(AND($R$1=2, AND(F18&lt;1000, F18&gt;=0)), F18))))+$E45/2</f>
        <v>1034.5</v>
      </c>
      <c r="F58" s="46">
        <v>9.4E-2</v>
      </c>
      <c r="G58" s="44">
        <f t="shared" si="26"/>
        <v>97.242999999999995</v>
      </c>
      <c r="H58" s="227">
        <f>F18/2+H45/2</f>
        <v>1036.8999999999999</v>
      </c>
      <c r="I58" s="46">
        <f t="shared" si="32"/>
        <v>9.4E-2</v>
      </c>
      <c r="J58" s="44">
        <f>$H58*I58</f>
        <v>97.468599999999981</v>
      </c>
      <c r="K58" s="110"/>
      <c r="L58" s="179">
        <f t="shared" si="2"/>
        <v>0.22559999999998581</v>
      </c>
      <c r="M58" s="126">
        <f t="shared" si="25"/>
        <v>2.3199613339776213E-3</v>
      </c>
      <c r="N58" s="110"/>
      <c r="O58" s="46">
        <f t="shared" si="33"/>
        <v>9.4E-2</v>
      </c>
      <c r="P58" s="44">
        <f>$H58*O58</f>
        <v>97.468599999999981</v>
      </c>
      <c r="Q58" s="110"/>
      <c r="R58" s="179">
        <f t="shared" si="5"/>
        <v>0</v>
      </c>
      <c r="S58" s="126">
        <f t="shared" si="6"/>
        <v>0</v>
      </c>
      <c r="T58" s="110"/>
      <c r="U58" s="46">
        <f t="shared" si="34"/>
        <v>9.4E-2</v>
      </c>
      <c r="V58" s="44">
        <f>$H58*U58</f>
        <v>97.468599999999981</v>
      </c>
      <c r="W58" s="110"/>
      <c r="X58" s="179">
        <f t="shared" si="8"/>
        <v>0</v>
      </c>
      <c r="Y58" s="126">
        <f t="shared" si="9"/>
        <v>0</v>
      </c>
      <c r="Z58" s="110"/>
      <c r="AA58" s="46">
        <f t="shared" si="35"/>
        <v>9.4E-2</v>
      </c>
      <c r="AB58" s="44">
        <f>$H58*AA58</f>
        <v>97.468599999999981</v>
      </c>
      <c r="AC58" s="110"/>
      <c r="AD58" s="179">
        <f t="shared" si="11"/>
        <v>0</v>
      </c>
      <c r="AE58" s="126">
        <f t="shared" si="12"/>
        <v>0</v>
      </c>
      <c r="AF58" s="110"/>
      <c r="AG58" s="46">
        <f t="shared" si="36"/>
        <v>9.4E-2</v>
      </c>
      <c r="AH58" s="44">
        <f>$H58*AG58</f>
        <v>97.468599999999981</v>
      </c>
      <c r="AI58" s="110"/>
      <c r="AJ58" s="179">
        <f t="shared" si="14"/>
        <v>0</v>
      </c>
      <c r="AK58" s="126">
        <f t="shared" si="15"/>
        <v>0</v>
      </c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  <c r="IU58" s="98"/>
      <c r="IV58" s="98"/>
      <c r="IW58" s="98"/>
      <c r="IX58" s="98"/>
      <c r="IY58" s="98"/>
      <c r="IZ58" s="98"/>
      <c r="JA58" s="98"/>
      <c r="JB58" s="98"/>
      <c r="JC58" s="98"/>
      <c r="JD58" s="98"/>
      <c r="JE58" s="98"/>
      <c r="JF58" s="98"/>
      <c r="JG58" s="98"/>
      <c r="JH58" s="98"/>
      <c r="JI58" s="98"/>
      <c r="JJ58" s="98"/>
      <c r="JK58" s="98"/>
      <c r="JL58" s="98"/>
      <c r="JM58" s="98"/>
      <c r="JN58" s="98"/>
      <c r="JO58" s="98"/>
      <c r="JP58" s="98"/>
      <c r="JQ58" s="98"/>
      <c r="JR58" s="98"/>
      <c r="JS58" s="98"/>
      <c r="JT58" s="98"/>
      <c r="JU58" s="98"/>
      <c r="JV58" s="98"/>
      <c r="JW58" s="98"/>
      <c r="JX58" s="98"/>
      <c r="JY58" s="98"/>
      <c r="JZ58" s="98"/>
      <c r="KA58" s="98"/>
      <c r="KB58" s="98"/>
      <c r="KC58" s="98"/>
      <c r="KD58" s="98"/>
      <c r="KE58" s="98"/>
      <c r="KF58" s="98"/>
      <c r="KG58" s="98"/>
      <c r="KH58" s="98"/>
      <c r="KI58" s="98"/>
      <c r="KJ58" s="98"/>
      <c r="KK58" s="98"/>
      <c r="KL58" s="98"/>
      <c r="KM58" s="98"/>
      <c r="KN58" s="98"/>
      <c r="KO58" s="98"/>
      <c r="KP58" s="98"/>
      <c r="KQ58" s="98"/>
      <c r="KR58" s="98"/>
      <c r="KS58" s="98"/>
      <c r="KT58" s="98"/>
      <c r="KU58" s="98"/>
      <c r="KV58" s="98"/>
      <c r="KW58" s="98"/>
      <c r="KX58" s="98"/>
      <c r="KY58" s="98"/>
      <c r="KZ58" s="98"/>
      <c r="LA58" s="98"/>
      <c r="LB58" s="98"/>
      <c r="LC58" s="98"/>
      <c r="LD58" s="98"/>
      <c r="LE58" s="98"/>
      <c r="LF58" s="98"/>
      <c r="LG58" s="98"/>
      <c r="LH58" s="98"/>
      <c r="LI58" s="98"/>
      <c r="LJ58" s="98"/>
      <c r="LK58" s="98"/>
      <c r="LL58" s="98"/>
      <c r="LM58" s="98"/>
      <c r="LN58" s="98"/>
      <c r="LO58" s="98"/>
      <c r="LP58" s="98"/>
      <c r="LQ58" s="98"/>
      <c r="LR58" s="98"/>
      <c r="LS58" s="98"/>
      <c r="LT58" s="98"/>
      <c r="LU58" s="98"/>
      <c r="LV58" s="98"/>
      <c r="LW58" s="98"/>
      <c r="LX58" s="98"/>
      <c r="LY58" s="98"/>
      <c r="LZ58" s="98"/>
      <c r="MA58" s="98"/>
      <c r="MB58" s="98"/>
      <c r="MC58" s="98"/>
      <c r="MD58" s="98"/>
      <c r="ME58" s="98"/>
      <c r="MF58" s="98"/>
      <c r="MG58" s="98"/>
      <c r="MH58" s="98"/>
      <c r="MI58" s="98"/>
      <c r="MJ58" s="98"/>
      <c r="MK58" s="98"/>
      <c r="ML58" s="98"/>
      <c r="MM58" s="98"/>
      <c r="MN58" s="98"/>
      <c r="MO58" s="98"/>
      <c r="MP58" s="98"/>
      <c r="MQ58" s="98"/>
      <c r="MR58" s="98"/>
      <c r="MS58" s="98"/>
      <c r="MT58" s="98"/>
      <c r="MU58" s="98"/>
      <c r="MV58" s="98"/>
      <c r="MW58" s="98"/>
      <c r="MX58" s="98"/>
      <c r="MY58" s="98"/>
      <c r="MZ58" s="98"/>
      <c r="NA58" s="98"/>
      <c r="NB58" s="98"/>
      <c r="NC58" s="98"/>
      <c r="ND58" s="98"/>
      <c r="NE58" s="98"/>
      <c r="NF58" s="98"/>
      <c r="NG58" s="98"/>
      <c r="NH58" s="98"/>
      <c r="NI58" s="98"/>
      <c r="NJ58" s="98"/>
      <c r="NK58" s="98"/>
      <c r="NL58" s="98"/>
      <c r="NM58" s="98"/>
    </row>
    <row r="59" spans="1:377" s="51" customFormat="1" ht="15.75" thickBot="1" x14ac:dyDescent="0.25">
      <c r="B59" s="48" t="s">
        <v>39</v>
      </c>
      <c r="C59" s="49"/>
      <c r="D59" s="102" t="s">
        <v>76</v>
      </c>
      <c r="E59" s="140">
        <f>IF(AND($R$1=1, F18&gt;=600), F18-600, IF(AND($R$1=1, AND(F18&lt;600, F18&gt;=0)), 0, IF(AND($R$1=2, F18&gt;=1000), F18-1000, IF(AND($R$1=2, AND(F18&lt;1000, F18&gt;=0)), 0))))+$E$45/2</f>
        <v>1034.5</v>
      </c>
      <c r="F59" s="46">
        <v>0.11</v>
      </c>
      <c r="G59" s="44">
        <f t="shared" si="26"/>
        <v>113.795</v>
      </c>
      <c r="H59" s="227">
        <f>H58</f>
        <v>1036.8999999999999</v>
      </c>
      <c r="I59" s="46">
        <f t="shared" si="32"/>
        <v>0.11</v>
      </c>
      <c r="J59" s="44">
        <f>$H59*I59</f>
        <v>114.05899999999998</v>
      </c>
      <c r="K59" s="110"/>
      <c r="L59" s="179">
        <f t="shared" si="2"/>
        <v>0.26399999999998158</v>
      </c>
      <c r="M59" s="126">
        <f t="shared" si="25"/>
        <v>2.3199613339776053E-3</v>
      </c>
      <c r="N59" s="110"/>
      <c r="O59" s="46">
        <f t="shared" si="33"/>
        <v>0.11</v>
      </c>
      <c r="P59" s="44">
        <f>$H59*O59</f>
        <v>114.05899999999998</v>
      </c>
      <c r="Q59" s="110"/>
      <c r="R59" s="179">
        <f t="shared" si="5"/>
        <v>0</v>
      </c>
      <c r="S59" s="126">
        <f t="shared" si="6"/>
        <v>0</v>
      </c>
      <c r="T59" s="110"/>
      <c r="U59" s="46">
        <f t="shared" si="34"/>
        <v>0.11</v>
      </c>
      <c r="V59" s="44">
        <f>$H59*U59</f>
        <v>114.05899999999998</v>
      </c>
      <c r="W59" s="110"/>
      <c r="X59" s="179">
        <f t="shared" si="8"/>
        <v>0</v>
      </c>
      <c r="Y59" s="126">
        <f t="shared" si="9"/>
        <v>0</v>
      </c>
      <c r="Z59" s="110"/>
      <c r="AA59" s="46">
        <f t="shared" si="35"/>
        <v>0.11</v>
      </c>
      <c r="AB59" s="44">
        <f>$H59*AA59</f>
        <v>114.05899999999998</v>
      </c>
      <c r="AC59" s="110"/>
      <c r="AD59" s="179">
        <f t="shared" si="11"/>
        <v>0</v>
      </c>
      <c r="AE59" s="126">
        <f t="shared" si="12"/>
        <v>0</v>
      </c>
      <c r="AF59" s="110"/>
      <c r="AG59" s="46">
        <f t="shared" si="36"/>
        <v>0.11</v>
      </c>
      <c r="AH59" s="44">
        <f>$H59*AG59</f>
        <v>114.05899999999998</v>
      </c>
      <c r="AI59" s="110"/>
      <c r="AJ59" s="179">
        <f t="shared" si="14"/>
        <v>0</v>
      </c>
      <c r="AK59" s="126">
        <f t="shared" si="15"/>
        <v>0</v>
      </c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  <c r="IW59" s="98"/>
      <c r="IX59" s="98"/>
      <c r="IY59" s="98"/>
      <c r="IZ59" s="98"/>
      <c r="JA59" s="98"/>
      <c r="JB59" s="98"/>
      <c r="JC59" s="98"/>
      <c r="JD59" s="98"/>
      <c r="JE59" s="98"/>
      <c r="JF59" s="98"/>
      <c r="JG59" s="98"/>
      <c r="JH59" s="98"/>
      <c r="JI59" s="98"/>
      <c r="JJ59" s="98"/>
      <c r="JK59" s="98"/>
      <c r="JL59" s="98"/>
      <c r="JM59" s="98"/>
      <c r="JN59" s="98"/>
      <c r="JO59" s="98"/>
      <c r="JP59" s="98"/>
      <c r="JQ59" s="98"/>
      <c r="JR59" s="98"/>
      <c r="JS59" s="98"/>
      <c r="JT59" s="98"/>
      <c r="JU59" s="98"/>
      <c r="JV59" s="98"/>
      <c r="JW59" s="98"/>
      <c r="JX59" s="98"/>
      <c r="JY59" s="98"/>
      <c r="JZ59" s="98"/>
      <c r="KA59" s="98"/>
      <c r="KB59" s="98"/>
      <c r="KC59" s="98"/>
      <c r="KD59" s="98"/>
      <c r="KE59" s="98"/>
      <c r="KF59" s="98"/>
      <c r="KG59" s="98"/>
      <c r="KH59" s="98"/>
      <c r="KI59" s="98"/>
      <c r="KJ59" s="98"/>
      <c r="KK59" s="98"/>
      <c r="KL59" s="98"/>
      <c r="KM59" s="98"/>
      <c r="KN59" s="98"/>
      <c r="KO59" s="98"/>
      <c r="KP59" s="98"/>
      <c r="KQ59" s="98"/>
      <c r="KR59" s="98"/>
      <c r="KS59" s="98"/>
      <c r="KT59" s="98"/>
      <c r="KU59" s="98"/>
      <c r="KV59" s="98"/>
      <c r="KW59" s="98"/>
      <c r="KX59" s="98"/>
      <c r="KY59" s="98"/>
      <c r="KZ59" s="98"/>
      <c r="LA59" s="98"/>
      <c r="LB59" s="98"/>
      <c r="LC59" s="98"/>
      <c r="LD59" s="98"/>
      <c r="LE59" s="98"/>
      <c r="LF59" s="98"/>
      <c r="LG59" s="98"/>
      <c r="LH59" s="98"/>
      <c r="LI59" s="98"/>
      <c r="LJ59" s="98"/>
      <c r="LK59" s="98"/>
      <c r="LL59" s="98"/>
      <c r="LM59" s="98"/>
      <c r="LN59" s="98"/>
      <c r="LO59" s="98"/>
      <c r="LP59" s="98"/>
      <c r="LQ59" s="98"/>
      <c r="LR59" s="98"/>
      <c r="LS59" s="98"/>
      <c r="LT59" s="98"/>
      <c r="LU59" s="98"/>
      <c r="LV59" s="98"/>
      <c r="LW59" s="98"/>
      <c r="LX59" s="98"/>
      <c r="LY59" s="98"/>
      <c r="LZ59" s="98"/>
      <c r="MA59" s="98"/>
      <c r="MB59" s="98"/>
      <c r="MC59" s="98"/>
      <c r="MD59" s="98"/>
      <c r="ME59" s="98"/>
      <c r="MF59" s="98"/>
      <c r="MG59" s="98"/>
      <c r="MH59" s="98"/>
      <c r="MI59" s="98"/>
      <c r="MJ59" s="98"/>
      <c r="MK59" s="98"/>
      <c r="ML59" s="98"/>
      <c r="MM59" s="98"/>
      <c r="MN59" s="98"/>
      <c r="MO59" s="98"/>
      <c r="MP59" s="98"/>
      <c r="MQ59" s="98"/>
      <c r="MR59" s="98"/>
      <c r="MS59" s="98"/>
      <c r="MT59" s="98"/>
      <c r="MU59" s="98"/>
      <c r="MV59" s="98"/>
      <c r="MW59" s="98"/>
      <c r="MX59" s="98"/>
      <c r="MY59" s="98"/>
      <c r="MZ59" s="98"/>
      <c r="NA59" s="98"/>
      <c r="NB59" s="98"/>
      <c r="NC59" s="98"/>
      <c r="ND59" s="98"/>
      <c r="NE59" s="98"/>
      <c r="NF59" s="98"/>
      <c r="NG59" s="98"/>
      <c r="NH59" s="98"/>
      <c r="NI59" s="98"/>
      <c r="NJ59" s="98"/>
      <c r="NK59" s="98"/>
      <c r="NL59" s="98"/>
      <c r="NM59" s="98"/>
    </row>
    <row r="60" spans="1:377" ht="15.75" thickBot="1" x14ac:dyDescent="0.3">
      <c r="B60" s="52"/>
      <c r="C60" s="53"/>
      <c r="D60" s="103"/>
      <c r="E60" s="199"/>
      <c r="F60" s="85"/>
      <c r="G60" s="86"/>
      <c r="H60" s="17"/>
      <c r="I60" s="85"/>
      <c r="J60" s="86"/>
      <c r="K60" s="17"/>
      <c r="L60" s="180"/>
      <c r="M60" s="127"/>
      <c r="N60" s="17"/>
      <c r="O60" s="85"/>
      <c r="P60" s="86"/>
      <c r="Q60" s="17"/>
      <c r="R60" s="180"/>
      <c r="S60" s="127"/>
      <c r="T60" s="17"/>
      <c r="U60" s="85"/>
      <c r="V60" s="86"/>
      <c r="W60" s="17"/>
      <c r="X60" s="180">
        <f t="shared" si="8"/>
        <v>0</v>
      </c>
      <c r="Y60" s="127" t="str">
        <f t="shared" si="9"/>
        <v/>
      </c>
      <c r="Z60" s="17"/>
      <c r="AA60" s="85"/>
      <c r="AB60" s="86"/>
      <c r="AC60" s="17"/>
      <c r="AD60" s="180">
        <f t="shared" si="11"/>
        <v>0</v>
      </c>
      <c r="AE60" s="127" t="str">
        <f t="shared" si="12"/>
        <v/>
      </c>
      <c r="AF60" s="17"/>
      <c r="AG60" s="85"/>
      <c r="AH60" s="86"/>
      <c r="AI60" s="17"/>
      <c r="AJ60" s="180">
        <f t="shared" si="14"/>
        <v>0</v>
      </c>
      <c r="AK60" s="127" t="str">
        <f t="shared" si="15"/>
        <v/>
      </c>
    </row>
    <row r="61" spans="1:377" x14ac:dyDescent="0.25">
      <c r="B61" s="55" t="s">
        <v>40</v>
      </c>
      <c r="C61" s="15"/>
      <c r="D61" s="15"/>
      <c r="E61" s="200"/>
      <c r="F61" s="56"/>
      <c r="G61" s="58">
        <f>SUM(G51:G57,G50)</f>
        <v>314.23476000000005</v>
      </c>
      <c r="H61" s="57"/>
      <c r="I61" s="56"/>
      <c r="J61" s="58">
        <f>SUM(J51:J57,J50)</f>
        <v>324.44611199999997</v>
      </c>
      <c r="K61" s="57"/>
      <c r="L61" s="181">
        <f>J61-G61</f>
        <v>10.21135199999992</v>
      </c>
      <c r="M61" s="128">
        <f>IF((G61)=0,"",(L61/G61))</f>
        <v>3.2495933931688266E-2</v>
      </c>
      <c r="N61" s="57"/>
      <c r="O61" s="56"/>
      <c r="P61" s="58">
        <f>SUM(P51:P57,P50)</f>
        <v>330.72101265262256</v>
      </c>
      <c r="Q61" s="57"/>
      <c r="R61" s="181">
        <f>P61-J61</f>
        <v>6.2749006526225912</v>
      </c>
      <c r="S61" s="128">
        <f>IF((J61)=0,"",(R61/J61))</f>
        <v>1.9340347812898409E-2</v>
      </c>
      <c r="T61" s="57"/>
      <c r="U61" s="56"/>
      <c r="V61" s="58">
        <f>SUM(V51:V57,V50)</f>
        <v>333.53320794597454</v>
      </c>
      <c r="W61" s="57"/>
      <c r="X61" s="181">
        <f t="shared" si="8"/>
        <v>2.8121952933519765</v>
      </c>
      <c r="Y61" s="128">
        <f t="shared" si="9"/>
        <v>8.5032253342360344E-3</v>
      </c>
      <c r="Z61" s="57"/>
      <c r="AA61" s="56"/>
      <c r="AB61" s="58">
        <f>SUM(AB51:AB57,AB50)</f>
        <v>336.11848884050517</v>
      </c>
      <c r="AC61" s="57"/>
      <c r="AD61" s="181">
        <f t="shared" si="11"/>
        <v>2.5852808945306265</v>
      </c>
      <c r="AE61" s="128">
        <f t="shared" si="12"/>
        <v>7.7511948823680201E-3</v>
      </c>
      <c r="AF61" s="57"/>
      <c r="AG61" s="56"/>
      <c r="AH61" s="58">
        <f>SUM(AH51:AH57,AH50)</f>
        <v>338.95532596607814</v>
      </c>
      <c r="AI61" s="57"/>
      <c r="AJ61" s="181">
        <f t="shared" si="14"/>
        <v>2.8368371255729699</v>
      </c>
      <c r="AK61" s="128">
        <f t="shared" si="15"/>
        <v>8.4399913118706916E-3</v>
      </c>
    </row>
    <row r="62" spans="1:377" x14ac:dyDescent="0.25">
      <c r="B62" s="59" t="s">
        <v>41</v>
      </c>
      <c r="C62" s="15"/>
      <c r="D62" s="15"/>
      <c r="E62" s="201"/>
      <c r="F62" s="60">
        <v>0.13</v>
      </c>
      <c r="G62" s="62">
        <f>G61*F62</f>
        <v>40.85051880000001</v>
      </c>
      <c r="H62" s="61"/>
      <c r="I62" s="60">
        <v>0.13</v>
      </c>
      <c r="J62" s="62">
        <f>J61*I62</f>
        <v>42.177994559999995</v>
      </c>
      <c r="K62" s="61"/>
      <c r="L62" s="181">
        <f>J62-G62</f>
        <v>1.3274757599999845</v>
      </c>
      <c r="M62" s="129">
        <f>IF((G62)=0,"",(L62/G62))</f>
        <v>3.2495933931688134E-2</v>
      </c>
      <c r="N62" s="61"/>
      <c r="O62" s="60">
        <v>0.13</v>
      </c>
      <c r="P62" s="62">
        <f>P61*O62</f>
        <v>42.993731644840935</v>
      </c>
      <c r="Q62" s="61"/>
      <c r="R62" s="181">
        <f t="shared" si="5"/>
        <v>0.81573708484093999</v>
      </c>
      <c r="S62" s="129">
        <f t="shared" ref="S62:S64" si="37">IF((J62)=0,"",(R62/J62))</f>
        <v>1.9340347812898482E-2</v>
      </c>
      <c r="T62" s="61"/>
      <c r="U62" s="60">
        <v>0.13</v>
      </c>
      <c r="V62" s="62">
        <f>V61*U62</f>
        <v>43.359317032976691</v>
      </c>
      <c r="W62" s="61"/>
      <c r="X62" s="181">
        <f t="shared" si="8"/>
        <v>0.36558538813575581</v>
      </c>
      <c r="Y62" s="129">
        <f t="shared" si="9"/>
        <v>8.5032253342360083E-3</v>
      </c>
      <c r="Z62" s="61"/>
      <c r="AA62" s="60">
        <v>0.13</v>
      </c>
      <c r="AB62" s="62">
        <f>AB61*AA62</f>
        <v>43.69540354926567</v>
      </c>
      <c r="AC62" s="61"/>
      <c r="AD62" s="181">
        <f t="shared" si="11"/>
        <v>0.33608651628897945</v>
      </c>
      <c r="AE62" s="129">
        <f t="shared" si="12"/>
        <v>7.7511948823679741E-3</v>
      </c>
      <c r="AF62" s="61"/>
      <c r="AG62" s="60">
        <v>0.13</v>
      </c>
      <c r="AH62" s="62">
        <f>AH61*AG62</f>
        <v>44.06419237559016</v>
      </c>
      <c r="AI62" s="61"/>
      <c r="AJ62" s="181">
        <f t="shared" si="14"/>
        <v>0.36878882632449006</v>
      </c>
      <c r="AK62" s="129">
        <f t="shared" si="15"/>
        <v>8.4399913118707835E-3</v>
      </c>
    </row>
    <row r="63" spans="1:377" x14ac:dyDescent="0.25">
      <c r="B63" s="63" t="s">
        <v>42</v>
      </c>
      <c r="C63" s="15"/>
      <c r="D63" s="15"/>
      <c r="E63" s="201"/>
      <c r="F63" s="64"/>
      <c r="G63" s="62">
        <f>G61+G62</f>
        <v>355.08527880000008</v>
      </c>
      <c r="H63" s="61"/>
      <c r="I63" s="64"/>
      <c r="J63" s="62">
        <f>J61+J62</f>
        <v>366.62410655999997</v>
      </c>
      <c r="K63" s="61"/>
      <c r="L63" s="181">
        <f>J63-G63</f>
        <v>11.53882775999989</v>
      </c>
      <c r="M63" s="129">
        <f>IF((G63)=0,"",(L63/G63))</f>
        <v>3.249593393168821E-2</v>
      </c>
      <c r="N63" s="61"/>
      <c r="O63" s="64"/>
      <c r="P63" s="62">
        <f>P61+P62</f>
        <v>373.71474429746348</v>
      </c>
      <c r="Q63" s="61"/>
      <c r="R63" s="181">
        <f t="shared" si="5"/>
        <v>7.0906377374635099</v>
      </c>
      <c r="S63" s="129">
        <f t="shared" si="37"/>
        <v>1.9340347812898357E-2</v>
      </c>
      <c r="T63" s="61"/>
      <c r="U63" s="64"/>
      <c r="V63" s="62">
        <f>V61+V62</f>
        <v>376.8925249789512</v>
      </c>
      <c r="W63" s="61"/>
      <c r="X63" s="181">
        <f t="shared" si="8"/>
        <v>3.1777806814877181</v>
      </c>
      <c r="Y63" s="129">
        <f t="shared" si="9"/>
        <v>8.5032253342359945E-3</v>
      </c>
      <c r="Z63" s="61"/>
      <c r="AA63" s="64"/>
      <c r="AB63" s="62">
        <f>AB61+AB62</f>
        <v>379.81389238977084</v>
      </c>
      <c r="AC63" s="61"/>
      <c r="AD63" s="181">
        <f t="shared" si="11"/>
        <v>2.9213674108196415</v>
      </c>
      <c r="AE63" s="129">
        <f t="shared" si="12"/>
        <v>7.7511948823681094E-3</v>
      </c>
      <c r="AF63" s="61"/>
      <c r="AG63" s="64"/>
      <c r="AH63" s="62">
        <f>AH61+AH62</f>
        <v>383.01951834166829</v>
      </c>
      <c r="AI63" s="61"/>
      <c r="AJ63" s="181">
        <f t="shared" si="14"/>
        <v>3.2056259518974457</v>
      </c>
      <c r="AK63" s="129">
        <f t="shared" si="15"/>
        <v>8.4399913118706656E-3</v>
      </c>
    </row>
    <row r="64" spans="1:377" ht="15" customHeight="1" x14ac:dyDescent="0.25">
      <c r="B64" s="238" t="s">
        <v>43</v>
      </c>
      <c r="C64" s="238"/>
      <c r="D64" s="238"/>
      <c r="E64" s="201"/>
      <c r="F64" s="56">
        <v>0.1</v>
      </c>
      <c r="G64" s="65">
        <f>-G63*F64</f>
        <v>-35.50852788000001</v>
      </c>
      <c r="H64" s="61"/>
      <c r="I64" s="64"/>
      <c r="J64" s="65"/>
      <c r="K64" s="61"/>
      <c r="L64" s="182">
        <f>J64-G64</f>
        <v>35.50852788000001</v>
      </c>
      <c r="M64" s="130">
        <f>IF((G64)=0,"",(L64/G64))</f>
        <v>-1</v>
      </c>
      <c r="N64" s="61"/>
      <c r="O64" s="64"/>
      <c r="P64" s="65"/>
      <c r="Q64" s="61"/>
      <c r="R64" s="182">
        <f t="shared" si="5"/>
        <v>0</v>
      </c>
      <c r="S64" s="130" t="str">
        <f t="shared" si="37"/>
        <v/>
      </c>
      <c r="T64" s="61"/>
      <c r="U64" s="64"/>
      <c r="V64" s="65"/>
      <c r="W64" s="61"/>
      <c r="X64" s="182">
        <f t="shared" si="8"/>
        <v>0</v>
      </c>
      <c r="Y64" s="130" t="str">
        <f t="shared" si="9"/>
        <v/>
      </c>
      <c r="Z64" s="61"/>
      <c r="AA64" s="64"/>
      <c r="AB64" s="65"/>
      <c r="AC64" s="61"/>
      <c r="AD64" s="182">
        <f t="shared" si="11"/>
        <v>0</v>
      </c>
      <c r="AE64" s="130" t="str">
        <f t="shared" si="12"/>
        <v/>
      </c>
      <c r="AF64" s="61"/>
      <c r="AG64" s="64"/>
      <c r="AH64" s="65"/>
      <c r="AI64" s="61"/>
      <c r="AJ64" s="182">
        <f t="shared" si="14"/>
        <v>0</v>
      </c>
      <c r="AK64" s="130" t="str">
        <f t="shared" si="15"/>
        <v/>
      </c>
    </row>
    <row r="65" spans="1:377" ht="15.75" customHeight="1" thickBot="1" x14ac:dyDescent="0.3">
      <c r="B65" s="239" t="s">
        <v>44</v>
      </c>
      <c r="C65" s="239"/>
      <c r="D65" s="239"/>
      <c r="E65" s="202"/>
      <c r="F65" s="66"/>
      <c r="G65" s="67">
        <f>G63+G64</f>
        <v>319.57675092000005</v>
      </c>
      <c r="H65" s="57"/>
      <c r="I65" s="66"/>
      <c r="J65" s="67">
        <f>J63+J64</f>
        <v>366.62410655999997</v>
      </c>
      <c r="K65" s="57"/>
      <c r="L65" s="183">
        <f>J65-G65</f>
        <v>47.047355639999921</v>
      </c>
      <c r="M65" s="131">
        <f>IF((G65)=0,"",(L65/G65))</f>
        <v>0.14721770436854253</v>
      </c>
      <c r="N65" s="57"/>
      <c r="O65" s="66"/>
      <c r="P65" s="67">
        <f>P63+P64</f>
        <v>373.71474429746348</v>
      </c>
      <c r="Q65" s="57"/>
      <c r="R65" s="183">
        <f t="shared" si="5"/>
        <v>7.0906377374635099</v>
      </c>
      <c r="S65" s="131">
        <f>IF((J65)=0,"",(R65/J65))</f>
        <v>1.9340347812898357E-2</v>
      </c>
      <c r="T65" s="57"/>
      <c r="U65" s="66"/>
      <c r="V65" s="67">
        <f>V63+V64</f>
        <v>376.8925249789512</v>
      </c>
      <c r="W65" s="57"/>
      <c r="X65" s="183">
        <f t="shared" si="8"/>
        <v>3.1777806814877181</v>
      </c>
      <c r="Y65" s="131">
        <f>IF((P65)=0,"",(X65/P65))</f>
        <v>8.5032253342359945E-3</v>
      </c>
      <c r="Z65" s="57"/>
      <c r="AA65" s="66"/>
      <c r="AB65" s="67">
        <f>AB63+AB64</f>
        <v>379.81389238977084</v>
      </c>
      <c r="AC65" s="57"/>
      <c r="AD65" s="183">
        <f t="shared" si="11"/>
        <v>2.9213674108196415</v>
      </c>
      <c r="AE65" s="131">
        <f t="shared" si="12"/>
        <v>7.7511948823681094E-3</v>
      </c>
      <c r="AF65" s="57"/>
      <c r="AG65" s="66"/>
      <c r="AH65" s="67">
        <f>AH63+AH64</f>
        <v>383.01951834166829</v>
      </c>
      <c r="AI65" s="57"/>
      <c r="AJ65" s="183">
        <f t="shared" si="14"/>
        <v>3.2056259518974457</v>
      </c>
      <c r="AK65" s="131">
        <f t="shared" si="15"/>
        <v>8.4399913118706656E-3</v>
      </c>
    </row>
    <row r="66" spans="1:377" s="51" customFormat="1" ht="15.75" thickBot="1" x14ac:dyDescent="0.25">
      <c r="B66" s="68"/>
      <c r="C66" s="69"/>
      <c r="D66" s="70"/>
      <c r="E66" s="203"/>
      <c r="F66" s="85"/>
      <c r="G66" s="86"/>
      <c r="H66" s="110"/>
      <c r="I66" s="85"/>
      <c r="J66" s="86"/>
      <c r="K66" s="110"/>
      <c r="L66" s="184"/>
      <c r="M66" s="127"/>
      <c r="N66" s="110"/>
      <c r="O66" s="85"/>
      <c r="P66" s="86"/>
      <c r="Q66" s="110"/>
      <c r="R66" s="184"/>
      <c r="S66" s="127"/>
      <c r="T66" s="110"/>
      <c r="U66" s="85"/>
      <c r="V66" s="86"/>
      <c r="W66" s="110"/>
      <c r="X66" s="184">
        <f t="shared" si="8"/>
        <v>0</v>
      </c>
      <c r="Y66" s="127" t="str">
        <f t="shared" si="9"/>
        <v/>
      </c>
      <c r="Z66" s="110"/>
      <c r="AA66" s="85"/>
      <c r="AB66" s="86"/>
      <c r="AC66" s="110"/>
      <c r="AD66" s="184">
        <f t="shared" si="11"/>
        <v>0</v>
      </c>
      <c r="AE66" s="127" t="str">
        <f t="shared" si="12"/>
        <v/>
      </c>
      <c r="AF66" s="110"/>
      <c r="AG66" s="85"/>
      <c r="AH66" s="86"/>
      <c r="AI66" s="110"/>
      <c r="AJ66" s="184">
        <f t="shared" si="14"/>
        <v>0</v>
      </c>
      <c r="AK66" s="127" t="str">
        <f t="shared" si="15"/>
        <v/>
      </c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  <c r="IW66" s="98"/>
      <c r="IX66" s="98"/>
      <c r="IY66" s="98"/>
      <c r="IZ66" s="98"/>
      <c r="JA66" s="98"/>
      <c r="JB66" s="98"/>
      <c r="JC66" s="98"/>
      <c r="JD66" s="98"/>
      <c r="JE66" s="98"/>
      <c r="JF66" s="98"/>
      <c r="JG66" s="98"/>
      <c r="JH66" s="98"/>
      <c r="JI66" s="98"/>
      <c r="JJ66" s="98"/>
      <c r="JK66" s="98"/>
      <c r="JL66" s="98"/>
      <c r="JM66" s="98"/>
      <c r="JN66" s="98"/>
      <c r="JO66" s="98"/>
      <c r="JP66" s="98"/>
      <c r="JQ66" s="98"/>
      <c r="JR66" s="98"/>
      <c r="JS66" s="98"/>
      <c r="JT66" s="98"/>
      <c r="JU66" s="98"/>
      <c r="JV66" s="98"/>
      <c r="JW66" s="98"/>
      <c r="JX66" s="98"/>
      <c r="JY66" s="98"/>
      <c r="JZ66" s="98"/>
      <c r="KA66" s="98"/>
      <c r="KB66" s="98"/>
      <c r="KC66" s="98"/>
      <c r="KD66" s="98"/>
      <c r="KE66" s="98"/>
      <c r="KF66" s="98"/>
      <c r="KG66" s="98"/>
      <c r="KH66" s="98"/>
      <c r="KI66" s="98"/>
      <c r="KJ66" s="98"/>
      <c r="KK66" s="98"/>
      <c r="KL66" s="98"/>
      <c r="KM66" s="98"/>
      <c r="KN66" s="98"/>
      <c r="KO66" s="98"/>
      <c r="KP66" s="98"/>
      <c r="KQ66" s="98"/>
      <c r="KR66" s="98"/>
      <c r="KS66" s="98"/>
      <c r="KT66" s="98"/>
      <c r="KU66" s="98"/>
      <c r="KV66" s="98"/>
      <c r="KW66" s="98"/>
      <c r="KX66" s="98"/>
      <c r="KY66" s="98"/>
      <c r="KZ66" s="98"/>
      <c r="LA66" s="98"/>
      <c r="LB66" s="98"/>
      <c r="LC66" s="98"/>
      <c r="LD66" s="98"/>
      <c r="LE66" s="98"/>
      <c r="LF66" s="98"/>
      <c r="LG66" s="98"/>
      <c r="LH66" s="98"/>
      <c r="LI66" s="98"/>
      <c r="LJ66" s="98"/>
      <c r="LK66" s="98"/>
      <c r="LL66" s="98"/>
      <c r="LM66" s="98"/>
      <c r="LN66" s="98"/>
      <c r="LO66" s="98"/>
      <c r="LP66" s="98"/>
      <c r="LQ66" s="98"/>
      <c r="LR66" s="98"/>
      <c r="LS66" s="98"/>
      <c r="LT66" s="98"/>
      <c r="LU66" s="98"/>
      <c r="LV66" s="98"/>
      <c r="LW66" s="98"/>
      <c r="LX66" s="98"/>
      <c r="LY66" s="98"/>
      <c r="LZ66" s="98"/>
      <c r="MA66" s="98"/>
      <c r="MB66" s="98"/>
      <c r="MC66" s="98"/>
      <c r="MD66" s="98"/>
      <c r="ME66" s="98"/>
      <c r="MF66" s="98"/>
      <c r="MG66" s="98"/>
      <c r="MH66" s="98"/>
      <c r="MI66" s="98"/>
      <c r="MJ66" s="98"/>
      <c r="MK66" s="98"/>
      <c r="ML66" s="98"/>
      <c r="MM66" s="98"/>
      <c r="MN66" s="98"/>
      <c r="MO66" s="98"/>
      <c r="MP66" s="98"/>
      <c r="MQ66" s="98"/>
      <c r="MR66" s="98"/>
      <c r="MS66" s="98"/>
      <c r="MT66" s="98"/>
      <c r="MU66" s="98"/>
      <c r="MV66" s="98"/>
      <c r="MW66" s="98"/>
      <c r="MX66" s="98"/>
      <c r="MY66" s="98"/>
      <c r="MZ66" s="98"/>
      <c r="NA66" s="98"/>
      <c r="NB66" s="98"/>
      <c r="NC66" s="98"/>
      <c r="ND66" s="98"/>
      <c r="NE66" s="98"/>
      <c r="NF66" s="98"/>
      <c r="NG66" s="98"/>
      <c r="NH66" s="98"/>
      <c r="NI66" s="98"/>
      <c r="NJ66" s="98"/>
      <c r="NK66" s="98"/>
      <c r="NL66" s="98"/>
      <c r="NM66" s="98"/>
    </row>
    <row r="67" spans="1:377" s="51" customFormat="1" ht="12.75" x14ac:dyDescent="0.2">
      <c r="B67" s="72" t="s">
        <v>45</v>
      </c>
      <c r="C67" s="49"/>
      <c r="D67" s="49"/>
      <c r="E67" s="204"/>
      <c r="F67" s="73"/>
      <c r="G67" s="75">
        <f>SUM(G58:G59,G50,G51:G54)</f>
        <v>320.99275999999998</v>
      </c>
      <c r="H67" s="74"/>
      <c r="I67" s="73"/>
      <c r="J67" s="75">
        <f>SUM(J58:J59,J50,J51:J54)</f>
        <v>331.69371199999995</v>
      </c>
      <c r="K67" s="74"/>
      <c r="L67" s="185">
        <f>J67-G67</f>
        <v>10.700951999999972</v>
      </c>
      <c r="M67" s="128">
        <f>IF((G67)=0,"",(L67/G67))</f>
        <v>3.33370509665077E-2</v>
      </c>
      <c r="N67" s="74"/>
      <c r="O67" s="73"/>
      <c r="P67" s="75">
        <f>SUM(P58:P59,P50,P51:P54)</f>
        <v>337.96861265262248</v>
      </c>
      <c r="Q67" s="74"/>
      <c r="R67" s="185">
        <f t="shared" si="5"/>
        <v>6.2749006526225344</v>
      </c>
      <c r="S67" s="128">
        <f>IF((J67)=0,"",(R67/J67))</f>
        <v>1.8917755825960714E-2</v>
      </c>
      <c r="T67" s="74"/>
      <c r="U67" s="73"/>
      <c r="V67" s="75">
        <f>SUM(V58:V59,V50,V51:V54)</f>
        <v>340.78080794597446</v>
      </c>
      <c r="W67" s="74"/>
      <c r="X67" s="185">
        <f t="shared" si="8"/>
        <v>2.8121952933519765</v>
      </c>
      <c r="Y67" s="128">
        <f t="shared" si="9"/>
        <v>8.3208771112791534E-3</v>
      </c>
      <c r="Z67" s="74"/>
      <c r="AA67" s="73"/>
      <c r="AB67" s="75">
        <f>SUM(AB58:AB59,AB50,AB51:AB54)</f>
        <v>343.36608884050514</v>
      </c>
      <c r="AC67" s="74"/>
      <c r="AD67" s="185">
        <f t="shared" si="11"/>
        <v>2.5852808945306833</v>
      </c>
      <c r="AE67" s="128">
        <f t="shared" si="12"/>
        <v>7.5863453406112584E-3</v>
      </c>
      <c r="AF67" s="74"/>
      <c r="AG67" s="73"/>
      <c r="AH67" s="75">
        <f>SUM(AH58:AH59,AH50,AH51:AH54)</f>
        <v>346.20292596607811</v>
      </c>
      <c r="AI67" s="74"/>
      <c r="AJ67" s="185">
        <f t="shared" si="14"/>
        <v>2.8368371255729699</v>
      </c>
      <c r="AK67" s="128">
        <f t="shared" si="15"/>
        <v>8.2618441883778784E-3</v>
      </c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  <c r="IW67" s="98"/>
      <c r="IX67" s="98"/>
      <c r="IY67" s="98"/>
      <c r="IZ67" s="98"/>
      <c r="JA67" s="98"/>
      <c r="JB67" s="98"/>
      <c r="JC67" s="98"/>
      <c r="JD67" s="98"/>
      <c r="JE67" s="98"/>
      <c r="JF67" s="98"/>
      <c r="JG67" s="98"/>
      <c r="JH67" s="98"/>
      <c r="JI67" s="98"/>
      <c r="JJ67" s="98"/>
      <c r="JK67" s="98"/>
      <c r="JL67" s="98"/>
      <c r="JM67" s="98"/>
      <c r="JN67" s="98"/>
      <c r="JO67" s="98"/>
      <c r="JP67" s="98"/>
      <c r="JQ67" s="98"/>
      <c r="JR67" s="98"/>
      <c r="JS67" s="98"/>
      <c r="JT67" s="98"/>
      <c r="JU67" s="98"/>
      <c r="JV67" s="98"/>
      <c r="JW67" s="98"/>
      <c r="JX67" s="98"/>
      <c r="JY67" s="98"/>
      <c r="JZ67" s="98"/>
      <c r="KA67" s="98"/>
      <c r="KB67" s="98"/>
      <c r="KC67" s="98"/>
      <c r="KD67" s="98"/>
      <c r="KE67" s="98"/>
      <c r="KF67" s="98"/>
      <c r="KG67" s="98"/>
      <c r="KH67" s="98"/>
      <c r="KI67" s="98"/>
      <c r="KJ67" s="98"/>
      <c r="KK67" s="98"/>
      <c r="KL67" s="98"/>
      <c r="KM67" s="98"/>
      <c r="KN67" s="98"/>
      <c r="KO67" s="98"/>
      <c r="KP67" s="98"/>
      <c r="KQ67" s="98"/>
      <c r="KR67" s="98"/>
      <c r="KS67" s="98"/>
      <c r="KT67" s="98"/>
      <c r="KU67" s="98"/>
      <c r="KV67" s="98"/>
      <c r="KW67" s="98"/>
      <c r="KX67" s="98"/>
      <c r="KY67" s="98"/>
      <c r="KZ67" s="98"/>
      <c r="LA67" s="98"/>
      <c r="LB67" s="98"/>
      <c r="LC67" s="98"/>
      <c r="LD67" s="98"/>
      <c r="LE67" s="98"/>
      <c r="LF67" s="98"/>
      <c r="LG67" s="98"/>
      <c r="LH67" s="98"/>
      <c r="LI67" s="98"/>
      <c r="LJ67" s="98"/>
      <c r="LK67" s="98"/>
      <c r="LL67" s="98"/>
      <c r="LM67" s="98"/>
      <c r="LN67" s="98"/>
      <c r="LO67" s="98"/>
      <c r="LP67" s="98"/>
      <c r="LQ67" s="98"/>
      <c r="LR67" s="98"/>
      <c r="LS67" s="98"/>
      <c r="LT67" s="98"/>
      <c r="LU67" s="98"/>
      <c r="LV67" s="98"/>
      <c r="LW67" s="98"/>
      <c r="LX67" s="98"/>
      <c r="LY67" s="98"/>
      <c r="LZ67" s="98"/>
      <c r="MA67" s="98"/>
      <c r="MB67" s="98"/>
      <c r="MC67" s="98"/>
      <c r="MD67" s="98"/>
      <c r="ME67" s="98"/>
      <c r="MF67" s="98"/>
      <c r="MG67" s="98"/>
      <c r="MH67" s="98"/>
      <c r="MI67" s="98"/>
      <c r="MJ67" s="98"/>
      <c r="MK67" s="98"/>
      <c r="ML67" s="98"/>
      <c r="MM67" s="98"/>
      <c r="MN67" s="98"/>
      <c r="MO67" s="98"/>
      <c r="MP67" s="98"/>
      <c r="MQ67" s="98"/>
      <c r="MR67" s="98"/>
      <c r="MS67" s="98"/>
      <c r="MT67" s="98"/>
      <c r="MU67" s="98"/>
      <c r="MV67" s="98"/>
      <c r="MW67" s="98"/>
      <c r="MX67" s="98"/>
      <c r="MY67" s="98"/>
      <c r="MZ67" s="98"/>
      <c r="NA67" s="98"/>
      <c r="NB67" s="98"/>
      <c r="NC67" s="98"/>
      <c r="ND67" s="98"/>
      <c r="NE67" s="98"/>
      <c r="NF67" s="98"/>
      <c r="NG67" s="98"/>
      <c r="NH67" s="98"/>
      <c r="NI67" s="98"/>
      <c r="NJ67" s="98"/>
      <c r="NK67" s="98"/>
      <c r="NL67" s="98"/>
      <c r="NM67" s="98"/>
    </row>
    <row r="68" spans="1:377" s="51" customFormat="1" ht="12.75" x14ac:dyDescent="0.2">
      <c r="B68" s="76" t="s">
        <v>41</v>
      </c>
      <c r="C68" s="49"/>
      <c r="D68" s="49"/>
      <c r="E68" s="204"/>
      <c r="F68" s="77">
        <v>0.13</v>
      </c>
      <c r="G68" s="79">
        <f>G67*F68</f>
        <v>41.729058799999997</v>
      </c>
      <c r="H68" s="78"/>
      <c r="I68" s="77">
        <v>0.13</v>
      </c>
      <c r="J68" s="79">
        <f>J67*I68</f>
        <v>43.120182559999996</v>
      </c>
      <c r="K68" s="78"/>
      <c r="L68" s="185">
        <f>J68-G68</f>
        <v>1.3911237599999993</v>
      </c>
      <c r="M68" s="129">
        <f>IF((G68)=0,"",(L68/G68))</f>
        <v>3.3337050966507763E-2</v>
      </c>
      <c r="N68" s="78"/>
      <c r="O68" s="77">
        <v>0.13</v>
      </c>
      <c r="P68" s="79">
        <f>P67*O68</f>
        <v>43.935919644840922</v>
      </c>
      <c r="Q68" s="78"/>
      <c r="R68" s="185">
        <f t="shared" si="5"/>
        <v>0.81573708484092577</v>
      </c>
      <c r="S68" s="129">
        <f t="shared" ref="S68:S71" si="38">IF((J68)=0,"",(R68/J68))</f>
        <v>1.8917755825960628E-2</v>
      </c>
      <c r="T68" s="78"/>
      <c r="U68" s="77">
        <v>0.13</v>
      </c>
      <c r="V68" s="79">
        <f>V67*U68</f>
        <v>44.301505032976678</v>
      </c>
      <c r="W68" s="78"/>
      <c r="X68" s="185">
        <f t="shared" si="8"/>
        <v>0.36558538813575581</v>
      </c>
      <c r="Y68" s="129">
        <f t="shared" si="9"/>
        <v>8.3208771112791274E-3</v>
      </c>
      <c r="Z68" s="78"/>
      <c r="AA68" s="77">
        <v>0.13</v>
      </c>
      <c r="AB68" s="79">
        <f>AB67*AA68</f>
        <v>44.637591549265672</v>
      </c>
      <c r="AC68" s="78"/>
      <c r="AD68" s="185">
        <f t="shared" si="11"/>
        <v>0.33608651628899366</v>
      </c>
      <c r="AE68" s="129">
        <f t="shared" si="12"/>
        <v>7.5863453406113677E-3</v>
      </c>
      <c r="AF68" s="78"/>
      <c r="AG68" s="77">
        <v>0.13</v>
      </c>
      <c r="AH68" s="79">
        <f>AH67*AG68</f>
        <v>45.006380375590155</v>
      </c>
      <c r="AI68" s="78"/>
      <c r="AJ68" s="185">
        <f t="shared" si="14"/>
        <v>0.36878882632448295</v>
      </c>
      <c r="AK68" s="129">
        <f t="shared" si="15"/>
        <v>8.261844188377809E-3</v>
      </c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  <c r="IW68" s="98"/>
      <c r="IX68" s="98"/>
      <c r="IY68" s="98"/>
      <c r="IZ68" s="98"/>
      <c r="JA68" s="98"/>
      <c r="JB68" s="98"/>
      <c r="JC68" s="98"/>
      <c r="JD68" s="98"/>
      <c r="JE68" s="98"/>
      <c r="JF68" s="98"/>
      <c r="JG68" s="98"/>
      <c r="JH68" s="98"/>
      <c r="JI68" s="98"/>
      <c r="JJ68" s="98"/>
      <c r="JK68" s="98"/>
      <c r="JL68" s="98"/>
      <c r="JM68" s="98"/>
      <c r="JN68" s="98"/>
      <c r="JO68" s="98"/>
      <c r="JP68" s="98"/>
      <c r="JQ68" s="98"/>
      <c r="JR68" s="98"/>
      <c r="JS68" s="98"/>
      <c r="JT68" s="98"/>
      <c r="JU68" s="98"/>
      <c r="JV68" s="98"/>
      <c r="JW68" s="98"/>
      <c r="JX68" s="98"/>
      <c r="JY68" s="98"/>
      <c r="JZ68" s="98"/>
      <c r="KA68" s="98"/>
      <c r="KB68" s="98"/>
      <c r="KC68" s="98"/>
      <c r="KD68" s="98"/>
      <c r="KE68" s="98"/>
      <c r="KF68" s="98"/>
      <c r="KG68" s="98"/>
      <c r="KH68" s="98"/>
      <c r="KI68" s="98"/>
      <c r="KJ68" s="98"/>
      <c r="KK68" s="98"/>
      <c r="KL68" s="98"/>
      <c r="KM68" s="98"/>
      <c r="KN68" s="98"/>
      <c r="KO68" s="98"/>
      <c r="KP68" s="98"/>
      <c r="KQ68" s="98"/>
      <c r="KR68" s="98"/>
      <c r="KS68" s="98"/>
      <c r="KT68" s="98"/>
      <c r="KU68" s="98"/>
      <c r="KV68" s="98"/>
      <c r="KW68" s="98"/>
      <c r="KX68" s="98"/>
      <c r="KY68" s="98"/>
      <c r="KZ68" s="98"/>
      <c r="LA68" s="98"/>
      <c r="LB68" s="98"/>
      <c r="LC68" s="98"/>
      <c r="LD68" s="98"/>
      <c r="LE68" s="98"/>
      <c r="LF68" s="98"/>
      <c r="LG68" s="98"/>
      <c r="LH68" s="98"/>
      <c r="LI68" s="98"/>
      <c r="LJ68" s="98"/>
      <c r="LK68" s="98"/>
      <c r="LL68" s="98"/>
      <c r="LM68" s="98"/>
      <c r="LN68" s="98"/>
      <c r="LO68" s="98"/>
      <c r="LP68" s="98"/>
      <c r="LQ68" s="98"/>
      <c r="LR68" s="98"/>
      <c r="LS68" s="98"/>
      <c r="LT68" s="98"/>
      <c r="LU68" s="98"/>
      <c r="LV68" s="98"/>
      <c r="LW68" s="98"/>
      <c r="LX68" s="98"/>
      <c r="LY68" s="98"/>
      <c r="LZ68" s="98"/>
      <c r="MA68" s="98"/>
      <c r="MB68" s="98"/>
      <c r="MC68" s="98"/>
      <c r="MD68" s="98"/>
      <c r="ME68" s="98"/>
      <c r="MF68" s="98"/>
      <c r="MG68" s="98"/>
      <c r="MH68" s="98"/>
      <c r="MI68" s="98"/>
      <c r="MJ68" s="98"/>
      <c r="MK68" s="98"/>
      <c r="ML68" s="98"/>
      <c r="MM68" s="98"/>
      <c r="MN68" s="98"/>
      <c r="MO68" s="98"/>
      <c r="MP68" s="98"/>
      <c r="MQ68" s="98"/>
      <c r="MR68" s="98"/>
      <c r="MS68" s="98"/>
      <c r="MT68" s="98"/>
      <c r="MU68" s="98"/>
      <c r="MV68" s="98"/>
      <c r="MW68" s="98"/>
      <c r="MX68" s="98"/>
      <c r="MY68" s="98"/>
      <c r="MZ68" s="98"/>
      <c r="NA68" s="98"/>
      <c r="NB68" s="98"/>
      <c r="NC68" s="98"/>
      <c r="ND68" s="98"/>
      <c r="NE68" s="98"/>
      <c r="NF68" s="98"/>
      <c r="NG68" s="98"/>
      <c r="NH68" s="98"/>
      <c r="NI68" s="98"/>
      <c r="NJ68" s="98"/>
      <c r="NK68" s="98"/>
      <c r="NL68" s="98"/>
      <c r="NM68" s="98"/>
    </row>
    <row r="69" spans="1:377" s="51" customFormat="1" ht="12.75" x14ac:dyDescent="0.2">
      <c r="B69" s="80" t="s">
        <v>42</v>
      </c>
      <c r="C69" s="49"/>
      <c r="D69" s="49"/>
      <c r="E69" s="204"/>
      <c r="F69" s="81"/>
      <c r="G69" s="79">
        <f>G67+G68</f>
        <v>362.72181879999999</v>
      </c>
      <c r="H69" s="78"/>
      <c r="I69" s="81"/>
      <c r="J69" s="79">
        <f>J67+J68</f>
        <v>374.81389455999994</v>
      </c>
      <c r="K69" s="78"/>
      <c r="L69" s="185">
        <f>J69-G69</f>
        <v>12.092075759999943</v>
      </c>
      <c r="M69" s="129">
        <f>IF((G69)=0,"",(L69/G69))</f>
        <v>3.3337050966507624E-2</v>
      </c>
      <c r="N69" s="78"/>
      <c r="O69" s="81"/>
      <c r="P69" s="79">
        <f>P67+P68</f>
        <v>381.90453229746339</v>
      </c>
      <c r="Q69" s="78"/>
      <c r="R69" s="185">
        <f t="shared" si="5"/>
        <v>7.090637737463453</v>
      </c>
      <c r="S69" s="129">
        <f t="shared" si="38"/>
        <v>1.8917755825960687E-2</v>
      </c>
      <c r="T69" s="78"/>
      <c r="U69" s="81"/>
      <c r="V69" s="79">
        <f>V67+V68</f>
        <v>385.08231297895111</v>
      </c>
      <c r="W69" s="78"/>
      <c r="X69" s="185">
        <f t="shared" si="8"/>
        <v>3.1777806814877181</v>
      </c>
      <c r="Y69" s="129">
        <f t="shared" si="9"/>
        <v>8.3208771112791135E-3</v>
      </c>
      <c r="Z69" s="78"/>
      <c r="AA69" s="81"/>
      <c r="AB69" s="79">
        <f>AB67+AB68</f>
        <v>388.00368038977081</v>
      </c>
      <c r="AC69" s="78"/>
      <c r="AD69" s="185">
        <f t="shared" si="11"/>
        <v>2.9213674108196983</v>
      </c>
      <c r="AE69" s="129">
        <f t="shared" si="12"/>
        <v>7.5863453406113269E-3</v>
      </c>
      <c r="AF69" s="78"/>
      <c r="AG69" s="81"/>
      <c r="AH69" s="79">
        <f>AH67+AH68</f>
        <v>391.20930634166825</v>
      </c>
      <c r="AI69" s="78"/>
      <c r="AJ69" s="185">
        <f t="shared" si="14"/>
        <v>3.2056259518974457</v>
      </c>
      <c r="AK69" s="129">
        <f t="shared" si="15"/>
        <v>8.2618441883778523E-3</v>
      </c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  <c r="IW69" s="98"/>
      <c r="IX69" s="98"/>
      <c r="IY69" s="98"/>
      <c r="IZ69" s="98"/>
      <c r="JA69" s="98"/>
      <c r="JB69" s="98"/>
      <c r="JC69" s="98"/>
      <c r="JD69" s="98"/>
      <c r="JE69" s="98"/>
      <c r="JF69" s="98"/>
      <c r="JG69" s="98"/>
      <c r="JH69" s="98"/>
      <c r="JI69" s="98"/>
      <c r="JJ69" s="98"/>
      <c r="JK69" s="98"/>
      <c r="JL69" s="98"/>
      <c r="JM69" s="98"/>
      <c r="JN69" s="98"/>
      <c r="JO69" s="98"/>
      <c r="JP69" s="98"/>
      <c r="JQ69" s="98"/>
      <c r="JR69" s="98"/>
      <c r="JS69" s="98"/>
      <c r="JT69" s="98"/>
      <c r="JU69" s="98"/>
      <c r="JV69" s="98"/>
      <c r="JW69" s="98"/>
      <c r="JX69" s="98"/>
      <c r="JY69" s="98"/>
      <c r="JZ69" s="98"/>
      <c r="KA69" s="98"/>
      <c r="KB69" s="98"/>
      <c r="KC69" s="98"/>
      <c r="KD69" s="98"/>
      <c r="KE69" s="98"/>
      <c r="KF69" s="98"/>
      <c r="KG69" s="98"/>
      <c r="KH69" s="98"/>
      <c r="KI69" s="98"/>
      <c r="KJ69" s="98"/>
      <c r="KK69" s="98"/>
      <c r="KL69" s="98"/>
      <c r="KM69" s="98"/>
      <c r="KN69" s="98"/>
      <c r="KO69" s="98"/>
      <c r="KP69" s="98"/>
      <c r="KQ69" s="98"/>
      <c r="KR69" s="98"/>
      <c r="KS69" s="98"/>
      <c r="KT69" s="98"/>
      <c r="KU69" s="98"/>
      <c r="KV69" s="98"/>
      <c r="KW69" s="98"/>
      <c r="KX69" s="98"/>
      <c r="KY69" s="98"/>
      <c r="KZ69" s="98"/>
      <c r="LA69" s="98"/>
      <c r="LB69" s="98"/>
      <c r="LC69" s="98"/>
      <c r="LD69" s="98"/>
      <c r="LE69" s="98"/>
      <c r="LF69" s="98"/>
      <c r="LG69" s="98"/>
      <c r="LH69" s="98"/>
      <c r="LI69" s="98"/>
      <c r="LJ69" s="98"/>
      <c r="LK69" s="98"/>
      <c r="LL69" s="98"/>
      <c r="LM69" s="98"/>
      <c r="LN69" s="98"/>
      <c r="LO69" s="98"/>
      <c r="LP69" s="98"/>
      <c r="LQ69" s="98"/>
      <c r="LR69" s="98"/>
      <c r="LS69" s="98"/>
      <c r="LT69" s="98"/>
      <c r="LU69" s="98"/>
      <c r="LV69" s="98"/>
      <c r="LW69" s="98"/>
      <c r="LX69" s="98"/>
      <c r="LY69" s="98"/>
      <c r="LZ69" s="98"/>
      <c r="MA69" s="98"/>
      <c r="MB69" s="98"/>
      <c r="MC69" s="98"/>
      <c r="MD69" s="98"/>
      <c r="ME69" s="98"/>
      <c r="MF69" s="98"/>
      <c r="MG69" s="98"/>
      <c r="MH69" s="98"/>
      <c r="MI69" s="98"/>
      <c r="MJ69" s="98"/>
      <c r="MK69" s="98"/>
      <c r="ML69" s="98"/>
      <c r="MM69" s="98"/>
      <c r="MN69" s="98"/>
      <c r="MO69" s="98"/>
      <c r="MP69" s="98"/>
      <c r="MQ69" s="98"/>
      <c r="MR69" s="98"/>
      <c r="MS69" s="98"/>
      <c r="MT69" s="98"/>
      <c r="MU69" s="98"/>
      <c r="MV69" s="98"/>
      <c r="MW69" s="98"/>
      <c r="MX69" s="98"/>
      <c r="MY69" s="98"/>
      <c r="MZ69" s="98"/>
      <c r="NA69" s="98"/>
      <c r="NB69" s="98"/>
      <c r="NC69" s="98"/>
      <c r="ND69" s="98"/>
      <c r="NE69" s="98"/>
      <c r="NF69" s="98"/>
      <c r="NG69" s="98"/>
      <c r="NH69" s="98"/>
      <c r="NI69" s="98"/>
      <c r="NJ69" s="98"/>
      <c r="NK69" s="98"/>
      <c r="NL69" s="98"/>
      <c r="NM69" s="98"/>
    </row>
    <row r="70" spans="1:377" s="51" customFormat="1" ht="12.75" customHeight="1" x14ac:dyDescent="0.2">
      <c r="B70" s="240" t="s">
        <v>43</v>
      </c>
      <c r="C70" s="240"/>
      <c r="D70" s="240"/>
      <c r="E70" s="204"/>
      <c r="F70" s="73">
        <v>0.1</v>
      </c>
      <c r="G70" s="82">
        <f>-G69*F70</f>
        <v>-36.272181879999998</v>
      </c>
      <c r="H70" s="78"/>
      <c r="I70" s="81"/>
      <c r="J70" s="82"/>
      <c r="K70" s="78"/>
      <c r="L70" s="186">
        <f>J70-G70</f>
        <v>36.272181879999998</v>
      </c>
      <c r="M70" s="130">
        <f>IF((G70)=0,"",(L70/G70))</f>
        <v>-1</v>
      </c>
      <c r="N70" s="78"/>
      <c r="O70" s="81"/>
      <c r="P70" s="82"/>
      <c r="Q70" s="78"/>
      <c r="R70" s="186">
        <f t="shared" si="5"/>
        <v>0</v>
      </c>
      <c r="S70" s="130" t="str">
        <f t="shared" si="38"/>
        <v/>
      </c>
      <c r="T70" s="78"/>
      <c r="U70" s="81"/>
      <c r="V70" s="82"/>
      <c r="W70" s="78"/>
      <c r="X70" s="186">
        <f t="shared" si="8"/>
        <v>0</v>
      </c>
      <c r="Y70" s="130" t="str">
        <f t="shared" si="9"/>
        <v/>
      </c>
      <c r="Z70" s="78"/>
      <c r="AA70" s="81"/>
      <c r="AB70" s="82"/>
      <c r="AC70" s="78"/>
      <c r="AD70" s="186">
        <f t="shared" si="11"/>
        <v>0</v>
      </c>
      <c r="AE70" s="130" t="str">
        <f t="shared" si="12"/>
        <v/>
      </c>
      <c r="AF70" s="78"/>
      <c r="AG70" s="81"/>
      <c r="AH70" s="82"/>
      <c r="AI70" s="78"/>
      <c r="AJ70" s="186">
        <f t="shared" si="14"/>
        <v>0</v>
      </c>
      <c r="AK70" s="130" t="str">
        <f t="shared" si="15"/>
        <v/>
      </c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  <c r="IW70" s="98"/>
      <c r="IX70" s="98"/>
      <c r="IY70" s="98"/>
      <c r="IZ70" s="98"/>
      <c r="JA70" s="98"/>
      <c r="JB70" s="98"/>
      <c r="JC70" s="98"/>
      <c r="JD70" s="98"/>
      <c r="JE70" s="98"/>
      <c r="JF70" s="98"/>
      <c r="JG70" s="98"/>
      <c r="JH70" s="98"/>
      <c r="JI70" s="98"/>
      <c r="JJ70" s="98"/>
      <c r="JK70" s="98"/>
      <c r="JL70" s="98"/>
      <c r="JM70" s="98"/>
      <c r="JN70" s="98"/>
      <c r="JO70" s="98"/>
      <c r="JP70" s="98"/>
      <c r="JQ70" s="98"/>
      <c r="JR70" s="98"/>
      <c r="JS70" s="98"/>
      <c r="JT70" s="98"/>
      <c r="JU70" s="98"/>
      <c r="JV70" s="98"/>
      <c r="JW70" s="98"/>
      <c r="JX70" s="98"/>
      <c r="JY70" s="98"/>
      <c r="JZ70" s="98"/>
      <c r="KA70" s="98"/>
      <c r="KB70" s="98"/>
      <c r="KC70" s="98"/>
      <c r="KD70" s="98"/>
      <c r="KE70" s="98"/>
      <c r="KF70" s="98"/>
      <c r="KG70" s="98"/>
      <c r="KH70" s="98"/>
      <c r="KI70" s="98"/>
      <c r="KJ70" s="98"/>
      <c r="KK70" s="98"/>
      <c r="KL70" s="98"/>
      <c r="KM70" s="98"/>
      <c r="KN70" s="98"/>
      <c r="KO70" s="98"/>
      <c r="KP70" s="98"/>
      <c r="KQ70" s="98"/>
      <c r="KR70" s="98"/>
      <c r="KS70" s="98"/>
      <c r="KT70" s="98"/>
      <c r="KU70" s="98"/>
      <c r="KV70" s="98"/>
      <c r="KW70" s="98"/>
      <c r="KX70" s="98"/>
      <c r="KY70" s="98"/>
      <c r="KZ70" s="98"/>
      <c r="LA70" s="98"/>
      <c r="LB70" s="98"/>
      <c r="LC70" s="98"/>
      <c r="LD70" s="98"/>
      <c r="LE70" s="98"/>
      <c r="LF70" s="98"/>
      <c r="LG70" s="98"/>
      <c r="LH70" s="98"/>
      <c r="LI70" s="98"/>
      <c r="LJ70" s="98"/>
      <c r="LK70" s="98"/>
      <c r="LL70" s="98"/>
      <c r="LM70" s="98"/>
      <c r="LN70" s="98"/>
      <c r="LO70" s="98"/>
      <c r="LP70" s="98"/>
      <c r="LQ70" s="98"/>
      <c r="LR70" s="98"/>
      <c r="LS70" s="98"/>
      <c r="LT70" s="98"/>
      <c r="LU70" s="98"/>
      <c r="LV70" s="98"/>
      <c r="LW70" s="98"/>
      <c r="LX70" s="98"/>
      <c r="LY70" s="98"/>
      <c r="LZ70" s="98"/>
      <c r="MA70" s="98"/>
      <c r="MB70" s="98"/>
      <c r="MC70" s="98"/>
      <c r="MD70" s="98"/>
      <c r="ME70" s="98"/>
      <c r="MF70" s="98"/>
      <c r="MG70" s="98"/>
      <c r="MH70" s="98"/>
      <c r="MI70" s="98"/>
      <c r="MJ70" s="98"/>
      <c r="MK70" s="98"/>
      <c r="ML70" s="98"/>
      <c r="MM70" s="98"/>
      <c r="MN70" s="98"/>
      <c r="MO70" s="98"/>
      <c r="MP70" s="98"/>
      <c r="MQ70" s="98"/>
      <c r="MR70" s="98"/>
      <c r="MS70" s="98"/>
      <c r="MT70" s="98"/>
      <c r="MU70" s="98"/>
      <c r="MV70" s="98"/>
      <c r="MW70" s="98"/>
      <c r="MX70" s="98"/>
      <c r="MY70" s="98"/>
      <c r="MZ70" s="98"/>
      <c r="NA70" s="98"/>
      <c r="NB70" s="98"/>
      <c r="NC70" s="98"/>
      <c r="ND70" s="98"/>
      <c r="NE70" s="98"/>
      <c r="NF70" s="98"/>
      <c r="NG70" s="98"/>
      <c r="NH70" s="98"/>
      <c r="NI70" s="98"/>
      <c r="NJ70" s="98"/>
      <c r="NK70" s="98"/>
      <c r="NL70" s="98"/>
      <c r="NM70" s="98"/>
    </row>
    <row r="71" spans="1:377" s="51" customFormat="1" ht="13.5" customHeight="1" thickBot="1" x14ac:dyDescent="0.25">
      <c r="B71" s="235" t="s">
        <v>46</v>
      </c>
      <c r="C71" s="235"/>
      <c r="D71" s="235"/>
      <c r="E71" s="205"/>
      <c r="F71" s="83"/>
      <c r="G71" s="84">
        <f>SUM(G69:G70)</f>
        <v>326.44963691999999</v>
      </c>
      <c r="H71" s="74"/>
      <c r="I71" s="83"/>
      <c r="J71" s="84">
        <f>SUM(J69:J70)</f>
        <v>374.81389455999994</v>
      </c>
      <c r="K71" s="74"/>
      <c r="L71" s="187">
        <f>J71-G71</f>
        <v>48.364257639999948</v>
      </c>
      <c r="M71" s="132">
        <f>IF((G71)=0,"",(L71/G71))</f>
        <v>0.14815227885167515</v>
      </c>
      <c r="N71" s="74"/>
      <c r="O71" s="83"/>
      <c r="P71" s="84">
        <f>SUM(P69:P70)</f>
        <v>381.90453229746339</v>
      </c>
      <c r="Q71" s="74"/>
      <c r="R71" s="187">
        <f t="shared" si="5"/>
        <v>7.090637737463453</v>
      </c>
      <c r="S71" s="132">
        <f t="shared" si="38"/>
        <v>1.8917755825960687E-2</v>
      </c>
      <c r="T71" s="74"/>
      <c r="U71" s="83"/>
      <c r="V71" s="84">
        <f>SUM(V69:V70)</f>
        <v>385.08231297895111</v>
      </c>
      <c r="W71" s="74"/>
      <c r="X71" s="187">
        <f t="shared" si="8"/>
        <v>3.1777806814877181</v>
      </c>
      <c r="Y71" s="132">
        <f t="shared" si="9"/>
        <v>8.3208771112791135E-3</v>
      </c>
      <c r="Z71" s="74"/>
      <c r="AA71" s="83"/>
      <c r="AB71" s="84">
        <f>SUM(AB69:AB70)</f>
        <v>388.00368038977081</v>
      </c>
      <c r="AC71" s="74"/>
      <c r="AD71" s="187">
        <f t="shared" si="11"/>
        <v>2.9213674108196983</v>
      </c>
      <c r="AE71" s="132">
        <f t="shared" si="12"/>
        <v>7.5863453406113269E-3</v>
      </c>
      <c r="AF71" s="74"/>
      <c r="AG71" s="83"/>
      <c r="AH71" s="84">
        <f>SUM(AH69:AH70)</f>
        <v>391.20930634166825</v>
      </c>
      <c r="AI71" s="74"/>
      <c r="AJ71" s="187">
        <f t="shared" si="14"/>
        <v>3.2056259518974457</v>
      </c>
      <c r="AK71" s="132">
        <f t="shared" si="15"/>
        <v>8.2618441883778523E-3</v>
      </c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  <c r="IW71" s="98"/>
      <c r="IX71" s="98"/>
      <c r="IY71" s="98"/>
      <c r="IZ71" s="98"/>
      <c r="JA71" s="98"/>
      <c r="JB71" s="98"/>
      <c r="JC71" s="98"/>
      <c r="JD71" s="98"/>
      <c r="JE71" s="98"/>
      <c r="JF71" s="98"/>
      <c r="JG71" s="98"/>
      <c r="JH71" s="98"/>
      <c r="JI71" s="98"/>
      <c r="JJ71" s="98"/>
      <c r="JK71" s="98"/>
      <c r="JL71" s="98"/>
      <c r="JM71" s="98"/>
      <c r="JN71" s="98"/>
      <c r="JO71" s="98"/>
      <c r="JP71" s="98"/>
      <c r="JQ71" s="98"/>
      <c r="JR71" s="98"/>
      <c r="JS71" s="98"/>
      <c r="JT71" s="98"/>
      <c r="JU71" s="98"/>
      <c r="JV71" s="98"/>
      <c r="JW71" s="98"/>
      <c r="JX71" s="98"/>
      <c r="JY71" s="98"/>
      <c r="JZ71" s="98"/>
      <c r="KA71" s="98"/>
      <c r="KB71" s="98"/>
      <c r="KC71" s="98"/>
      <c r="KD71" s="98"/>
      <c r="KE71" s="98"/>
      <c r="KF71" s="98"/>
      <c r="KG71" s="98"/>
      <c r="KH71" s="98"/>
      <c r="KI71" s="98"/>
      <c r="KJ71" s="98"/>
      <c r="KK71" s="98"/>
      <c r="KL71" s="98"/>
      <c r="KM71" s="98"/>
      <c r="KN71" s="98"/>
      <c r="KO71" s="98"/>
      <c r="KP71" s="98"/>
      <c r="KQ71" s="98"/>
      <c r="KR71" s="98"/>
      <c r="KS71" s="98"/>
      <c r="KT71" s="98"/>
      <c r="KU71" s="98"/>
      <c r="KV71" s="98"/>
      <c r="KW71" s="98"/>
      <c r="KX71" s="98"/>
      <c r="KY71" s="98"/>
      <c r="KZ71" s="98"/>
      <c r="LA71" s="98"/>
      <c r="LB71" s="98"/>
      <c r="LC71" s="98"/>
      <c r="LD71" s="98"/>
      <c r="LE71" s="98"/>
      <c r="LF71" s="98"/>
      <c r="LG71" s="98"/>
      <c r="LH71" s="98"/>
      <c r="LI71" s="98"/>
      <c r="LJ71" s="98"/>
      <c r="LK71" s="98"/>
      <c r="LL71" s="98"/>
      <c r="LM71" s="98"/>
      <c r="LN71" s="98"/>
      <c r="LO71" s="98"/>
      <c r="LP71" s="98"/>
      <c r="LQ71" s="98"/>
      <c r="LR71" s="98"/>
      <c r="LS71" s="98"/>
      <c r="LT71" s="98"/>
      <c r="LU71" s="98"/>
      <c r="LV71" s="98"/>
      <c r="LW71" s="98"/>
      <c r="LX71" s="98"/>
      <c r="LY71" s="98"/>
      <c r="LZ71" s="98"/>
      <c r="MA71" s="98"/>
      <c r="MB71" s="98"/>
      <c r="MC71" s="98"/>
      <c r="MD71" s="98"/>
      <c r="ME71" s="98"/>
      <c r="MF71" s="98"/>
      <c r="MG71" s="98"/>
      <c r="MH71" s="98"/>
      <c r="MI71" s="98"/>
      <c r="MJ71" s="98"/>
      <c r="MK71" s="98"/>
      <c r="ML71" s="98"/>
      <c r="MM71" s="98"/>
      <c r="MN71" s="98"/>
      <c r="MO71" s="98"/>
      <c r="MP71" s="98"/>
      <c r="MQ71" s="98"/>
      <c r="MR71" s="98"/>
      <c r="MS71" s="98"/>
      <c r="MT71" s="98"/>
      <c r="MU71" s="98"/>
      <c r="MV71" s="98"/>
      <c r="MW71" s="98"/>
      <c r="MX71" s="98"/>
      <c r="MY71" s="98"/>
      <c r="MZ71" s="98"/>
      <c r="NA71" s="98"/>
      <c r="NB71" s="98"/>
      <c r="NC71" s="98"/>
      <c r="ND71" s="98"/>
      <c r="NE71" s="98"/>
      <c r="NF71" s="98"/>
      <c r="NG71" s="98"/>
      <c r="NH71" s="98"/>
      <c r="NI71" s="98"/>
      <c r="NJ71" s="98"/>
      <c r="NK71" s="98"/>
      <c r="NL71" s="98"/>
      <c r="NM71" s="98"/>
    </row>
    <row r="72" spans="1:377" s="51" customFormat="1" ht="15.75" thickBot="1" x14ac:dyDescent="0.25">
      <c r="B72" s="68"/>
      <c r="C72" s="69"/>
      <c r="D72" s="70"/>
      <c r="E72" s="203"/>
      <c r="F72" s="85"/>
      <c r="G72" s="91"/>
      <c r="H72" s="110"/>
      <c r="I72" s="85"/>
      <c r="J72" s="91"/>
      <c r="K72" s="110"/>
      <c r="L72" s="180"/>
      <c r="M72" s="133"/>
      <c r="N72" s="110"/>
      <c r="O72" s="85"/>
      <c r="P72" s="91"/>
      <c r="Q72" s="110"/>
      <c r="R72" s="180"/>
      <c r="S72" s="133"/>
      <c r="T72" s="110"/>
      <c r="U72" s="85"/>
      <c r="V72" s="91"/>
      <c r="W72" s="110"/>
      <c r="X72" s="180"/>
      <c r="Y72" s="133"/>
      <c r="Z72" s="110"/>
      <c r="AA72" s="85"/>
      <c r="AB72" s="91"/>
      <c r="AC72" s="110"/>
      <c r="AD72" s="180"/>
      <c r="AE72" s="133"/>
      <c r="AF72" s="110"/>
      <c r="AG72" s="85"/>
      <c r="AH72" s="91"/>
      <c r="AI72" s="110"/>
      <c r="AJ72" s="180"/>
      <c r="AK72" s="133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  <c r="IW72" s="98"/>
      <c r="IX72" s="98"/>
      <c r="IY72" s="98"/>
      <c r="IZ72" s="98"/>
      <c r="JA72" s="98"/>
      <c r="JB72" s="98"/>
      <c r="JC72" s="98"/>
      <c r="JD72" s="98"/>
      <c r="JE72" s="98"/>
      <c r="JF72" s="98"/>
      <c r="JG72" s="98"/>
      <c r="JH72" s="98"/>
      <c r="JI72" s="98"/>
      <c r="JJ72" s="98"/>
      <c r="JK72" s="98"/>
      <c r="JL72" s="98"/>
      <c r="JM72" s="98"/>
      <c r="JN72" s="98"/>
      <c r="JO72" s="98"/>
      <c r="JP72" s="98"/>
      <c r="JQ72" s="98"/>
      <c r="JR72" s="98"/>
      <c r="JS72" s="98"/>
      <c r="JT72" s="98"/>
      <c r="JU72" s="98"/>
      <c r="JV72" s="98"/>
      <c r="JW72" s="98"/>
      <c r="JX72" s="98"/>
      <c r="JY72" s="98"/>
      <c r="JZ72" s="98"/>
      <c r="KA72" s="98"/>
      <c r="KB72" s="98"/>
      <c r="KC72" s="98"/>
      <c r="KD72" s="98"/>
      <c r="KE72" s="98"/>
      <c r="KF72" s="98"/>
      <c r="KG72" s="98"/>
      <c r="KH72" s="98"/>
      <c r="KI72" s="98"/>
      <c r="KJ72" s="98"/>
      <c r="KK72" s="98"/>
      <c r="KL72" s="98"/>
      <c r="KM72" s="98"/>
      <c r="KN72" s="98"/>
      <c r="KO72" s="98"/>
      <c r="KP72" s="98"/>
      <c r="KQ72" s="98"/>
      <c r="KR72" s="98"/>
      <c r="KS72" s="98"/>
      <c r="KT72" s="98"/>
      <c r="KU72" s="98"/>
      <c r="KV72" s="98"/>
      <c r="KW72" s="98"/>
      <c r="KX72" s="98"/>
      <c r="KY72" s="98"/>
      <c r="KZ72" s="98"/>
      <c r="LA72" s="98"/>
      <c r="LB72" s="98"/>
      <c r="LC72" s="98"/>
      <c r="LD72" s="98"/>
      <c r="LE72" s="98"/>
      <c r="LF72" s="98"/>
      <c r="LG72" s="98"/>
      <c r="LH72" s="98"/>
      <c r="LI72" s="98"/>
      <c r="LJ72" s="98"/>
      <c r="LK72" s="98"/>
      <c r="LL72" s="98"/>
      <c r="LM72" s="98"/>
      <c r="LN72" s="98"/>
      <c r="LO72" s="98"/>
      <c r="LP72" s="98"/>
      <c r="LQ72" s="98"/>
      <c r="LR72" s="98"/>
      <c r="LS72" s="98"/>
      <c r="LT72" s="98"/>
      <c r="LU72" s="98"/>
      <c r="LV72" s="98"/>
      <c r="LW72" s="98"/>
      <c r="LX72" s="98"/>
      <c r="LY72" s="98"/>
      <c r="LZ72" s="98"/>
      <c r="MA72" s="98"/>
      <c r="MB72" s="98"/>
      <c r="MC72" s="98"/>
      <c r="MD72" s="98"/>
      <c r="ME72" s="98"/>
      <c r="MF72" s="98"/>
      <c r="MG72" s="98"/>
      <c r="MH72" s="98"/>
      <c r="MI72" s="98"/>
      <c r="MJ72" s="98"/>
      <c r="MK72" s="98"/>
      <c r="ML72" s="98"/>
      <c r="MM72" s="98"/>
      <c r="MN72" s="98"/>
      <c r="MO72" s="98"/>
      <c r="MP72" s="98"/>
      <c r="MQ72" s="98"/>
      <c r="MR72" s="98"/>
      <c r="MS72" s="98"/>
      <c r="MT72" s="98"/>
      <c r="MU72" s="98"/>
      <c r="MV72" s="98"/>
      <c r="MW72" s="98"/>
      <c r="MX72" s="98"/>
      <c r="MY72" s="98"/>
      <c r="MZ72" s="98"/>
      <c r="NA72" s="98"/>
      <c r="NB72" s="98"/>
      <c r="NC72" s="98"/>
      <c r="ND72" s="98"/>
      <c r="NE72" s="98"/>
      <c r="NF72" s="98"/>
      <c r="NG72" s="98"/>
      <c r="NH72" s="98"/>
      <c r="NI72" s="98"/>
      <c r="NJ72" s="98"/>
      <c r="NK72" s="98"/>
      <c r="NL72" s="98"/>
      <c r="NM72" s="98"/>
    </row>
    <row r="73" spans="1:377" x14ac:dyDescent="0.25">
      <c r="J73" s="47"/>
      <c r="P73" s="47"/>
      <c r="V73" s="47"/>
      <c r="AB73" s="47"/>
      <c r="AH73" s="47"/>
    </row>
    <row r="74" spans="1:377" x14ac:dyDescent="0.25">
      <c r="B74" s="8" t="s">
        <v>47</v>
      </c>
      <c r="F74" s="87">
        <v>3.4500000000000003E-2</v>
      </c>
      <c r="I74" s="87">
        <v>3.6900000000000002E-2</v>
      </c>
      <c r="O74" s="87">
        <f>I74</f>
        <v>3.6900000000000002E-2</v>
      </c>
      <c r="U74" s="87">
        <f>I74</f>
        <v>3.6900000000000002E-2</v>
      </c>
      <c r="AA74" s="87">
        <f>I74</f>
        <v>3.6900000000000002E-2</v>
      </c>
      <c r="AG74" s="87">
        <f>I74</f>
        <v>3.6900000000000002E-2</v>
      </c>
    </row>
    <row r="76" spans="1:377" x14ac:dyDescent="0.25">
      <c r="A76" s="88" t="s">
        <v>48</v>
      </c>
    </row>
    <row r="78" spans="1:377" x14ac:dyDescent="0.25">
      <c r="A78" s="2" t="s">
        <v>49</v>
      </c>
    </row>
    <row r="79" spans="1:377" x14ac:dyDescent="0.25">
      <c r="A79" s="2" t="s">
        <v>50</v>
      </c>
    </row>
    <row r="81" spans="1:36" s="2" customFormat="1" x14ac:dyDescent="0.25">
      <c r="A81" s="7" t="s">
        <v>51</v>
      </c>
      <c r="E81" s="193"/>
      <c r="L81" s="169"/>
      <c r="R81" s="169"/>
      <c r="X81" s="169"/>
      <c r="AD81" s="169"/>
      <c r="AJ81" s="169"/>
    </row>
    <row r="82" spans="1:36" s="2" customFormat="1" x14ac:dyDescent="0.25">
      <c r="A82" s="7" t="s">
        <v>52</v>
      </c>
      <c r="E82" s="193"/>
      <c r="L82" s="169"/>
      <c r="R82" s="169"/>
      <c r="X82" s="169"/>
      <c r="AD82" s="169"/>
      <c r="AJ82" s="169"/>
    </row>
    <row r="84" spans="1:36" s="2" customFormat="1" x14ac:dyDescent="0.25">
      <c r="A84" s="2" t="s">
        <v>53</v>
      </c>
      <c r="E84" s="193"/>
      <c r="L84" s="169"/>
      <c r="R84" s="169"/>
      <c r="X84" s="169"/>
      <c r="AD84" s="169"/>
      <c r="AJ84" s="169"/>
    </row>
    <row r="85" spans="1:36" s="2" customFormat="1" x14ac:dyDescent="0.25">
      <c r="A85" s="2" t="s">
        <v>54</v>
      </c>
      <c r="E85" s="193"/>
      <c r="L85" s="169"/>
      <c r="R85" s="169"/>
      <c r="X85" s="169"/>
      <c r="AD85" s="169"/>
      <c r="AJ85" s="169"/>
    </row>
    <row r="86" spans="1:36" s="2" customFormat="1" x14ac:dyDescent="0.25">
      <c r="A86" s="2" t="s">
        <v>55</v>
      </c>
      <c r="E86" s="193"/>
      <c r="L86" s="169"/>
      <c r="R86" s="169"/>
      <c r="X86" s="169"/>
      <c r="AD86" s="169"/>
      <c r="AJ86" s="169"/>
    </row>
    <row r="87" spans="1:36" s="2" customFormat="1" x14ac:dyDescent="0.25">
      <c r="A87" s="2" t="s">
        <v>56</v>
      </c>
      <c r="E87" s="193"/>
      <c r="L87" s="169"/>
      <c r="R87" s="169"/>
      <c r="X87" s="169"/>
      <c r="AD87" s="169"/>
      <c r="AJ87" s="169"/>
    </row>
    <row r="88" spans="1:36" s="2" customFormat="1" x14ac:dyDescent="0.25">
      <c r="A88" s="2" t="s">
        <v>57</v>
      </c>
      <c r="E88" s="193"/>
      <c r="L88" s="169"/>
      <c r="R88" s="169"/>
      <c r="X88" s="169"/>
      <c r="AD88" s="169"/>
      <c r="AJ88" s="169"/>
    </row>
    <row r="90" spans="1:36" s="2" customFormat="1" x14ac:dyDescent="0.25">
      <c r="A90" s="89"/>
      <c r="B90" s="2" t="s">
        <v>58</v>
      </c>
      <c r="E90" s="193"/>
      <c r="L90" s="169"/>
      <c r="R90" s="169"/>
      <c r="X90" s="169"/>
      <c r="AD90" s="169"/>
      <c r="AJ90" s="169"/>
    </row>
  </sheetData>
  <mergeCells count="20">
    <mergeCell ref="B71:D71"/>
    <mergeCell ref="AG20:AH20"/>
    <mergeCell ref="AJ20:AK20"/>
    <mergeCell ref="D21:D22"/>
    <mergeCell ref="B64:D64"/>
    <mergeCell ref="B65:D65"/>
    <mergeCell ref="B70:D70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disablePrompts="1" count="2">
    <dataValidation type="list" allowBlank="1" showInputMessage="1" showErrorMessage="1" prompt="Select Charge Unit - monthly, per kWh, per kW" sqref="D48:D49 D40:D46 D66 D51:D60 D72 D23:D38">
      <formula1>"Monthly, per kWh, per kW"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paperSize="5" scale="4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3"/>
  <sheetViews>
    <sheetView view="pageBreakPreview" topLeftCell="B32" zoomScale="70" zoomScaleNormal="70" zoomScaleSheetLayoutView="70" workbookViewId="0">
      <selection activeCell="AJ1" sqref="AJ1:AK7"/>
    </sheetView>
  </sheetViews>
  <sheetFormatPr defaultRowHeight="15" outlineLevelCol="1" x14ac:dyDescent="0.25"/>
  <cols>
    <col min="1" max="1" width="12.7109375" style="2" hidden="1" customWidth="1" outlineLevel="1"/>
    <col min="2" max="2" width="73" style="2" customWidth="1" collapsed="1"/>
    <col min="3" max="3" width="1.28515625" style="2" customWidth="1"/>
    <col min="4" max="4" width="11.28515625" style="2" customWidth="1"/>
    <col min="5" max="5" width="11" style="2" customWidth="1"/>
    <col min="6" max="6" width="12.28515625" style="2" customWidth="1"/>
    <col min="7" max="7" width="15.28515625" style="2" customWidth="1"/>
    <col min="8" max="8" width="11.5703125" style="2" customWidth="1"/>
    <col min="9" max="9" width="13.5703125" style="2" customWidth="1"/>
    <col min="10" max="10" width="16.42578125" style="2" customWidth="1"/>
    <col min="11" max="11" width="1" style="2" customWidth="1"/>
    <col min="12" max="12" width="12.7109375" style="169" bestFit="1" customWidth="1"/>
    <col min="13" max="13" width="10.85546875" style="120" bestFit="1" customWidth="1"/>
    <col min="14" max="14" width="1.28515625" style="2" customWidth="1"/>
    <col min="15" max="15" width="12.140625" style="2" customWidth="1"/>
    <col min="16" max="16" width="15.140625" style="2" customWidth="1"/>
    <col min="17" max="17" width="1" style="2" customWidth="1"/>
    <col min="18" max="18" width="12.7109375" style="169" bestFit="1" customWidth="1"/>
    <col min="19" max="19" width="10.85546875" style="120" bestFit="1" customWidth="1"/>
    <col min="20" max="20" width="1.28515625" style="2" customWidth="1"/>
    <col min="21" max="21" width="12.140625" style="2" customWidth="1"/>
    <col min="22" max="22" width="17.28515625" style="2" customWidth="1"/>
    <col min="23" max="23" width="1" style="2" customWidth="1"/>
    <col min="24" max="24" width="12.7109375" style="169" bestFit="1" customWidth="1"/>
    <col min="25" max="25" width="10.85546875" style="120" bestFit="1" customWidth="1"/>
    <col min="26" max="26" width="1.28515625" style="2" customWidth="1"/>
    <col min="27" max="27" width="12.140625" style="2" customWidth="1"/>
    <col min="28" max="28" width="16.7109375" style="2" customWidth="1"/>
    <col min="29" max="29" width="1" style="2" customWidth="1"/>
    <col min="30" max="30" width="12.7109375" style="169" bestFit="1" customWidth="1"/>
    <col min="31" max="31" width="10.85546875" style="120" bestFit="1" customWidth="1"/>
    <col min="32" max="32" width="1.28515625" style="2" customWidth="1"/>
    <col min="33" max="33" width="12.140625" style="2" customWidth="1"/>
    <col min="34" max="34" width="16.42578125" style="2" customWidth="1"/>
    <col min="35" max="35" width="1" style="2" customWidth="1"/>
    <col min="36" max="36" width="12.7109375" style="169" bestFit="1" customWidth="1"/>
    <col min="37" max="37" width="10.85546875" style="120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3"/>
      <c r="K1" s="93"/>
      <c r="L1" s="166"/>
      <c r="M1" s="115"/>
      <c r="N1" s="92"/>
      <c r="O1" s="112" t="s">
        <v>67</v>
      </c>
      <c r="P1" s="112">
        <v>1</v>
      </c>
      <c r="Q1" s="113"/>
      <c r="R1" s="206">
        <v>2</v>
      </c>
      <c r="S1" s="115"/>
      <c r="T1" s="92"/>
      <c r="U1" s="92"/>
      <c r="V1" s="93"/>
      <c r="W1" s="93"/>
      <c r="X1" s="166"/>
      <c r="Y1" s="115"/>
      <c r="Z1" s="92"/>
      <c r="AA1" s="92"/>
      <c r="AB1" s="93"/>
      <c r="AC1" s="93"/>
      <c r="AD1" s="166"/>
      <c r="AE1" s="115"/>
      <c r="AF1" s="92"/>
      <c r="AG1" s="92"/>
      <c r="AH1" s="93"/>
      <c r="AJ1" s="166" t="s">
        <v>0</v>
      </c>
      <c r="AK1" s="134" t="e">
        <f>EBNUMBER</f>
        <v>#REF!</v>
      </c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93"/>
      <c r="IV1" s="93"/>
      <c r="IW1" s="93"/>
      <c r="IX1" s="93"/>
      <c r="IY1" s="93"/>
      <c r="IZ1" s="93"/>
      <c r="JA1" s="93"/>
      <c r="JB1" s="93"/>
      <c r="JC1" s="93"/>
      <c r="JD1" s="93"/>
      <c r="JE1" s="93"/>
      <c r="JF1" s="93"/>
      <c r="JG1" s="93"/>
      <c r="JH1" s="93"/>
      <c r="JI1" s="93"/>
      <c r="JJ1" s="93"/>
      <c r="JK1" s="93"/>
      <c r="JL1" s="93"/>
      <c r="JM1" s="93"/>
      <c r="JN1" s="93"/>
      <c r="JO1" s="93"/>
      <c r="JP1" s="93"/>
      <c r="JQ1" s="93"/>
      <c r="JR1" s="93"/>
      <c r="JS1" s="93"/>
      <c r="JT1" s="93"/>
      <c r="JU1" s="93"/>
      <c r="JV1" s="93"/>
      <c r="JW1" s="93"/>
      <c r="JX1" s="93"/>
      <c r="JY1" s="93"/>
      <c r="JZ1" s="93"/>
      <c r="KA1" s="93"/>
      <c r="KB1" s="93"/>
      <c r="KC1" s="93"/>
      <c r="KD1" s="93"/>
      <c r="KE1" s="93"/>
      <c r="KF1" s="93"/>
      <c r="KG1" s="93"/>
      <c r="KH1" s="93"/>
      <c r="KI1" s="93"/>
      <c r="KJ1" s="93"/>
      <c r="KK1" s="93"/>
      <c r="KL1" s="93"/>
      <c r="KM1" s="93"/>
      <c r="KN1" s="93"/>
      <c r="KO1" s="93"/>
      <c r="KP1" s="93"/>
      <c r="KQ1" s="93"/>
      <c r="KR1" s="93"/>
      <c r="KS1" s="93"/>
      <c r="KT1" s="93"/>
      <c r="KU1" s="93"/>
      <c r="KV1" s="93"/>
      <c r="KW1" s="93"/>
      <c r="KX1" s="93"/>
      <c r="KY1" s="93"/>
      <c r="KZ1" s="93"/>
      <c r="LA1" s="93"/>
      <c r="LB1" s="93"/>
      <c r="LC1" s="93"/>
      <c r="LD1" s="93"/>
      <c r="LE1" s="93"/>
      <c r="LF1" s="93"/>
      <c r="LG1" s="93"/>
      <c r="LH1" s="93"/>
      <c r="LI1" s="93"/>
      <c r="LJ1" s="93"/>
      <c r="LK1" s="93"/>
      <c r="LL1" s="93"/>
      <c r="LM1" s="93"/>
      <c r="LN1" s="93"/>
      <c r="LO1" s="93"/>
      <c r="LP1" s="93"/>
      <c r="LQ1" s="93"/>
      <c r="LR1" s="93"/>
      <c r="LS1" s="93"/>
      <c r="LT1" s="93"/>
      <c r="LU1" s="93"/>
      <c r="LV1" s="93"/>
      <c r="LW1" s="93"/>
      <c r="LX1" s="93"/>
      <c r="LY1" s="93"/>
      <c r="LZ1" s="93"/>
      <c r="MA1" s="93"/>
      <c r="MB1" s="93"/>
      <c r="MC1" s="93"/>
      <c r="MD1" s="93"/>
      <c r="ME1" s="93"/>
      <c r="MF1" s="93"/>
      <c r="MG1" s="93"/>
      <c r="MH1" s="93"/>
      <c r="MI1" s="93"/>
      <c r="MJ1" s="93"/>
      <c r="MK1" s="93"/>
      <c r="ML1" s="93"/>
      <c r="MM1" s="93"/>
      <c r="MN1" s="93"/>
      <c r="MO1" s="93"/>
      <c r="MP1" s="93"/>
      <c r="MQ1" s="93"/>
      <c r="MR1" s="93"/>
      <c r="MS1" s="93"/>
      <c r="MT1" s="93"/>
      <c r="MU1" s="93"/>
      <c r="MV1" s="93"/>
      <c r="MW1" s="93"/>
      <c r="MX1" s="93"/>
      <c r="MY1" s="93"/>
      <c r="MZ1" s="93"/>
      <c r="NA1" s="93"/>
      <c r="NB1" s="93"/>
      <c r="NC1" s="93"/>
      <c r="ND1" s="93"/>
      <c r="NE1" s="93"/>
      <c r="NF1" s="93"/>
      <c r="NG1" s="93"/>
      <c r="NH1" s="93"/>
      <c r="NI1" s="93"/>
      <c r="NJ1" s="93"/>
      <c r="NK1" s="93"/>
      <c r="NL1" s="93"/>
      <c r="NM1" s="93"/>
    </row>
    <row r="2" spans="1:377" s="1" customFormat="1" ht="16.5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3"/>
      <c r="K2" s="93"/>
      <c r="L2" s="166"/>
      <c r="M2" s="116"/>
      <c r="N2" s="94"/>
      <c r="O2" s="112" t="s">
        <v>68</v>
      </c>
      <c r="P2" s="112">
        <v>2</v>
      </c>
      <c r="Q2" s="113"/>
      <c r="R2" s="166"/>
      <c r="S2" s="116"/>
      <c r="T2" s="94"/>
      <c r="U2" s="94"/>
      <c r="V2" s="93"/>
      <c r="W2" s="93"/>
      <c r="X2" s="166"/>
      <c r="Y2" s="116"/>
      <c r="Z2" s="94"/>
      <c r="AA2" s="94"/>
      <c r="AB2" s="93"/>
      <c r="AC2" s="93"/>
      <c r="AD2" s="166"/>
      <c r="AE2" s="116"/>
      <c r="AF2" s="94"/>
      <c r="AG2" s="94"/>
      <c r="AH2" s="93"/>
      <c r="AJ2" s="166" t="s">
        <v>1</v>
      </c>
      <c r="AK2" s="135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3"/>
      <c r="LC2" s="93"/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3"/>
      <c r="ML2" s="93"/>
      <c r="MM2" s="93"/>
      <c r="MN2" s="93"/>
      <c r="MO2" s="93"/>
      <c r="MP2" s="93"/>
      <c r="MQ2" s="93"/>
      <c r="MR2" s="93"/>
      <c r="MS2" s="93"/>
      <c r="MT2" s="93"/>
      <c r="MU2" s="93"/>
      <c r="MV2" s="93"/>
      <c r="MW2" s="93"/>
      <c r="MX2" s="93"/>
      <c r="MY2" s="93"/>
      <c r="MZ2" s="93"/>
      <c r="NA2" s="93"/>
      <c r="NB2" s="93"/>
      <c r="NC2" s="93"/>
      <c r="ND2" s="93"/>
      <c r="NE2" s="93"/>
      <c r="NF2" s="93"/>
      <c r="NG2" s="93"/>
      <c r="NH2" s="93"/>
      <c r="NI2" s="93"/>
      <c r="NJ2" s="93"/>
      <c r="NK2" s="93"/>
      <c r="NL2" s="93"/>
      <c r="NM2" s="93"/>
    </row>
    <row r="3" spans="1:377" s="1" customFormat="1" ht="16.5" customHeight="1" x14ac:dyDescent="0.25">
      <c r="A3" s="228"/>
      <c r="B3" s="228"/>
      <c r="C3" s="228"/>
      <c r="D3" s="228"/>
      <c r="E3" s="228"/>
      <c r="F3" s="228"/>
      <c r="G3" s="228"/>
      <c r="H3" s="228"/>
      <c r="I3" s="228"/>
      <c r="J3" s="93"/>
      <c r="K3" s="93"/>
      <c r="L3" s="166"/>
      <c r="M3" s="116"/>
      <c r="N3" s="95"/>
      <c r="O3" s="93"/>
      <c r="P3" s="93"/>
      <c r="Q3" s="93"/>
      <c r="R3" s="166"/>
      <c r="S3" s="116"/>
      <c r="T3" s="93"/>
      <c r="U3" s="93"/>
      <c r="V3" s="93"/>
      <c r="W3" s="93"/>
      <c r="X3" s="166"/>
      <c r="Y3" s="116"/>
      <c r="Z3" s="93"/>
      <c r="AA3" s="93"/>
      <c r="AB3" s="93"/>
      <c r="AC3" s="93"/>
      <c r="AD3" s="166"/>
      <c r="AE3" s="116"/>
      <c r="AF3" s="93"/>
      <c r="AG3" s="93"/>
      <c r="AH3" s="93"/>
      <c r="AJ3" s="166" t="s">
        <v>2</v>
      </c>
      <c r="AK3" s="135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  <c r="IW3" s="93"/>
      <c r="IX3" s="93"/>
      <c r="IY3" s="93"/>
      <c r="IZ3" s="93"/>
      <c r="JA3" s="93"/>
      <c r="JB3" s="93"/>
      <c r="JC3" s="93"/>
      <c r="JD3" s="93"/>
      <c r="JE3" s="93"/>
      <c r="JF3" s="93"/>
      <c r="JG3" s="93"/>
      <c r="JH3" s="93"/>
      <c r="JI3" s="93"/>
      <c r="JJ3" s="93"/>
      <c r="JK3" s="93"/>
      <c r="JL3" s="93"/>
      <c r="JM3" s="93"/>
      <c r="JN3" s="93"/>
      <c r="JO3" s="93"/>
      <c r="JP3" s="93"/>
      <c r="JQ3" s="93"/>
      <c r="JR3" s="93"/>
      <c r="JS3" s="93"/>
      <c r="JT3" s="93"/>
      <c r="JU3" s="93"/>
      <c r="JV3" s="93"/>
      <c r="JW3" s="93"/>
      <c r="JX3" s="93"/>
      <c r="JY3" s="93"/>
      <c r="JZ3" s="93"/>
      <c r="KA3" s="93"/>
      <c r="KB3" s="93"/>
      <c r="KC3" s="93"/>
      <c r="KD3" s="93"/>
      <c r="KE3" s="93"/>
      <c r="KF3" s="93"/>
      <c r="KG3" s="93"/>
      <c r="KH3" s="93"/>
      <c r="KI3" s="93"/>
      <c r="KJ3" s="93"/>
      <c r="KK3" s="93"/>
      <c r="KL3" s="93"/>
      <c r="KM3" s="93"/>
      <c r="KN3" s="93"/>
      <c r="KO3" s="93"/>
      <c r="KP3" s="93"/>
      <c r="KQ3" s="93"/>
      <c r="KR3" s="93"/>
      <c r="KS3" s="93"/>
      <c r="KT3" s="93"/>
      <c r="KU3" s="93"/>
      <c r="KV3" s="93"/>
      <c r="KW3" s="93"/>
      <c r="KX3" s="93"/>
      <c r="KY3" s="93"/>
      <c r="KZ3" s="93"/>
      <c r="LA3" s="93"/>
      <c r="LB3" s="93"/>
      <c r="LC3" s="93"/>
      <c r="LD3" s="93"/>
      <c r="LE3" s="93"/>
      <c r="LF3" s="93"/>
      <c r="LG3" s="93"/>
      <c r="LH3" s="93"/>
      <c r="LI3" s="93"/>
      <c r="LJ3" s="93"/>
      <c r="LK3" s="93"/>
      <c r="LL3" s="93"/>
      <c r="LM3" s="93"/>
      <c r="LN3" s="93"/>
      <c r="LO3" s="93"/>
      <c r="LP3" s="93"/>
      <c r="LQ3" s="93"/>
      <c r="LR3" s="93"/>
      <c r="LS3" s="93"/>
      <c r="LT3" s="93"/>
      <c r="LU3" s="93"/>
      <c r="LV3" s="93"/>
      <c r="LW3" s="93"/>
      <c r="LX3" s="93"/>
      <c r="LY3" s="93"/>
      <c r="LZ3" s="93"/>
      <c r="MA3" s="93"/>
      <c r="MB3" s="93"/>
      <c r="MC3" s="93"/>
      <c r="MD3" s="93"/>
      <c r="ME3" s="93"/>
      <c r="MF3" s="93"/>
      <c r="MG3" s="93"/>
      <c r="MH3" s="93"/>
      <c r="MI3" s="93"/>
      <c r="MJ3" s="93"/>
      <c r="MK3" s="93"/>
      <c r="ML3" s="93"/>
      <c r="MM3" s="93"/>
      <c r="MN3" s="93"/>
      <c r="MO3" s="93"/>
      <c r="MP3" s="93"/>
      <c r="MQ3" s="93"/>
      <c r="MR3" s="93"/>
      <c r="MS3" s="93"/>
      <c r="MT3" s="93"/>
      <c r="MU3" s="93"/>
      <c r="MV3" s="93"/>
      <c r="MW3" s="93"/>
      <c r="MX3" s="93"/>
      <c r="MY3" s="93"/>
      <c r="MZ3" s="93"/>
      <c r="NA3" s="93"/>
      <c r="NB3" s="93"/>
      <c r="NC3" s="93"/>
      <c r="ND3" s="93"/>
      <c r="NE3" s="93"/>
      <c r="NF3" s="93"/>
      <c r="NG3" s="93"/>
      <c r="NH3" s="93"/>
      <c r="NI3" s="93"/>
      <c r="NJ3" s="93"/>
      <c r="NK3" s="93"/>
      <c r="NL3" s="93"/>
      <c r="NM3" s="93"/>
    </row>
    <row r="4" spans="1:377" s="1" customFormat="1" ht="16.5" customHeight="1" x14ac:dyDescent="0.25">
      <c r="A4" s="94"/>
      <c r="B4" s="94"/>
      <c r="C4" s="94"/>
      <c r="D4" s="94"/>
      <c r="E4" s="94"/>
      <c r="F4" s="94"/>
      <c r="G4" s="94"/>
      <c r="H4" s="94"/>
      <c r="I4" s="96"/>
      <c r="J4" s="93"/>
      <c r="K4" s="93"/>
      <c r="L4" s="166"/>
      <c r="M4" s="116"/>
      <c r="N4" s="94"/>
      <c r="O4" s="96"/>
      <c r="P4" s="93"/>
      <c r="Q4" s="93"/>
      <c r="R4" s="166"/>
      <c r="S4" s="116"/>
      <c r="T4" s="94"/>
      <c r="U4" s="96"/>
      <c r="V4" s="93"/>
      <c r="W4" s="93"/>
      <c r="X4" s="166"/>
      <c r="Y4" s="116"/>
      <c r="Z4" s="94"/>
      <c r="AA4" s="96"/>
      <c r="AB4" s="93"/>
      <c r="AC4" s="93"/>
      <c r="AD4" s="166"/>
      <c r="AE4" s="116"/>
      <c r="AF4" s="94"/>
      <c r="AG4" s="96"/>
      <c r="AH4" s="93"/>
      <c r="AJ4" s="166" t="s">
        <v>3</v>
      </c>
      <c r="AK4" s="135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  <c r="IW4" s="93"/>
      <c r="IX4" s="93"/>
      <c r="IY4" s="93"/>
      <c r="IZ4" s="93"/>
      <c r="JA4" s="93"/>
      <c r="JB4" s="93"/>
      <c r="JC4" s="93"/>
      <c r="JD4" s="93"/>
      <c r="JE4" s="93"/>
      <c r="JF4" s="93"/>
      <c r="JG4" s="93"/>
      <c r="JH4" s="93"/>
      <c r="JI4" s="93"/>
      <c r="JJ4" s="93"/>
      <c r="JK4" s="93"/>
      <c r="JL4" s="93"/>
      <c r="JM4" s="93"/>
      <c r="JN4" s="93"/>
      <c r="JO4" s="93"/>
      <c r="JP4" s="93"/>
      <c r="JQ4" s="93"/>
      <c r="JR4" s="93"/>
      <c r="JS4" s="93"/>
      <c r="JT4" s="93"/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3"/>
      <c r="LR4" s="93"/>
      <c r="LS4" s="93"/>
      <c r="LT4" s="93"/>
      <c r="LU4" s="93"/>
      <c r="LV4" s="93"/>
      <c r="LW4" s="93"/>
      <c r="LX4" s="93"/>
      <c r="LY4" s="93"/>
      <c r="LZ4" s="93"/>
      <c r="MA4" s="93"/>
      <c r="MB4" s="93"/>
      <c r="MC4" s="93"/>
      <c r="MD4" s="93"/>
      <c r="ME4" s="93"/>
      <c r="MF4" s="93"/>
      <c r="MG4" s="93"/>
      <c r="MH4" s="93"/>
      <c r="MI4" s="93"/>
      <c r="MJ4" s="93"/>
      <c r="MK4" s="93"/>
      <c r="ML4" s="93"/>
      <c r="MM4" s="93"/>
      <c r="MN4" s="93"/>
      <c r="MO4" s="93"/>
      <c r="MP4" s="93"/>
      <c r="MQ4" s="93"/>
      <c r="MR4" s="93"/>
      <c r="MS4" s="93"/>
      <c r="MT4" s="93"/>
      <c r="MU4" s="93"/>
      <c r="MV4" s="93"/>
      <c r="MW4" s="93"/>
      <c r="MX4" s="93"/>
      <c r="MY4" s="93"/>
      <c r="MZ4" s="93"/>
      <c r="NA4" s="93"/>
      <c r="NB4" s="93"/>
      <c r="NC4" s="93"/>
      <c r="ND4" s="93"/>
      <c r="NE4" s="93"/>
      <c r="NF4" s="93"/>
      <c r="NG4" s="93"/>
      <c r="NH4" s="93"/>
      <c r="NI4" s="93"/>
      <c r="NJ4" s="93"/>
      <c r="NK4" s="93"/>
      <c r="NL4" s="93"/>
      <c r="NM4" s="93"/>
    </row>
    <row r="5" spans="1:377" s="1" customFormat="1" ht="16.5" customHeight="1" x14ac:dyDescent="0.25">
      <c r="A5" s="93"/>
      <c r="B5" s="93"/>
      <c r="C5" s="97"/>
      <c r="D5" s="97"/>
      <c r="E5" s="97"/>
      <c r="F5" s="93"/>
      <c r="G5" s="93"/>
      <c r="H5" s="93"/>
      <c r="I5" s="93"/>
      <c r="J5" s="93"/>
      <c r="K5" s="93"/>
      <c r="L5" s="166"/>
      <c r="M5" s="115"/>
      <c r="N5" s="93"/>
      <c r="O5" s="93"/>
      <c r="P5" s="93"/>
      <c r="Q5" s="93"/>
      <c r="R5" s="166"/>
      <c r="S5" s="115"/>
      <c r="T5" s="93"/>
      <c r="U5" s="93"/>
      <c r="V5" s="93"/>
      <c r="W5" s="93"/>
      <c r="X5" s="166"/>
      <c r="Y5" s="115"/>
      <c r="Z5" s="93"/>
      <c r="AA5" s="93"/>
      <c r="AB5" s="93"/>
      <c r="AC5" s="93"/>
      <c r="AD5" s="166"/>
      <c r="AE5" s="115"/>
      <c r="AF5" s="93"/>
      <c r="AG5" s="93"/>
      <c r="AH5" s="93"/>
      <c r="AJ5" s="166" t="s">
        <v>4</v>
      </c>
      <c r="AK5" s="136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  <c r="IW5" s="93"/>
      <c r="IX5" s="93"/>
      <c r="IY5" s="93"/>
      <c r="IZ5" s="93"/>
      <c r="JA5" s="93"/>
      <c r="JB5" s="93"/>
      <c r="JC5" s="93"/>
      <c r="JD5" s="93"/>
      <c r="JE5" s="93"/>
      <c r="JF5" s="93"/>
      <c r="JG5" s="93"/>
      <c r="JH5" s="93"/>
      <c r="JI5" s="93"/>
      <c r="JJ5" s="93"/>
      <c r="JK5" s="93"/>
      <c r="JL5" s="93"/>
      <c r="JM5" s="93"/>
      <c r="JN5" s="93"/>
      <c r="JO5" s="93"/>
      <c r="JP5" s="93"/>
      <c r="JQ5" s="93"/>
      <c r="JR5" s="93"/>
      <c r="JS5" s="93"/>
      <c r="JT5" s="93"/>
      <c r="JU5" s="93"/>
      <c r="JV5" s="93"/>
      <c r="JW5" s="93"/>
      <c r="JX5" s="93"/>
      <c r="JY5" s="93"/>
      <c r="JZ5" s="93"/>
      <c r="KA5" s="93"/>
      <c r="KB5" s="93"/>
      <c r="KC5" s="93"/>
      <c r="KD5" s="93"/>
      <c r="KE5" s="93"/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3"/>
      <c r="LF5" s="93"/>
      <c r="LG5" s="93"/>
      <c r="LH5" s="93"/>
      <c r="LI5" s="93"/>
      <c r="LJ5" s="93"/>
      <c r="LK5" s="93"/>
      <c r="LL5" s="93"/>
      <c r="LM5" s="93"/>
      <c r="LN5" s="93"/>
      <c r="LO5" s="93"/>
      <c r="LP5" s="93"/>
      <c r="LQ5" s="93"/>
      <c r="LR5" s="93"/>
      <c r="LS5" s="93"/>
      <c r="LT5" s="93"/>
      <c r="LU5" s="93"/>
      <c r="LV5" s="93"/>
      <c r="LW5" s="93"/>
      <c r="LX5" s="93"/>
      <c r="LY5" s="93"/>
      <c r="LZ5" s="93"/>
      <c r="MA5" s="93"/>
      <c r="MB5" s="93"/>
      <c r="MC5" s="93"/>
      <c r="MD5" s="93"/>
      <c r="ME5" s="93"/>
      <c r="MF5" s="93"/>
      <c r="MG5" s="93"/>
      <c r="MH5" s="93"/>
      <c r="MI5" s="93"/>
      <c r="MJ5" s="93"/>
      <c r="MK5" s="93"/>
      <c r="ML5" s="93"/>
      <c r="MM5" s="93"/>
      <c r="MN5" s="93"/>
      <c r="MO5" s="93"/>
      <c r="MP5" s="93"/>
      <c r="MQ5" s="93"/>
      <c r="MR5" s="93"/>
      <c r="MS5" s="93"/>
      <c r="MT5" s="93"/>
      <c r="MU5" s="93"/>
      <c r="MV5" s="93"/>
      <c r="MW5" s="93"/>
      <c r="MX5" s="93"/>
      <c r="MY5" s="93"/>
      <c r="MZ5" s="93"/>
      <c r="NA5" s="93"/>
      <c r="NB5" s="93"/>
      <c r="NC5" s="93"/>
      <c r="ND5" s="93"/>
      <c r="NE5" s="93"/>
      <c r="NF5" s="93"/>
      <c r="NG5" s="93"/>
      <c r="NH5" s="93"/>
      <c r="NI5" s="93"/>
      <c r="NJ5" s="93"/>
      <c r="NK5" s="93"/>
      <c r="NL5" s="93"/>
      <c r="NM5" s="93"/>
    </row>
    <row r="6" spans="1:377" s="1" customFormat="1" ht="16.5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166"/>
      <c r="M6" s="115"/>
      <c r="N6" s="93"/>
      <c r="O6" s="93"/>
      <c r="P6" s="93"/>
      <c r="Q6" s="93"/>
      <c r="R6" s="166"/>
      <c r="S6" s="115"/>
      <c r="T6" s="93"/>
      <c r="U6" s="93"/>
      <c r="V6" s="93"/>
      <c r="W6" s="93"/>
      <c r="X6" s="166"/>
      <c r="Y6" s="115"/>
      <c r="Z6" s="93"/>
      <c r="AA6" s="93"/>
      <c r="AB6" s="93"/>
      <c r="AC6" s="93"/>
      <c r="AD6" s="166"/>
      <c r="AE6" s="115"/>
      <c r="AF6" s="93"/>
      <c r="AG6" s="93"/>
      <c r="AH6" s="93"/>
      <c r="AJ6" s="166"/>
      <c r="AK6" s="134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  <c r="IW6" s="93"/>
      <c r="IX6" s="93"/>
      <c r="IY6" s="93"/>
      <c r="IZ6" s="93"/>
      <c r="JA6" s="93"/>
      <c r="JB6" s="93"/>
      <c r="JC6" s="93"/>
      <c r="JD6" s="93"/>
      <c r="JE6" s="93"/>
      <c r="JF6" s="93"/>
      <c r="JG6" s="93"/>
      <c r="JH6" s="93"/>
      <c r="JI6" s="93"/>
      <c r="JJ6" s="93"/>
      <c r="JK6" s="93"/>
      <c r="JL6" s="93"/>
      <c r="JM6" s="93"/>
      <c r="JN6" s="93"/>
      <c r="JO6" s="93"/>
      <c r="JP6" s="93"/>
      <c r="JQ6" s="93"/>
      <c r="JR6" s="93"/>
      <c r="JS6" s="93"/>
      <c r="JT6" s="93"/>
      <c r="JU6" s="93"/>
      <c r="JV6" s="93"/>
      <c r="JW6" s="93"/>
      <c r="JX6" s="93"/>
      <c r="JY6" s="93"/>
      <c r="JZ6" s="93"/>
      <c r="KA6" s="93"/>
      <c r="KB6" s="93"/>
      <c r="KC6" s="93"/>
      <c r="KD6" s="93"/>
      <c r="KE6" s="93"/>
      <c r="KF6" s="93"/>
      <c r="KG6" s="93"/>
      <c r="KH6" s="93"/>
      <c r="KI6" s="93"/>
      <c r="KJ6" s="93"/>
      <c r="KK6" s="93"/>
      <c r="KL6" s="93"/>
      <c r="KM6" s="93"/>
      <c r="KN6" s="93"/>
      <c r="KO6" s="93"/>
      <c r="KP6" s="93"/>
      <c r="KQ6" s="93"/>
      <c r="KR6" s="93"/>
      <c r="KS6" s="93"/>
      <c r="KT6" s="93"/>
      <c r="KU6" s="93"/>
      <c r="KV6" s="93"/>
      <c r="KW6" s="93"/>
      <c r="KX6" s="93"/>
      <c r="KY6" s="93"/>
      <c r="KZ6" s="93"/>
      <c r="LA6" s="93"/>
      <c r="LB6" s="93"/>
      <c r="LC6" s="93"/>
      <c r="LD6" s="93"/>
      <c r="LE6" s="93"/>
      <c r="LF6" s="93"/>
      <c r="LG6" s="93"/>
      <c r="LH6" s="93"/>
      <c r="LI6" s="93"/>
      <c r="LJ6" s="93"/>
      <c r="LK6" s="93"/>
      <c r="LL6" s="93"/>
      <c r="LM6" s="93"/>
      <c r="LN6" s="93"/>
      <c r="LO6" s="93"/>
      <c r="LP6" s="93"/>
      <c r="LQ6" s="93"/>
      <c r="LR6" s="93"/>
      <c r="LS6" s="93"/>
      <c r="LT6" s="93"/>
      <c r="LU6" s="93"/>
      <c r="LV6" s="93"/>
      <c r="LW6" s="93"/>
      <c r="LX6" s="93"/>
      <c r="LY6" s="93"/>
      <c r="LZ6" s="93"/>
      <c r="MA6" s="93"/>
      <c r="MB6" s="93"/>
      <c r="MC6" s="93"/>
      <c r="MD6" s="93"/>
      <c r="ME6" s="93"/>
      <c r="MF6" s="93"/>
      <c r="MG6" s="93"/>
      <c r="MH6" s="93"/>
      <c r="MI6" s="93"/>
      <c r="MJ6" s="93"/>
      <c r="MK6" s="93"/>
      <c r="ML6" s="93"/>
      <c r="MM6" s="93"/>
      <c r="MN6" s="93"/>
      <c r="MO6" s="93"/>
      <c r="MP6" s="93"/>
      <c r="MQ6" s="93"/>
      <c r="MR6" s="93"/>
      <c r="MS6" s="93"/>
      <c r="MT6" s="93"/>
      <c r="MU6" s="93"/>
      <c r="MV6" s="93"/>
      <c r="MW6" s="93"/>
      <c r="MX6" s="93"/>
      <c r="MY6" s="93"/>
      <c r="MZ6" s="93"/>
      <c r="NA6" s="93"/>
      <c r="NB6" s="93"/>
      <c r="NC6" s="93"/>
      <c r="ND6" s="93"/>
      <c r="NE6" s="93"/>
      <c r="NF6" s="93"/>
      <c r="NG6" s="93"/>
      <c r="NH6" s="93"/>
      <c r="NI6" s="93"/>
      <c r="NJ6" s="93"/>
      <c r="NK6" s="93"/>
      <c r="NL6" s="93"/>
      <c r="NM6" s="93"/>
    </row>
    <row r="7" spans="1:377" s="1" customFormat="1" ht="16.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166"/>
      <c r="M7" s="115"/>
      <c r="N7" s="93"/>
      <c r="O7" s="93"/>
      <c r="P7" s="93"/>
      <c r="Q7" s="93"/>
      <c r="R7" s="166"/>
      <c r="S7" s="115"/>
      <c r="T7" s="93"/>
      <c r="U7" s="93"/>
      <c r="V7" s="93"/>
      <c r="W7" s="93"/>
      <c r="X7" s="166"/>
      <c r="Y7" s="115"/>
      <c r="Z7" s="93"/>
      <c r="AA7" s="93"/>
      <c r="AB7" s="93"/>
      <c r="AC7" s="93"/>
      <c r="AD7" s="166"/>
      <c r="AE7" s="115"/>
      <c r="AF7" s="93"/>
      <c r="AG7" s="93"/>
      <c r="AH7" s="93"/>
      <c r="AJ7" s="166" t="s">
        <v>5</v>
      </c>
      <c r="AK7" s="136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  <c r="IW7" s="93"/>
      <c r="IX7" s="93"/>
      <c r="IY7" s="93"/>
      <c r="IZ7" s="93"/>
      <c r="JA7" s="93"/>
      <c r="JB7" s="93"/>
      <c r="JC7" s="93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3"/>
      <c r="JO7" s="93"/>
      <c r="JP7" s="93"/>
      <c r="JQ7" s="93"/>
      <c r="JR7" s="93"/>
      <c r="JS7" s="93"/>
      <c r="JT7" s="93"/>
      <c r="JU7" s="93"/>
      <c r="JV7" s="93"/>
      <c r="JW7" s="93"/>
      <c r="JX7" s="93"/>
      <c r="JY7" s="93"/>
      <c r="JZ7" s="93"/>
      <c r="KA7" s="93"/>
      <c r="KB7" s="93"/>
      <c r="KC7" s="93"/>
      <c r="KD7" s="93"/>
      <c r="KE7" s="93"/>
      <c r="KF7" s="93"/>
      <c r="KG7" s="93"/>
      <c r="KH7" s="93"/>
      <c r="KI7" s="93"/>
      <c r="KJ7" s="93"/>
      <c r="KK7" s="93"/>
      <c r="KL7" s="93"/>
      <c r="KM7" s="93"/>
      <c r="KN7" s="93"/>
      <c r="KO7" s="93"/>
      <c r="KP7" s="93"/>
      <c r="KQ7" s="93"/>
      <c r="KR7" s="93"/>
      <c r="KS7" s="93"/>
      <c r="KT7" s="93"/>
      <c r="KU7" s="93"/>
      <c r="KV7" s="93"/>
      <c r="KW7" s="93"/>
      <c r="KX7" s="93"/>
      <c r="KY7" s="93"/>
      <c r="KZ7" s="93"/>
      <c r="LA7" s="93"/>
      <c r="LB7" s="93"/>
      <c r="LC7" s="93"/>
      <c r="LD7" s="93"/>
      <c r="LE7" s="93"/>
      <c r="LF7" s="93"/>
      <c r="LG7" s="93"/>
      <c r="LH7" s="93"/>
      <c r="LI7" s="93"/>
      <c r="LJ7" s="93"/>
      <c r="LK7" s="93"/>
      <c r="LL7" s="93"/>
      <c r="LM7" s="93"/>
      <c r="LN7" s="93"/>
      <c r="LO7" s="93"/>
      <c r="LP7" s="93"/>
      <c r="LQ7" s="93"/>
      <c r="LR7" s="93"/>
      <c r="LS7" s="93"/>
      <c r="LT7" s="93"/>
      <c r="LU7" s="93"/>
      <c r="LV7" s="93"/>
      <c r="LW7" s="93"/>
      <c r="LX7" s="93"/>
      <c r="LY7" s="93"/>
      <c r="LZ7" s="93"/>
      <c r="MA7" s="93"/>
      <c r="MB7" s="93"/>
      <c r="MC7" s="93"/>
      <c r="MD7" s="93"/>
      <c r="ME7" s="93"/>
      <c r="MF7" s="93"/>
      <c r="MG7" s="93"/>
      <c r="MH7" s="93"/>
      <c r="MI7" s="93"/>
      <c r="MJ7" s="93"/>
      <c r="MK7" s="93"/>
      <c r="ML7" s="93"/>
      <c r="MM7" s="93"/>
      <c r="MN7" s="93"/>
      <c r="MO7" s="93"/>
      <c r="MP7" s="93"/>
      <c r="MQ7" s="93"/>
      <c r="MR7" s="93"/>
      <c r="MS7" s="93"/>
      <c r="MT7" s="93"/>
      <c r="MU7" s="93"/>
      <c r="MV7" s="93"/>
      <c r="MW7" s="93"/>
      <c r="MX7" s="93"/>
      <c r="MY7" s="93"/>
      <c r="MZ7" s="93"/>
      <c r="NA7" s="93"/>
      <c r="NB7" s="93"/>
      <c r="NC7" s="93"/>
      <c r="ND7" s="93"/>
      <c r="NE7" s="93"/>
      <c r="NF7" s="93"/>
      <c r="NG7" s="93"/>
      <c r="NH7" s="93"/>
      <c r="NI7" s="93"/>
      <c r="NJ7" s="93"/>
      <c r="NK7" s="93"/>
      <c r="NL7" s="93"/>
      <c r="NM7" s="93"/>
    </row>
    <row r="8" spans="1:377" s="1" customFormat="1" ht="16.5" customHeigh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111"/>
      <c r="M8" s="117"/>
      <c r="N8" s="93"/>
      <c r="O8" s="93"/>
      <c r="P8" s="93"/>
      <c r="Q8" s="93"/>
      <c r="R8" s="111"/>
      <c r="S8" s="117"/>
      <c r="T8" s="93"/>
      <c r="U8" s="93"/>
      <c r="V8" s="93"/>
      <c r="W8" s="93"/>
      <c r="X8" s="111"/>
      <c r="Y8" s="117"/>
      <c r="Z8" s="93"/>
      <c r="AA8" s="93"/>
      <c r="AB8" s="93"/>
      <c r="AC8" s="93"/>
      <c r="AD8" s="111"/>
      <c r="AE8" s="117"/>
      <c r="AF8" s="93"/>
      <c r="AG8" s="93"/>
      <c r="AH8" s="93"/>
      <c r="AJ8" s="111"/>
      <c r="AK8" s="118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3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  <c r="JP8" s="93"/>
      <c r="JQ8" s="93"/>
      <c r="JR8" s="93"/>
      <c r="JS8" s="93"/>
      <c r="JT8" s="93"/>
      <c r="JU8" s="93"/>
      <c r="JV8" s="93"/>
      <c r="JW8" s="93"/>
      <c r="JX8" s="93"/>
      <c r="JY8" s="93"/>
      <c r="JZ8" s="93"/>
      <c r="KA8" s="93"/>
      <c r="KB8" s="93"/>
      <c r="KC8" s="93"/>
      <c r="KD8" s="93"/>
      <c r="KE8" s="93"/>
      <c r="KF8" s="93"/>
      <c r="KG8" s="93"/>
      <c r="KH8" s="93"/>
      <c r="KI8" s="93"/>
      <c r="KJ8" s="93"/>
      <c r="KK8" s="93"/>
      <c r="KL8" s="93"/>
      <c r="KM8" s="93"/>
      <c r="KN8" s="93"/>
      <c r="KO8" s="93"/>
      <c r="KP8" s="93"/>
      <c r="KQ8" s="93"/>
      <c r="KR8" s="93"/>
      <c r="KS8" s="93"/>
      <c r="KT8" s="93"/>
      <c r="KU8" s="93"/>
      <c r="KV8" s="93"/>
      <c r="KW8" s="93"/>
      <c r="KX8" s="93"/>
      <c r="KY8" s="93"/>
      <c r="KZ8" s="93"/>
      <c r="LA8" s="93"/>
      <c r="LB8" s="93"/>
      <c r="LC8" s="93"/>
      <c r="LD8" s="93"/>
      <c r="LE8" s="93"/>
      <c r="LF8" s="93"/>
      <c r="LG8" s="93"/>
      <c r="LH8" s="93"/>
      <c r="LI8" s="93"/>
      <c r="LJ8" s="93"/>
      <c r="LK8" s="93"/>
      <c r="LL8" s="93"/>
      <c r="LM8" s="93"/>
      <c r="LN8" s="93"/>
      <c r="LO8" s="93"/>
      <c r="LP8" s="93"/>
      <c r="LQ8" s="93"/>
      <c r="LR8" s="93"/>
      <c r="LS8" s="93"/>
      <c r="LT8" s="93"/>
      <c r="LU8" s="93"/>
      <c r="LV8" s="93"/>
      <c r="LW8" s="93"/>
      <c r="LX8" s="93"/>
      <c r="LY8" s="93"/>
      <c r="LZ8" s="93"/>
      <c r="MA8" s="93"/>
      <c r="MB8" s="93"/>
      <c r="MC8" s="93"/>
      <c r="MD8" s="93"/>
      <c r="ME8" s="93"/>
      <c r="MF8" s="93"/>
      <c r="MG8" s="93"/>
      <c r="MH8" s="93"/>
      <c r="MI8" s="93"/>
      <c r="MJ8" s="93"/>
      <c r="MK8" s="93"/>
      <c r="ML8" s="93"/>
      <c r="MM8" s="93"/>
      <c r="MN8" s="93"/>
      <c r="MO8" s="93"/>
      <c r="MP8" s="93"/>
      <c r="MQ8" s="93"/>
      <c r="MR8" s="93"/>
      <c r="MS8" s="93"/>
      <c r="MT8" s="93"/>
      <c r="MU8" s="93"/>
      <c r="MV8" s="93"/>
      <c r="MW8" s="93"/>
      <c r="MX8" s="93"/>
      <c r="MY8" s="93"/>
      <c r="MZ8" s="93"/>
      <c r="NA8" s="93"/>
      <c r="NB8" s="93"/>
      <c r="NC8" s="93"/>
      <c r="ND8" s="93"/>
      <c r="NE8" s="93"/>
      <c r="NF8" s="93"/>
      <c r="NG8" s="93"/>
      <c r="NH8" s="93"/>
      <c r="NI8" s="93"/>
      <c r="NJ8" s="93"/>
      <c r="NK8" s="93"/>
      <c r="NL8" s="93"/>
      <c r="NM8" s="93"/>
    </row>
    <row r="9" spans="1:377" ht="16.5" customHeight="1" x14ac:dyDescent="0.25">
      <c r="J9"/>
      <c r="K9"/>
      <c r="L9" s="167"/>
      <c r="M9" s="118"/>
      <c r="P9"/>
      <c r="Q9"/>
      <c r="R9" s="167"/>
      <c r="S9" s="118"/>
      <c r="V9"/>
      <c r="W9"/>
      <c r="X9" s="167"/>
      <c r="Y9" s="118"/>
      <c r="AB9"/>
      <c r="AC9"/>
      <c r="AD9" s="167"/>
      <c r="AE9" s="118"/>
      <c r="AH9"/>
      <c r="AI9"/>
      <c r="AJ9" s="167"/>
      <c r="AK9" s="118"/>
    </row>
    <row r="10" spans="1:377" ht="20.25" x14ac:dyDescent="0.3">
      <c r="B10" s="229" t="s">
        <v>6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/>
      <c r="R10" s="2"/>
      <c r="X10" s="2"/>
      <c r="AD10" s="2"/>
      <c r="AJ10" s="2"/>
    </row>
    <row r="11" spans="1:377" ht="20.25" x14ac:dyDescent="0.3">
      <c r="B11" s="229" t="s">
        <v>87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/>
      <c r="R11" s="2"/>
      <c r="X11" s="2"/>
      <c r="AD11" s="2"/>
      <c r="AJ11" s="2"/>
    </row>
    <row r="12" spans="1:377" ht="16.5" customHeight="1" x14ac:dyDescent="0.25">
      <c r="J12"/>
      <c r="K12"/>
      <c r="L12" s="167"/>
      <c r="M12" s="118"/>
      <c r="P12"/>
      <c r="Q12"/>
      <c r="R12" s="167"/>
      <c r="S12" s="118"/>
      <c r="V12"/>
      <c r="W12"/>
      <c r="X12" s="167"/>
      <c r="Y12" s="118"/>
      <c r="AB12"/>
      <c r="AC12"/>
      <c r="AD12" s="167"/>
      <c r="AE12" s="118"/>
      <c r="AH12"/>
      <c r="AI12"/>
      <c r="AJ12" s="167"/>
      <c r="AK12" s="118"/>
    </row>
    <row r="13" spans="1:377" ht="16.5" customHeight="1" x14ac:dyDescent="0.25">
      <c r="J13"/>
      <c r="K13"/>
      <c r="L13" s="167"/>
      <c r="M13" s="118"/>
      <c r="P13"/>
      <c r="Q13"/>
      <c r="R13" s="167"/>
      <c r="S13" s="118"/>
      <c r="V13"/>
      <c r="W13"/>
      <c r="X13" s="167"/>
      <c r="Y13" s="118"/>
      <c r="AB13"/>
      <c r="AC13"/>
      <c r="AD13" s="167"/>
      <c r="AE13" s="118"/>
      <c r="AH13"/>
      <c r="AI13"/>
      <c r="AJ13" s="167"/>
      <c r="AK13" s="118"/>
    </row>
    <row r="14" spans="1:377" ht="16.5" customHeight="1" x14ac:dyDescent="0.25">
      <c r="B14" s="3" t="s">
        <v>7</v>
      </c>
      <c r="D14" s="230" t="s">
        <v>86</v>
      </c>
      <c r="E14" s="230"/>
      <c r="F14" s="230"/>
      <c r="G14" s="230"/>
      <c r="H14" s="230"/>
      <c r="I14" s="230"/>
      <c r="J14" s="230"/>
      <c r="K14" s="230"/>
      <c r="L14" s="230"/>
      <c r="M14" s="230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8"/>
      <c r="M15" s="119"/>
      <c r="N15" s="5"/>
      <c r="O15" s="5"/>
      <c r="P15" s="5"/>
      <c r="Q15" s="5"/>
      <c r="R15" s="168"/>
      <c r="S15" s="119"/>
      <c r="T15" s="5"/>
      <c r="U15" s="5"/>
      <c r="V15" s="5"/>
      <c r="W15" s="5"/>
      <c r="X15" s="168"/>
      <c r="Y15" s="119"/>
      <c r="Z15" s="5"/>
      <c r="AA15" s="5"/>
      <c r="AB15" s="5"/>
      <c r="AC15" s="5"/>
      <c r="AD15" s="168"/>
      <c r="AE15" s="119"/>
      <c r="AF15" s="5"/>
      <c r="AG15" s="5"/>
      <c r="AH15" s="5"/>
      <c r="AI15" s="5"/>
      <c r="AJ15" s="168"/>
      <c r="AK15" s="119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8"/>
      <c r="M16" s="119"/>
      <c r="N16" s="5"/>
      <c r="O16" s="5"/>
      <c r="P16" s="5"/>
      <c r="Q16" s="5"/>
      <c r="R16" s="168"/>
      <c r="S16" s="119"/>
      <c r="T16" s="5"/>
      <c r="U16" s="5"/>
      <c r="V16" s="5"/>
      <c r="W16" s="5"/>
      <c r="X16" s="168"/>
      <c r="Y16" s="119"/>
      <c r="Z16" s="5"/>
      <c r="AA16" s="5"/>
      <c r="AB16" s="5"/>
      <c r="AC16" s="5"/>
      <c r="AD16" s="168"/>
      <c r="AE16" s="119"/>
      <c r="AF16" s="5"/>
      <c r="AG16" s="5"/>
      <c r="AH16" s="5"/>
      <c r="AI16" s="5"/>
      <c r="AJ16" s="168"/>
      <c r="AK16" s="119"/>
    </row>
    <row r="17" spans="1:377" ht="15.75" x14ac:dyDescent="0.25">
      <c r="B17" s="7"/>
      <c r="D17" s="8" t="s">
        <v>10</v>
      </c>
      <c r="E17" s="8"/>
      <c r="F17" s="9">
        <v>80000</v>
      </c>
      <c r="L17" s="168"/>
      <c r="R17" s="168"/>
      <c r="X17" s="168"/>
      <c r="AD17" s="168"/>
      <c r="AJ17" s="168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</row>
    <row r="18" spans="1:377" x14ac:dyDescent="0.25">
      <c r="B18" s="7"/>
      <c r="D18" s="8" t="s">
        <v>74</v>
      </c>
      <c r="E18" s="8"/>
      <c r="F18" s="9">
        <v>250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</row>
    <row r="19" spans="1:377" x14ac:dyDescent="0.25">
      <c r="B19" s="7"/>
      <c r="D19" s="8"/>
      <c r="E19" s="8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</row>
    <row r="20" spans="1:377" ht="44.25" customHeight="1" x14ac:dyDescent="0.25">
      <c r="B20" s="7"/>
      <c r="D20" s="10"/>
      <c r="E20" s="10"/>
      <c r="F20" s="231" t="s">
        <v>59</v>
      </c>
      <c r="G20" s="232"/>
      <c r="H20" s="29"/>
      <c r="I20" s="233" t="s">
        <v>60</v>
      </c>
      <c r="J20" s="234"/>
      <c r="K20" s="29"/>
      <c r="L20" s="231" t="s">
        <v>62</v>
      </c>
      <c r="M20" s="232"/>
      <c r="N20" s="29"/>
      <c r="O20" s="233" t="s">
        <v>61</v>
      </c>
      <c r="P20" s="234"/>
      <c r="Q20" s="29"/>
      <c r="R20" s="231" t="s">
        <v>63</v>
      </c>
      <c r="S20" s="232"/>
      <c r="T20" s="29"/>
      <c r="U20" s="233" t="s">
        <v>69</v>
      </c>
      <c r="V20" s="234"/>
      <c r="W20" s="29"/>
      <c r="X20" s="231" t="s">
        <v>64</v>
      </c>
      <c r="Y20" s="232"/>
      <c r="Z20" s="29"/>
      <c r="AA20" s="233" t="s">
        <v>70</v>
      </c>
      <c r="AB20" s="234"/>
      <c r="AC20" s="29"/>
      <c r="AD20" s="231" t="s">
        <v>65</v>
      </c>
      <c r="AE20" s="232"/>
      <c r="AF20" s="29"/>
      <c r="AG20" s="233" t="s">
        <v>71</v>
      </c>
      <c r="AH20" s="234"/>
      <c r="AI20" s="29"/>
      <c r="AJ20" s="231" t="s">
        <v>66</v>
      </c>
      <c r="AK20" s="23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</row>
    <row r="21" spans="1:377" x14ac:dyDescent="0.25">
      <c r="B21" s="7"/>
      <c r="D21" s="236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70" t="s">
        <v>15</v>
      </c>
      <c r="M21" s="121" t="s">
        <v>16</v>
      </c>
      <c r="N21" s="29"/>
      <c r="O21" s="11" t="s">
        <v>12</v>
      </c>
      <c r="P21" s="12" t="s">
        <v>14</v>
      </c>
      <c r="Q21" s="29"/>
      <c r="R21" s="170" t="s">
        <v>15</v>
      </c>
      <c r="S21" s="121" t="s">
        <v>16</v>
      </c>
      <c r="T21" s="29"/>
      <c r="U21" s="11" t="s">
        <v>12</v>
      </c>
      <c r="V21" s="12" t="s">
        <v>14</v>
      </c>
      <c r="W21" s="29"/>
      <c r="X21" s="170" t="s">
        <v>15</v>
      </c>
      <c r="Y21" s="121" t="s">
        <v>16</v>
      </c>
      <c r="Z21" s="29"/>
      <c r="AA21" s="11" t="s">
        <v>12</v>
      </c>
      <c r="AB21" s="12" t="s">
        <v>14</v>
      </c>
      <c r="AC21" s="29"/>
      <c r="AD21" s="170" t="s">
        <v>15</v>
      </c>
      <c r="AE21" s="121" t="s">
        <v>16</v>
      </c>
      <c r="AF21" s="29"/>
      <c r="AG21" s="11" t="s">
        <v>12</v>
      </c>
      <c r="AH21" s="12" t="s">
        <v>14</v>
      </c>
      <c r="AI21" s="29"/>
      <c r="AJ21" s="170" t="s">
        <v>15</v>
      </c>
      <c r="AK21" s="121" t="s">
        <v>16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</row>
    <row r="22" spans="1:377" x14ac:dyDescent="0.25">
      <c r="B22" s="7"/>
      <c r="D22" s="237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71"/>
      <c r="M22" s="122"/>
      <c r="N22" s="29"/>
      <c r="O22" s="13" t="s">
        <v>17</v>
      </c>
      <c r="P22" s="14" t="s">
        <v>17</v>
      </c>
      <c r="Q22" s="29"/>
      <c r="R22" s="171"/>
      <c r="S22" s="122"/>
      <c r="T22" s="29"/>
      <c r="U22" s="13" t="s">
        <v>17</v>
      </c>
      <c r="V22" s="14" t="s">
        <v>17</v>
      </c>
      <c r="W22" s="29"/>
      <c r="X22" s="171"/>
      <c r="Y22" s="122"/>
      <c r="Z22" s="29"/>
      <c r="AA22" s="13" t="s">
        <v>17</v>
      </c>
      <c r="AB22" s="14" t="s">
        <v>17</v>
      </c>
      <c r="AC22" s="29"/>
      <c r="AD22" s="171"/>
      <c r="AE22" s="122"/>
      <c r="AF22" s="29"/>
      <c r="AG22" s="13" t="s">
        <v>17</v>
      </c>
      <c r="AH22" s="14" t="s">
        <v>17</v>
      </c>
      <c r="AI22" s="29"/>
      <c r="AJ22" s="171"/>
      <c r="AK22" s="1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</row>
    <row r="23" spans="1:377" x14ac:dyDescent="0.25">
      <c r="A23" s="142" t="str">
        <f>[3]Rates!$A$75</f>
        <v>Fix_GSL</v>
      </c>
      <c r="B23" s="15" t="s">
        <v>18</v>
      </c>
      <c r="C23" s="15"/>
      <c r="D23" s="99" t="s">
        <v>75</v>
      </c>
      <c r="E23" s="17">
        <v>1</v>
      </c>
      <c r="F23" s="114">
        <f>IF($A23&lt;&gt;"",VLOOKUP($A23,[3]Rates!$A$1:$R$65536,12,FALSE),0)</f>
        <v>138.47999999999999</v>
      </c>
      <c r="G23" s="18">
        <f t="shared" ref="G23:G38" si="0">E23*F23</f>
        <v>138.47999999999999</v>
      </c>
      <c r="H23" s="38"/>
      <c r="I23" s="114">
        <f>IF($A23&lt;&gt;"",VLOOKUP($A23,[3]Rates!$A$1:$R$65536,14,FALSE),0)</f>
        <v>138.47999999999999</v>
      </c>
      <c r="J23" s="18">
        <f>$E23*I23</f>
        <v>138.47999999999999</v>
      </c>
      <c r="K23" s="38"/>
      <c r="L23" s="172">
        <f>J23-G23</f>
        <v>0</v>
      </c>
      <c r="M23" s="123">
        <f>IF((G23)=0,"",(L23/G23))</f>
        <v>0</v>
      </c>
      <c r="N23" s="38"/>
      <c r="O23" s="114">
        <f>IF($A23&lt;&gt;"",VLOOKUP($A23,[3]Rates!$A$1:$R$65536,15,FALSE),0)</f>
        <v>138.47999999999999</v>
      </c>
      <c r="P23" s="18">
        <f>$E23*O23</f>
        <v>138.47999999999999</v>
      </c>
      <c r="Q23" s="38"/>
      <c r="R23" s="172">
        <f>P23-J23</f>
        <v>0</v>
      </c>
      <c r="S23" s="123">
        <f>IF((J23)=0,"",(R23/J23))</f>
        <v>0</v>
      </c>
      <c r="T23" s="38"/>
      <c r="U23" s="114">
        <f>IF($A23&lt;&gt;"",VLOOKUP($A23,[3]Rates!$A$1:$R$65536,16,FALSE),0)</f>
        <v>138.47999999999999</v>
      </c>
      <c r="V23" s="18">
        <f>$E23*U23</f>
        <v>138.47999999999999</v>
      </c>
      <c r="W23" s="38"/>
      <c r="X23" s="172">
        <f>V23-P23</f>
        <v>0</v>
      </c>
      <c r="Y23" s="123">
        <f>IF((P23)=0,"",(X23/P23))</f>
        <v>0</v>
      </c>
      <c r="Z23" s="38"/>
      <c r="AA23" s="114">
        <f>IF($A23&lt;&gt;"",VLOOKUP($A23,[3]Rates!$A$1:$R$65536,17,FALSE),0)</f>
        <v>138.47999999999999</v>
      </c>
      <c r="AB23" s="18">
        <f>$E23*AA23</f>
        <v>138.47999999999999</v>
      </c>
      <c r="AC23" s="38"/>
      <c r="AD23" s="172">
        <f>AB23-V23</f>
        <v>0</v>
      </c>
      <c r="AE23" s="123">
        <f>IF((V23)=0,"",(AD23/V23))</f>
        <v>0</v>
      </c>
      <c r="AF23" s="38"/>
      <c r="AG23" s="114">
        <f>IF($A23&lt;&gt;"",VLOOKUP($A23,[3]Rates!$A$1:$R$65536,18,FALSE),0)</f>
        <v>138.47999999999999</v>
      </c>
      <c r="AH23" s="18">
        <f>$E23*AG23</f>
        <v>138.47999999999999</v>
      </c>
      <c r="AI23" s="38"/>
      <c r="AJ23" s="172">
        <f>AH23-AB23</f>
        <v>0</v>
      </c>
      <c r="AK23" s="123">
        <f>IF((AB23)=0,"",(AJ23/AB23))</f>
        <v>0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</row>
    <row r="24" spans="1:377" x14ac:dyDescent="0.25">
      <c r="A24" s="142"/>
      <c r="B24" s="15" t="s">
        <v>19</v>
      </c>
      <c r="C24" s="15"/>
      <c r="D24" s="99" t="s">
        <v>75</v>
      </c>
      <c r="E24" s="17">
        <v>1</v>
      </c>
      <c r="F24" s="114">
        <f>IF($A24&lt;&gt;"",VLOOKUP($A24,[3]Rates!$A$1:$R$65536,12,FALSE),0)</f>
        <v>0</v>
      </c>
      <c r="G24" s="18">
        <f t="shared" si="0"/>
        <v>0</v>
      </c>
      <c r="H24" s="38"/>
      <c r="I24" s="114">
        <f>IF($A24&lt;&gt;"",VLOOKUP($A24,[3]Rates!$A$1:$R$65536,14,FALSE),0)</f>
        <v>0</v>
      </c>
      <c r="J24" s="18">
        <f t="shared" ref="J24:J38" si="1">$E24*I24</f>
        <v>0</v>
      </c>
      <c r="K24" s="38"/>
      <c r="L24" s="172">
        <f t="shared" ref="L24:L62" si="2">J24-G24</f>
        <v>0</v>
      </c>
      <c r="M24" s="123" t="str">
        <f t="shared" ref="M24:M48" si="3">IF((G24)=0,"",(L24/G24))</f>
        <v/>
      </c>
      <c r="N24" s="38"/>
      <c r="O24" s="114">
        <f>IF($A24&lt;&gt;"",VLOOKUP($A24,[3]Rates!$A$1:$R$65536,15,FALSE),0)</f>
        <v>0</v>
      </c>
      <c r="P24" s="18">
        <f t="shared" ref="P24:P38" si="4">$E24*O24</f>
        <v>0</v>
      </c>
      <c r="Q24" s="38"/>
      <c r="R24" s="172">
        <f t="shared" ref="R24:R74" si="5">P24-J24</f>
        <v>0</v>
      </c>
      <c r="S24" s="123" t="str">
        <f t="shared" ref="S24:S62" si="6">IF((J24)=0,"",(R24/J24))</f>
        <v/>
      </c>
      <c r="T24" s="38"/>
      <c r="U24" s="114">
        <f>IF($A24&lt;&gt;"",VLOOKUP($A24,[3]Rates!$A$1:$R$65536,16,FALSE),0)</f>
        <v>0</v>
      </c>
      <c r="V24" s="18">
        <f t="shared" ref="V24:V38" si="7">$E24*U24</f>
        <v>0</v>
      </c>
      <c r="W24" s="38"/>
      <c r="X24" s="172">
        <f t="shared" ref="X24:X74" si="8">V24-P24</f>
        <v>0</v>
      </c>
      <c r="Y24" s="123" t="str">
        <f t="shared" ref="Y24:Y74" si="9">IF((P24)=0,"",(X24/P24))</f>
        <v/>
      </c>
      <c r="Z24" s="38"/>
      <c r="AA24" s="114">
        <f>IF($A24&lt;&gt;"",VLOOKUP($A24,[3]Rates!$A$1:$R$65536,17,FALSE),0)</f>
        <v>0</v>
      </c>
      <c r="AB24" s="18">
        <f t="shared" ref="AB24:AB38" si="10">$E24*AA24</f>
        <v>0</v>
      </c>
      <c r="AC24" s="38"/>
      <c r="AD24" s="172">
        <f t="shared" ref="AD24:AD74" si="11">AB24-V24</f>
        <v>0</v>
      </c>
      <c r="AE24" s="123" t="str">
        <f t="shared" ref="AE24:AE74" si="12">IF((V24)=0,"",(AD24/V24))</f>
        <v/>
      </c>
      <c r="AF24" s="38"/>
      <c r="AG24" s="114">
        <f>IF($A24&lt;&gt;"",VLOOKUP($A24,[3]Rates!$A$1:$R$65536,18,FALSE),0)</f>
        <v>0</v>
      </c>
      <c r="AH24" s="18">
        <f t="shared" ref="AH24:AH38" si="13">$E24*AG24</f>
        <v>0</v>
      </c>
      <c r="AI24" s="38"/>
      <c r="AJ24" s="172">
        <f t="shared" ref="AJ24:AJ74" si="14">AH24-AB24</f>
        <v>0</v>
      </c>
      <c r="AK24" s="123" t="str">
        <f t="shared" ref="AK24:AK74" si="15">IF((AB24)=0,"",(AJ24/AB24))</f>
        <v/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</row>
    <row r="25" spans="1:377" x14ac:dyDescent="0.25">
      <c r="A25" s="142" t="str">
        <f>[3]Rates!$A$77</f>
        <v>PPE_GSL</v>
      </c>
      <c r="B25" s="22" t="s">
        <v>81</v>
      </c>
      <c r="C25" s="15"/>
      <c r="D25" s="99" t="s">
        <v>75</v>
      </c>
      <c r="E25" s="17">
        <v>1</v>
      </c>
      <c r="F25" s="114">
        <f>IF($A25&lt;&gt;"",VLOOKUP($A25,[3]Rates!$A$1:$R$65536,12,FALSE),0)</f>
        <v>6.99</v>
      </c>
      <c r="G25" s="18">
        <f t="shared" si="0"/>
        <v>6.99</v>
      </c>
      <c r="H25" s="38"/>
      <c r="I25" s="114">
        <f>IF($A25&lt;&gt;"",VLOOKUP($A25,[3]Rates!$A$1:$R$65536,14,FALSE),0)</f>
        <v>6.99</v>
      </c>
      <c r="J25" s="18">
        <f t="shared" si="1"/>
        <v>6.99</v>
      </c>
      <c r="K25" s="38"/>
      <c r="L25" s="172">
        <f>J25-G25</f>
        <v>0</v>
      </c>
      <c r="M25" s="123">
        <f t="shared" si="3"/>
        <v>0</v>
      </c>
      <c r="N25" s="38"/>
      <c r="O25" s="114">
        <f>IF($A25&lt;&gt;"",VLOOKUP($A25,[3]Rates!$A$1:$R$65536,15,FALSE),0)</f>
        <v>0</v>
      </c>
      <c r="P25" s="18">
        <f t="shared" si="4"/>
        <v>0</v>
      </c>
      <c r="Q25" s="38"/>
      <c r="R25" s="172">
        <f t="shared" si="5"/>
        <v>-6.99</v>
      </c>
      <c r="S25" s="123">
        <f t="shared" si="6"/>
        <v>-1</v>
      </c>
      <c r="T25" s="38"/>
      <c r="U25" s="114">
        <f>IF($A25&lt;&gt;"",VLOOKUP($A25,[3]Rates!$A$1:$R$65536,16,FALSE),0)</f>
        <v>0</v>
      </c>
      <c r="V25" s="18">
        <f t="shared" si="7"/>
        <v>0</v>
      </c>
      <c r="W25" s="38"/>
      <c r="X25" s="172">
        <f t="shared" si="8"/>
        <v>0</v>
      </c>
      <c r="Y25" s="123" t="str">
        <f t="shared" si="9"/>
        <v/>
      </c>
      <c r="Z25" s="38"/>
      <c r="AA25" s="114">
        <f>IF($A25&lt;&gt;"",VLOOKUP($A25,[3]Rates!$A$1:$R$65536,17,FALSE),0)</f>
        <v>0</v>
      </c>
      <c r="AB25" s="18">
        <f t="shared" si="10"/>
        <v>0</v>
      </c>
      <c r="AC25" s="38"/>
      <c r="AD25" s="172">
        <f t="shared" si="11"/>
        <v>0</v>
      </c>
      <c r="AE25" s="123" t="str">
        <f t="shared" si="12"/>
        <v/>
      </c>
      <c r="AF25" s="38"/>
      <c r="AG25" s="114">
        <f>IF($A25&lt;&gt;"",VLOOKUP($A25,[3]Rates!$A$1:$R$65536,18,FALSE),0)</f>
        <v>0</v>
      </c>
      <c r="AH25" s="18">
        <f t="shared" si="13"/>
        <v>0</v>
      </c>
      <c r="AI25" s="38"/>
      <c r="AJ25" s="172">
        <f t="shared" si="14"/>
        <v>0</v>
      </c>
      <c r="AK25" s="123" t="str">
        <f t="shared" si="15"/>
        <v/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</row>
    <row r="26" spans="1:377" x14ac:dyDescent="0.25">
      <c r="A26" s="142" t="str">
        <f>[3]Rates!$A$78</f>
        <v>ICMF_GSL</v>
      </c>
      <c r="B26" s="22" t="s">
        <v>82</v>
      </c>
      <c r="C26" s="15"/>
      <c r="D26" s="99" t="s">
        <v>75</v>
      </c>
      <c r="E26" s="17">
        <v>1</v>
      </c>
      <c r="F26" s="114">
        <f>IF($A26&lt;&gt;"",VLOOKUP($A26,[3]Rates!$A$1:$R$65536,12,FALSE),0)</f>
        <v>0.72</v>
      </c>
      <c r="G26" s="18">
        <f t="shared" si="0"/>
        <v>0.72</v>
      </c>
      <c r="H26" s="38"/>
      <c r="I26" s="114">
        <f>IF($A26&lt;&gt;"",VLOOKUP($A26,[3]Rates!$A$1:$R$65536,14,FALSE),0)</f>
        <v>0</v>
      </c>
      <c r="J26" s="18">
        <f t="shared" si="1"/>
        <v>0</v>
      </c>
      <c r="K26" s="38"/>
      <c r="L26" s="172">
        <f t="shared" si="2"/>
        <v>-0.72</v>
      </c>
      <c r="M26" s="123">
        <f t="shared" si="3"/>
        <v>-1</v>
      </c>
      <c r="N26" s="38"/>
      <c r="O26" s="114">
        <f>IF($A26&lt;&gt;"",VLOOKUP($A26,[3]Rates!$A$1:$R$65536,15,FALSE),0)</f>
        <v>0</v>
      </c>
      <c r="P26" s="18">
        <f t="shared" si="4"/>
        <v>0</v>
      </c>
      <c r="Q26" s="38"/>
      <c r="R26" s="172">
        <f t="shared" si="5"/>
        <v>0</v>
      </c>
      <c r="S26" s="123" t="str">
        <f t="shared" si="6"/>
        <v/>
      </c>
      <c r="T26" s="38"/>
      <c r="U26" s="114">
        <f>IF($A26&lt;&gt;"",VLOOKUP($A26,[3]Rates!$A$1:$R$65536,16,FALSE),0)</f>
        <v>0</v>
      </c>
      <c r="V26" s="18">
        <f t="shared" si="7"/>
        <v>0</v>
      </c>
      <c r="W26" s="38"/>
      <c r="X26" s="172">
        <f t="shared" si="8"/>
        <v>0</v>
      </c>
      <c r="Y26" s="123" t="str">
        <f t="shared" si="9"/>
        <v/>
      </c>
      <c r="Z26" s="38"/>
      <c r="AA26" s="114">
        <f>IF($A26&lt;&gt;"",VLOOKUP($A26,[3]Rates!$A$1:$R$65536,17,FALSE),0)</f>
        <v>0</v>
      </c>
      <c r="AB26" s="18">
        <f t="shared" si="10"/>
        <v>0</v>
      </c>
      <c r="AC26" s="38"/>
      <c r="AD26" s="172">
        <f t="shared" si="11"/>
        <v>0</v>
      </c>
      <c r="AE26" s="123" t="str">
        <f t="shared" si="12"/>
        <v/>
      </c>
      <c r="AF26" s="38"/>
      <c r="AG26" s="114">
        <f>IF($A26&lt;&gt;"",VLOOKUP($A26,[3]Rates!$A$1:$R$65536,18,FALSE),0)</f>
        <v>0</v>
      </c>
      <c r="AH26" s="18">
        <f t="shared" si="13"/>
        <v>0</v>
      </c>
      <c r="AI26" s="38"/>
      <c r="AJ26" s="172">
        <f t="shared" si="14"/>
        <v>0</v>
      </c>
      <c r="AK26" s="123" t="str">
        <f t="shared" si="15"/>
        <v/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</row>
    <row r="27" spans="1:377" x14ac:dyDescent="0.25">
      <c r="A27" s="142"/>
      <c r="B27" s="22"/>
      <c r="C27" s="15"/>
      <c r="D27" s="99"/>
      <c r="E27" s="17">
        <v>1</v>
      </c>
      <c r="F27" s="114">
        <f>IF($A27&lt;&gt;"",VLOOKUP($A27,[3]Rates!$A$1:$R$65536,12,FALSE),0)</f>
        <v>0</v>
      </c>
      <c r="G27" s="18">
        <f t="shared" si="0"/>
        <v>0</v>
      </c>
      <c r="H27" s="38"/>
      <c r="I27" s="114">
        <f>IF($A27&lt;&gt;"",VLOOKUP($A27,[3]Rates!$A$1:$R$65536,14,FALSE),0)</f>
        <v>0</v>
      </c>
      <c r="J27" s="18">
        <f t="shared" si="1"/>
        <v>0</v>
      </c>
      <c r="K27" s="38"/>
      <c r="L27" s="172">
        <f t="shared" si="2"/>
        <v>0</v>
      </c>
      <c r="M27" s="123" t="str">
        <f t="shared" si="3"/>
        <v/>
      </c>
      <c r="N27" s="38"/>
      <c r="O27" s="114">
        <f>IF($A27&lt;&gt;"",VLOOKUP($A27,[3]Rates!$A$1:$R$65536,15,FALSE),0)</f>
        <v>0</v>
      </c>
      <c r="P27" s="18">
        <f t="shared" si="4"/>
        <v>0</v>
      </c>
      <c r="Q27" s="38"/>
      <c r="R27" s="172">
        <f t="shared" si="5"/>
        <v>0</v>
      </c>
      <c r="S27" s="123" t="str">
        <f t="shared" si="6"/>
        <v/>
      </c>
      <c r="T27" s="38"/>
      <c r="U27" s="114">
        <f>IF($A27&lt;&gt;"",VLOOKUP($A27,[3]Rates!$A$1:$R$65536,16,FALSE),0)</f>
        <v>0</v>
      </c>
      <c r="V27" s="18">
        <f t="shared" si="7"/>
        <v>0</v>
      </c>
      <c r="W27" s="38"/>
      <c r="X27" s="172">
        <f t="shared" si="8"/>
        <v>0</v>
      </c>
      <c r="Y27" s="123" t="str">
        <f t="shared" si="9"/>
        <v/>
      </c>
      <c r="Z27" s="38"/>
      <c r="AA27" s="114">
        <f>IF($A27&lt;&gt;"",VLOOKUP($A27,[3]Rates!$A$1:$R$65536,17,FALSE),0)</f>
        <v>0</v>
      </c>
      <c r="AB27" s="18">
        <f t="shared" si="10"/>
        <v>0</v>
      </c>
      <c r="AC27" s="38"/>
      <c r="AD27" s="172">
        <f t="shared" si="11"/>
        <v>0</v>
      </c>
      <c r="AE27" s="123" t="str">
        <f t="shared" si="12"/>
        <v/>
      </c>
      <c r="AF27" s="38"/>
      <c r="AG27" s="114">
        <f>IF($A27&lt;&gt;"",VLOOKUP($A27,[3]Rates!$A$1:$R$65536,18,FALSE),0)</f>
        <v>0</v>
      </c>
      <c r="AH27" s="18">
        <f t="shared" si="13"/>
        <v>0</v>
      </c>
      <c r="AI27" s="38"/>
      <c r="AJ27" s="172">
        <f t="shared" si="14"/>
        <v>0</v>
      </c>
      <c r="AK27" s="123" t="str">
        <f t="shared" si="15"/>
        <v/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</row>
    <row r="28" spans="1:377" x14ac:dyDescent="0.25">
      <c r="A28" s="142"/>
      <c r="B28" s="22"/>
      <c r="C28" s="15"/>
      <c r="D28" s="99"/>
      <c r="E28" s="17">
        <v>1</v>
      </c>
      <c r="F28" s="114">
        <f>IF($A28&lt;&gt;"",VLOOKUP($A28,[3]Rates!$A$1:$R$65536,12,FALSE),0)</f>
        <v>0</v>
      </c>
      <c r="G28" s="18">
        <f t="shared" si="0"/>
        <v>0</v>
      </c>
      <c r="H28" s="38"/>
      <c r="I28" s="114">
        <f>IF($A28&lt;&gt;"",VLOOKUP($A28,[3]Rates!$A$1:$R$65536,14,FALSE),0)</f>
        <v>0</v>
      </c>
      <c r="J28" s="18">
        <f t="shared" si="1"/>
        <v>0</v>
      </c>
      <c r="K28" s="38"/>
      <c r="L28" s="172">
        <f t="shared" si="2"/>
        <v>0</v>
      </c>
      <c r="M28" s="123" t="str">
        <f t="shared" si="3"/>
        <v/>
      </c>
      <c r="N28" s="38"/>
      <c r="O28" s="114">
        <f>IF($A28&lt;&gt;"",VLOOKUP($A28,[3]Rates!$A$1:$R$65536,15,FALSE),0)</f>
        <v>0</v>
      </c>
      <c r="P28" s="18">
        <f t="shared" si="4"/>
        <v>0</v>
      </c>
      <c r="Q28" s="38"/>
      <c r="R28" s="172">
        <f t="shared" si="5"/>
        <v>0</v>
      </c>
      <c r="S28" s="123" t="str">
        <f t="shared" si="6"/>
        <v/>
      </c>
      <c r="T28" s="38"/>
      <c r="U28" s="114">
        <f>IF($A28&lt;&gt;"",VLOOKUP($A28,[3]Rates!$A$1:$R$65536,16,FALSE),0)</f>
        <v>0</v>
      </c>
      <c r="V28" s="18">
        <f t="shared" si="7"/>
        <v>0</v>
      </c>
      <c r="W28" s="38"/>
      <c r="X28" s="172">
        <f t="shared" si="8"/>
        <v>0</v>
      </c>
      <c r="Y28" s="123" t="str">
        <f t="shared" si="9"/>
        <v/>
      </c>
      <c r="Z28" s="38"/>
      <c r="AA28" s="114">
        <f>IF($A28&lt;&gt;"",VLOOKUP($A28,[3]Rates!$A$1:$R$65536,17,FALSE),0)</f>
        <v>0</v>
      </c>
      <c r="AB28" s="18">
        <f t="shared" si="10"/>
        <v>0</v>
      </c>
      <c r="AC28" s="38"/>
      <c r="AD28" s="172">
        <f t="shared" si="11"/>
        <v>0</v>
      </c>
      <c r="AE28" s="123" t="str">
        <f t="shared" si="12"/>
        <v/>
      </c>
      <c r="AF28" s="38"/>
      <c r="AG28" s="114">
        <f>IF($A28&lt;&gt;"",VLOOKUP($A28,[3]Rates!$A$1:$R$65536,18,FALSE),0)</f>
        <v>0</v>
      </c>
      <c r="AH28" s="18">
        <f t="shared" si="13"/>
        <v>0</v>
      </c>
      <c r="AI28" s="38"/>
      <c r="AJ28" s="172">
        <f t="shared" si="14"/>
        <v>0</v>
      </c>
      <c r="AK28" s="123" t="str">
        <f t="shared" si="15"/>
        <v/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</row>
    <row r="29" spans="1:377" x14ac:dyDescent="0.25">
      <c r="A29" s="142" t="str">
        <f>[3]Rates!$A$80</f>
        <v>Var_GSL</v>
      </c>
      <c r="B29" s="15" t="s">
        <v>20</v>
      </c>
      <c r="C29" s="15"/>
      <c r="D29" s="99" t="s">
        <v>77</v>
      </c>
      <c r="E29" s="138">
        <f>$F$18</f>
        <v>250</v>
      </c>
      <c r="F29" s="16">
        <f>IF($A29&lt;&gt;"",VLOOKUP($A29,[3]Rates!$A$1:$R$65536,12,FALSE),0)</f>
        <v>3.3277999999999999</v>
      </c>
      <c r="G29" s="18">
        <f t="shared" si="0"/>
        <v>831.94999999999993</v>
      </c>
      <c r="H29" s="38"/>
      <c r="I29" s="16">
        <f>IF($A29&lt;&gt;"",VLOOKUP($A29,[3]Rates!$A$1:$R$65536,14,FALSE),0)</f>
        <v>3.9398</v>
      </c>
      <c r="J29" s="18">
        <f t="shared" si="1"/>
        <v>984.95</v>
      </c>
      <c r="K29" s="38"/>
      <c r="L29" s="172">
        <f t="shared" si="2"/>
        <v>153.00000000000011</v>
      </c>
      <c r="M29" s="123">
        <f t="shared" si="3"/>
        <v>0.18390528276939735</v>
      </c>
      <c r="N29" s="38"/>
      <c r="O29" s="16">
        <f>IF($A29&lt;&gt;"",VLOOKUP($A29,[3]Rates!$A$1:$R$65536,15,FALSE),0)</f>
        <v>4.4756999999999998</v>
      </c>
      <c r="P29" s="18">
        <f t="shared" si="4"/>
        <v>1118.925</v>
      </c>
      <c r="Q29" s="38"/>
      <c r="R29" s="172">
        <f t="shared" si="5"/>
        <v>133.97499999999991</v>
      </c>
      <c r="S29" s="123">
        <f t="shared" si="6"/>
        <v>0.1360221331032031</v>
      </c>
      <c r="T29" s="38"/>
      <c r="U29" s="16">
        <f>IF($A29&lt;&gt;"",VLOOKUP($A29,[3]Rates!$A$1:$R$65536,16,FALSE),0)</f>
        <v>4.7237999999999998</v>
      </c>
      <c r="V29" s="18">
        <f t="shared" si="7"/>
        <v>1180.95</v>
      </c>
      <c r="W29" s="38"/>
      <c r="X29" s="172">
        <f t="shared" si="8"/>
        <v>62.025000000000091</v>
      </c>
      <c r="Y29" s="123">
        <f t="shared" si="9"/>
        <v>5.5432669749983329E-2</v>
      </c>
      <c r="Z29" s="38"/>
      <c r="AA29" s="16">
        <f>IF($A29&lt;&gt;"",VLOOKUP($A29,[3]Rates!$A$1:$R$65536,17,FALSE),0)</f>
        <v>4.9672000000000001</v>
      </c>
      <c r="AB29" s="18">
        <f t="shared" si="10"/>
        <v>1241.8</v>
      </c>
      <c r="AC29" s="38"/>
      <c r="AD29" s="172">
        <f t="shared" si="11"/>
        <v>60.849999999999909</v>
      </c>
      <c r="AE29" s="123">
        <f t="shared" si="12"/>
        <v>5.152631356111597E-2</v>
      </c>
      <c r="AF29" s="38"/>
      <c r="AG29" s="16">
        <f>IF($A29&lt;&gt;"",VLOOKUP($A29,[3]Rates!$A$1:$R$65536,18,FALSE),0)</f>
        <v>5.1889000000000003</v>
      </c>
      <c r="AH29" s="18">
        <f t="shared" si="13"/>
        <v>1297.2250000000001</v>
      </c>
      <c r="AI29" s="38"/>
      <c r="AJ29" s="172">
        <f t="shared" si="14"/>
        <v>55.425000000000182</v>
      </c>
      <c r="AK29" s="123">
        <f t="shared" si="15"/>
        <v>4.4632791109679645E-2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</row>
    <row r="30" spans="1:377" x14ac:dyDescent="0.25">
      <c r="A30" s="142"/>
      <c r="B30" s="15" t="s">
        <v>21</v>
      </c>
      <c r="C30" s="15"/>
      <c r="D30" s="99" t="s">
        <v>77</v>
      </c>
      <c r="E30" s="138">
        <f t="shared" ref="E30:E38" si="16">$F$18</f>
        <v>250</v>
      </c>
      <c r="F30" s="16">
        <f>IF($A30&lt;&gt;"",VLOOKUP($A30,[3]Rates!$A$1:$R$65536,12,FALSE),0)</f>
        <v>0</v>
      </c>
      <c r="G30" s="18">
        <f t="shared" si="0"/>
        <v>0</v>
      </c>
      <c r="H30" s="38"/>
      <c r="I30" s="16">
        <f>IF($A30&lt;&gt;"",VLOOKUP($A30,[3]Rates!$A$1:$R$65536,14,FALSE),0)</f>
        <v>0</v>
      </c>
      <c r="J30" s="18">
        <f t="shared" si="1"/>
        <v>0</v>
      </c>
      <c r="K30" s="38"/>
      <c r="L30" s="172">
        <f t="shared" si="2"/>
        <v>0</v>
      </c>
      <c r="M30" s="123" t="str">
        <f t="shared" si="3"/>
        <v/>
      </c>
      <c r="N30" s="38"/>
      <c r="O30" s="16">
        <f>IF($A30&lt;&gt;"",VLOOKUP($A30,[3]Rates!$A$1:$R$65536,15,FALSE),0)</f>
        <v>0</v>
      </c>
      <c r="P30" s="18">
        <f t="shared" si="4"/>
        <v>0</v>
      </c>
      <c r="Q30" s="38"/>
      <c r="R30" s="172">
        <f t="shared" si="5"/>
        <v>0</v>
      </c>
      <c r="S30" s="123" t="str">
        <f t="shared" si="6"/>
        <v/>
      </c>
      <c r="T30" s="38"/>
      <c r="U30" s="16">
        <f>IF($A30&lt;&gt;"",VLOOKUP($A30,[3]Rates!$A$1:$R$65536,16,FALSE),0)</f>
        <v>0</v>
      </c>
      <c r="V30" s="18">
        <f t="shared" si="7"/>
        <v>0</v>
      </c>
      <c r="W30" s="38"/>
      <c r="X30" s="172">
        <f t="shared" si="8"/>
        <v>0</v>
      </c>
      <c r="Y30" s="123" t="str">
        <f t="shared" si="9"/>
        <v/>
      </c>
      <c r="Z30" s="38"/>
      <c r="AA30" s="16">
        <f>IF($A30&lt;&gt;"",VLOOKUP($A30,[3]Rates!$A$1:$R$65536,17,FALSE),0)</f>
        <v>0</v>
      </c>
      <c r="AB30" s="18">
        <f t="shared" si="10"/>
        <v>0</v>
      </c>
      <c r="AC30" s="38"/>
      <c r="AD30" s="172">
        <f t="shared" si="11"/>
        <v>0</v>
      </c>
      <c r="AE30" s="123" t="str">
        <f t="shared" si="12"/>
        <v/>
      </c>
      <c r="AF30" s="38"/>
      <c r="AG30" s="16">
        <f>IF($A30&lt;&gt;"",VLOOKUP($A30,[3]Rates!$A$1:$R$65536,18,FALSE),0)</f>
        <v>0</v>
      </c>
      <c r="AH30" s="18">
        <f t="shared" si="13"/>
        <v>0</v>
      </c>
      <c r="AI30" s="38"/>
      <c r="AJ30" s="172">
        <f t="shared" si="14"/>
        <v>0</v>
      </c>
      <c r="AK30" s="123" t="str">
        <f t="shared" si="15"/>
        <v/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</row>
    <row r="31" spans="1:377" x14ac:dyDescent="0.25">
      <c r="A31" s="142"/>
      <c r="B31" s="15" t="s">
        <v>22</v>
      </c>
      <c r="C31" s="15"/>
      <c r="D31" s="99" t="s">
        <v>77</v>
      </c>
      <c r="E31" s="138">
        <f t="shared" si="16"/>
        <v>250</v>
      </c>
      <c r="F31" s="16">
        <f>IF($A31&lt;&gt;"",VLOOKUP($A31,[3]Rates!$A$1:$R$65536,12,FALSE),0)</f>
        <v>0</v>
      </c>
      <c r="G31" s="18">
        <f t="shared" si="0"/>
        <v>0</v>
      </c>
      <c r="H31" s="38"/>
      <c r="I31" s="16">
        <f>IF($A31&lt;&gt;"",VLOOKUP($A31,[3]Rates!$A$1:$R$65536,14,FALSE),0)</f>
        <v>0</v>
      </c>
      <c r="J31" s="18">
        <f t="shared" si="1"/>
        <v>0</v>
      </c>
      <c r="K31" s="38"/>
      <c r="L31" s="172">
        <f t="shared" si="2"/>
        <v>0</v>
      </c>
      <c r="M31" s="123" t="str">
        <f t="shared" si="3"/>
        <v/>
      </c>
      <c r="N31" s="38"/>
      <c r="O31" s="16">
        <f>IF($A31&lt;&gt;"",VLOOKUP($A31,[3]Rates!$A$1:$R$65536,15,FALSE),0)</f>
        <v>0</v>
      </c>
      <c r="P31" s="18">
        <f t="shared" si="4"/>
        <v>0</v>
      </c>
      <c r="Q31" s="38"/>
      <c r="R31" s="172">
        <f t="shared" si="5"/>
        <v>0</v>
      </c>
      <c r="S31" s="123" t="str">
        <f t="shared" si="6"/>
        <v/>
      </c>
      <c r="T31" s="38"/>
      <c r="U31" s="16">
        <f>IF($A31&lt;&gt;"",VLOOKUP($A31,[3]Rates!$A$1:$R$65536,16,FALSE),0)</f>
        <v>0</v>
      </c>
      <c r="V31" s="18">
        <f t="shared" si="7"/>
        <v>0</v>
      </c>
      <c r="W31" s="38"/>
      <c r="X31" s="172">
        <f t="shared" si="8"/>
        <v>0</v>
      </c>
      <c r="Y31" s="123" t="str">
        <f t="shared" si="9"/>
        <v/>
      </c>
      <c r="Z31" s="38"/>
      <c r="AA31" s="16">
        <f>IF($A31&lt;&gt;"",VLOOKUP($A31,[3]Rates!$A$1:$R$65536,17,FALSE),0)</f>
        <v>0</v>
      </c>
      <c r="AB31" s="18">
        <f t="shared" si="10"/>
        <v>0</v>
      </c>
      <c r="AC31" s="38"/>
      <c r="AD31" s="172">
        <f t="shared" si="11"/>
        <v>0</v>
      </c>
      <c r="AE31" s="123" t="str">
        <f t="shared" si="12"/>
        <v/>
      </c>
      <c r="AF31" s="38"/>
      <c r="AG31" s="16">
        <f>IF($A31&lt;&gt;"",VLOOKUP($A31,[3]Rates!$A$1:$R$65536,18,FALSE),0)</f>
        <v>0</v>
      </c>
      <c r="AH31" s="18">
        <f t="shared" si="13"/>
        <v>0</v>
      </c>
      <c r="AI31" s="38"/>
      <c r="AJ31" s="172">
        <f t="shared" si="14"/>
        <v>0</v>
      </c>
      <c r="AK31" s="123" t="str">
        <f t="shared" si="15"/>
        <v/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</row>
    <row r="32" spans="1:377" x14ac:dyDescent="0.25">
      <c r="A32" s="142" t="str">
        <f>[3]Rates!$A$86</f>
        <v>ICMV_GSL</v>
      </c>
      <c r="B32" s="23" t="s">
        <v>82</v>
      </c>
      <c r="C32" s="15"/>
      <c r="D32" s="99" t="s">
        <v>77</v>
      </c>
      <c r="E32" s="138">
        <f t="shared" si="16"/>
        <v>250</v>
      </c>
      <c r="F32" s="16">
        <f>IF($A32&lt;&gt;"",VLOOKUP($A32,[3]Rates!$A$1:$R$65536,12,FALSE),0)</f>
        <v>1.7299999999999999E-2</v>
      </c>
      <c r="G32" s="18">
        <f t="shared" si="0"/>
        <v>4.3250000000000002</v>
      </c>
      <c r="H32" s="38"/>
      <c r="I32" s="16">
        <f>IF($A32&lt;&gt;"",VLOOKUP($A32,[3]Rates!$A$1:$R$65536,14,FALSE),0)</f>
        <v>0</v>
      </c>
      <c r="J32" s="18">
        <f t="shared" si="1"/>
        <v>0</v>
      </c>
      <c r="K32" s="38"/>
      <c r="L32" s="172">
        <f t="shared" si="2"/>
        <v>-4.3250000000000002</v>
      </c>
      <c r="M32" s="123">
        <f t="shared" si="3"/>
        <v>-1</v>
      </c>
      <c r="N32" s="38"/>
      <c r="O32" s="16">
        <f>IF($A32&lt;&gt;"",VLOOKUP($A32,[3]Rates!$A$1:$R$65536,15,FALSE),0)</f>
        <v>0</v>
      </c>
      <c r="P32" s="18">
        <f t="shared" si="4"/>
        <v>0</v>
      </c>
      <c r="Q32" s="38"/>
      <c r="R32" s="172">
        <f t="shared" si="5"/>
        <v>0</v>
      </c>
      <c r="S32" s="123" t="str">
        <f t="shared" si="6"/>
        <v/>
      </c>
      <c r="T32" s="38"/>
      <c r="U32" s="16">
        <f>IF($A32&lt;&gt;"",VLOOKUP($A32,[3]Rates!$A$1:$R$65536,16,FALSE),0)</f>
        <v>0</v>
      </c>
      <c r="V32" s="18">
        <f t="shared" si="7"/>
        <v>0</v>
      </c>
      <c r="W32" s="38"/>
      <c r="X32" s="172">
        <f t="shared" si="8"/>
        <v>0</v>
      </c>
      <c r="Y32" s="123" t="str">
        <f t="shared" si="9"/>
        <v/>
      </c>
      <c r="Z32" s="38"/>
      <c r="AA32" s="16">
        <f>IF($A32&lt;&gt;"",VLOOKUP($A32,[3]Rates!$A$1:$R$65536,17,FALSE),0)</f>
        <v>0</v>
      </c>
      <c r="AB32" s="18">
        <f t="shared" si="10"/>
        <v>0</v>
      </c>
      <c r="AC32" s="38"/>
      <c r="AD32" s="172">
        <f t="shared" si="11"/>
        <v>0</v>
      </c>
      <c r="AE32" s="123" t="str">
        <f t="shared" si="12"/>
        <v/>
      </c>
      <c r="AF32" s="38"/>
      <c r="AG32" s="16">
        <f>IF($A32&lt;&gt;"",VLOOKUP($A32,[3]Rates!$A$1:$R$65536,18,FALSE),0)</f>
        <v>0</v>
      </c>
      <c r="AH32" s="18">
        <f t="shared" si="13"/>
        <v>0</v>
      </c>
      <c r="AI32" s="38"/>
      <c r="AJ32" s="172">
        <f t="shared" si="14"/>
        <v>0</v>
      </c>
      <c r="AK32" s="123" t="str">
        <f t="shared" si="15"/>
        <v/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</row>
    <row r="33" spans="1:377" x14ac:dyDescent="0.25">
      <c r="A33" s="142" t="str">
        <f>[3]Rates!$A$92</f>
        <v>LRVA_GSL</v>
      </c>
      <c r="B33" s="23" t="str">
        <f>[3]Rates!$B$32</f>
        <v>Lost Revenue Adjustment Mechanism Variance Account (LRAMVA)</v>
      </c>
      <c r="C33" s="15"/>
      <c r="D33" s="99" t="s">
        <v>77</v>
      </c>
      <c r="E33" s="138">
        <f t="shared" si="16"/>
        <v>250</v>
      </c>
      <c r="F33" s="16">
        <f>IF($A33&lt;&gt;"",VLOOKUP($A33,[3]Rates!$A$1:$R$65536,12,FALSE),0)</f>
        <v>1.34E-2</v>
      </c>
      <c r="G33" s="18">
        <f t="shared" si="0"/>
        <v>3.35</v>
      </c>
      <c r="H33" s="38"/>
      <c r="I33" s="16">
        <f>IF($A33&lt;&gt;"",VLOOKUP($A33,[3]Rates!$A$1:$R$65536,14,FALSE),0)</f>
        <v>0</v>
      </c>
      <c r="J33" s="18">
        <f t="shared" si="1"/>
        <v>0</v>
      </c>
      <c r="K33" s="38"/>
      <c r="L33" s="172">
        <f t="shared" si="2"/>
        <v>-3.35</v>
      </c>
      <c r="M33" s="123">
        <f t="shared" si="3"/>
        <v>-1</v>
      </c>
      <c r="N33" s="38"/>
      <c r="O33" s="16">
        <f>IF($A33&lt;&gt;"",VLOOKUP($A33,[3]Rates!$A$1:$R$65536,15,FALSE),0)</f>
        <v>0</v>
      </c>
      <c r="P33" s="18">
        <f t="shared" si="4"/>
        <v>0</v>
      </c>
      <c r="Q33" s="38"/>
      <c r="R33" s="172">
        <f t="shared" si="5"/>
        <v>0</v>
      </c>
      <c r="S33" s="123" t="str">
        <f t="shared" si="6"/>
        <v/>
      </c>
      <c r="T33" s="38"/>
      <c r="U33" s="16">
        <f>IF($A33&lt;&gt;"",VLOOKUP($A33,[3]Rates!$A$1:$R$65536,16,FALSE),0)</f>
        <v>0</v>
      </c>
      <c r="V33" s="18">
        <f t="shared" si="7"/>
        <v>0</v>
      </c>
      <c r="W33" s="38"/>
      <c r="X33" s="172">
        <f t="shared" si="8"/>
        <v>0</v>
      </c>
      <c r="Y33" s="123" t="str">
        <f t="shared" si="9"/>
        <v/>
      </c>
      <c r="Z33" s="38"/>
      <c r="AA33" s="16">
        <f>IF($A33&lt;&gt;"",VLOOKUP($A33,[3]Rates!$A$1:$R$65536,17,FALSE),0)</f>
        <v>0</v>
      </c>
      <c r="AB33" s="18">
        <f t="shared" si="10"/>
        <v>0</v>
      </c>
      <c r="AC33" s="38"/>
      <c r="AD33" s="172">
        <f t="shared" si="11"/>
        <v>0</v>
      </c>
      <c r="AE33" s="123" t="str">
        <f t="shared" si="12"/>
        <v/>
      </c>
      <c r="AF33" s="38"/>
      <c r="AG33" s="16">
        <f>IF($A33&lt;&gt;"",VLOOKUP($A33,[3]Rates!$A$1:$R$65536,18,FALSE),0)</f>
        <v>0</v>
      </c>
      <c r="AH33" s="18">
        <f t="shared" si="13"/>
        <v>0</v>
      </c>
      <c r="AI33" s="38"/>
      <c r="AJ33" s="172">
        <f t="shared" si="14"/>
        <v>0</v>
      </c>
      <c r="AK33" s="123" t="str">
        <f t="shared" si="15"/>
        <v/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</row>
    <row r="34" spans="1:377" x14ac:dyDescent="0.25">
      <c r="A34" s="142" t="str">
        <f>[3]Rates!$A$95</f>
        <v>LRVA16_GSL</v>
      </c>
      <c r="B34" s="23" t="str">
        <f>[3]Rates!$B$95</f>
        <v>Lost Revenue Adjustment Mechanism Variance Account (LRAMVA) (2016)</v>
      </c>
      <c r="C34" s="15"/>
      <c r="D34" s="99" t="s">
        <v>77</v>
      </c>
      <c r="E34" s="138">
        <f t="shared" si="16"/>
        <v>250</v>
      </c>
      <c r="F34" s="16">
        <f>IF($A34&lt;&gt;"",VLOOKUP($A34,[3]Rates!$A$1:$R$65536,12,FALSE),0)</f>
        <v>0</v>
      </c>
      <c r="G34" s="18">
        <f t="shared" si="0"/>
        <v>0</v>
      </c>
      <c r="H34" s="38"/>
      <c r="I34" s="16">
        <f>IF($A34&lt;&gt;"",VLOOKUP($A34,[3]Rates!$A$1:$R$65536,14,FALSE),0)</f>
        <v>-1.26E-2</v>
      </c>
      <c r="J34" s="18">
        <f t="shared" si="1"/>
        <v>-3.15</v>
      </c>
      <c r="K34" s="38"/>
      <c r="L34" s="172">
        <f t="shared" si="2"/>
        <v>-3.15</v>
      </c>
      <c r="M34" s="123" t="str">
        <f t="shared" si="3"/>
        <v/>
      </c>
      <c r="N34" s="38"/>
      <c r="O34" s="16">
        <f>IF($A34&lt;&gt;"",VLOOKUP($A34,[3]Rates!$A$1:$R$65536,15,FALSE),0)</f>
        <v>0</v>
      </c>
      <c r="P34" s="18">
        <f t="shared" si="4"/>
        <v>0</v>
      </c>
      <c r="Q34" s="38"/>
      <c r="R34" s="172">
        <f t="shared" si="5"/>
        <v>3.15</v>
      </c>
      <c r="S34" s="123">
        <f t="shared" si="6"/>
        <v>-1</v>
      </c>
      <c r="T34" s="38"/>
      <c r="U34" s="16">
        <f>IF($A34&lt;&gt;"",VLOOKUP($A34,[3]Rates!$A$1:$R$65536,16,FALSE),0)</f>
        <v>0</v>
      </c>
      <c r="V34" s="18">
        <f t="shared" si="7"/>
        <v>0</v>
      </c>
      <c r="W34" s="38"/>
      <c r="X34" s="172">
        <f t="shared" si="8"/>
        <v>0</v>
      </c>
      <c r="Y34" s="123" t="str">
        <f t="shared" si="9"/>
        <v/>
      </c>
      <c r="Z34" s="38"/>
      <c r="AA34" s="16">
        <f>IF($A34&lt;&gt;"",VLOOKUP($A34,[3]Rates!$A$1:$R$65536,17,FALSE),0)</f>
        <v>0</v>
      </c>
      <c r="AB34" s="18">
        <f t="shared" si="10"/>
        <v>0</v>
      </c>
      <c r="AC34" s="38"/>
      <c r="AD34" s="172">
        <f t="shared" si="11"/>
        <v>0</v>
      </c>
      <c r="AE34" s="123" t="str">
        <f t="shared" si="12"/>
        <v/>
      </c>
      <c r="AF34" s="38"/>
      <c r="AG34" s="16">
        <f>IF($A34&lt;&gt;"",VLOOKUP($A34,[3]Rates!$A$1:$R$65536,18,FALSE),0)</f>
        <v>0</v>
      </c>
      <c r="AH34" s="18">
        <f t="shared" si="13"/>
        <v>0</v>
      </c>
      <c r="AI34" s="38"/>
      <c r="AJ34" s="172">
        <f t="shared" si="14"/>
        <v>0</v>
      </c>
      <c r="AK34" s="123" t="str">
        <f t="shared" si="15"/>
        <v/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</row>
    <row r="35" spans="1:377" x14ac:dyDescent="0.25">
      <c r="A35" s="142" t="s">
        <v>116</v>
      </c>
      <c r="B35" s="23" t="str">
        <f>[3]Rates!$B$96</f>
        <v>Account 1575</v>
      </c>
      <c r="C35" s="15"/>
      <c r="D35" s="99" t="s">
        <v>77</v>
      </c>
      <c r="E35" s="138">
        <f t="shared" si="16"/>
        <v>250</v>
      </c>
      <c r="F35" s="16">
        <f>IF($A35&lt;&gt;"",VLOOKUP($A35,[3]Rates!$A$1:$R$65536,12,FALSE),0)</f>
        <v>0</v>
      </c>
      <c r="G35" s="18">
        <f t="shared" si="0"/>
        <v>0</v>
      </c>
      <c r="H35" s="38"/>
      <c r="I35" s="16">
        <f>IF($A35&lt;&gt;"",VLOOKUP($A35,[3]Rates!$A$1:$R$65536,14,FALSE),0)</f>
        <v>-5.8400000000000001E-2</v>
      </c>
      <c r="J35" s="18">
        <f t="shared" si="1"/>
        <v>-14.6</v>
      </c>
      <c r="K35" s="38"/>
      <c r="L35" s="172">
        <f t="shared" si="2"/>
        <v>-14.6</v>
      </c>
      <c r="M35" s="123" t="str">
        <f t="shared" si="3"/>
        <v/>
      </c>
      <c r="N35" s="38"/>
      <c r="O35" s="16">
        <f>IF($A35&lt;&gt;"",VLOOKUP($A35,[3]Rates!$A$1:$R$65536,15,FALSE),0)</f>
        <v>0</v>
      </c>
      <c r="P35" s="18">
        <f t="shared" si="4"/>
        <v>0</v>
      </c>
      <c r="Q35" s="38"/>
      <c r="R35" s="172">
        <f t="shared" si="5"/>
        <v>14.6</v>
      </c>
      <c r="S35" s="123">
        <f t="shared" si="6"/>
        <v>-1</v>
      </c>
      <c r="T35" s="38"/>
      <c r="U35" s="16">
        <f>IF($A35&lt;&gt;"",VLOOKUP($A35,[3]Rates!$A$1:$R$65536,16,FALSE),0)</f>
        <v>0</v>
      </c>
      <c r="V35" s="18">
        <f t="shared" si="7"/>
        <v>0</v>
      </c>
      <c r="W35" s="38"/>
      <c r="X35" s="172">
        <f t="shared" si="8"/>
        <v>0</v>
      </c>
      <c r="Y35" s="123" t="str">
        <f t="shared" si="9"/>
        <v/>
      </c>
      <c r="Z35" s="38"/>
      <c r="AA35" s="16">
        <f>IF($A35&lt;&gt;"",VLOOKUP($A35,[3]Rates!$A$1:$R$65536,17,FALSE),0)</f>
        <v>0</v>
      </c>
      <c r="AB35" s="18">
        <f t="shared" si="10"/>
        <v>0</v>
      </c>
      <c r="AC35" s="38"/>
      <c r="AD35" s="172">
        <f t="shared" si="11"/>
        <v>0</v>
      </c>
      <c r="AE35" s="123" t="str">
        <f t="shared" si="12"/>
        <v/>
      </c>
      <c r="AF35" s="38"/>
      <c r="AG35" s="16">
        <f>IF($A35&lt;&gt;"",VLOOKUP($A35,[3]Rates!$A$1:$R$65536,18,FALSE),0)</f>
        <v>0</v>
      </c>
      <c r="AH35" s="18">
        <f t="shared" si="13"/>
        <v>0</v>
      </c>
      <c r="AI35" s="38"/>
      <c r="AJ35" s="172">
        <f t="shared" si="14"/>
        <v>0</v>
      </c>
      <c r="AK35" s="123" t="str">
        <f t="shared" si="15"/>
        <v/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</row>
    <row r="36" spans="1:377" x14ac:dyDescent="0.25">
      <c r="A36" s="142"/>
      <c r="B36" s="23"/>
      <c r="C36" s="15"/>
      <c r="D36" s="99"/>
      <c r="E36" s="138">
        <f t="shared" si="16"/>
        <v>250</v>
      </c>
      <c r="F36" s="16">
        <f>IF($A36&lt;&gt;"",VLOOKUP($A36,[3]Rates!$A$1:$R$65536,12,FALSE),0)</f>
        <v>0</v>
      </c>
      <c r="G36" s="18">
        <f t="shared" si="0"/>
        <v>0</v>
      </c>
      <c r="H36" s="38"/>
      <c r="I36" s="16">
        <f>IF($A36&lt;&gt;"",VLOOKUP($A36,[3]Rates!$A$1:$R$65536,14,FALSE),0)</f>
        <v>0</v>
      </c>
      <c r="J36" s="18">
        <f t="shared" si="1"/>
        <v>0</v>
      </c>
      <c r="K36" s="38"/>
      <c r="L36" s="172">
        <f t="shared" si="2"/>
        <v>0</v>
      </c>
      <c r="M36" s="123" t="str">
        <f t="shared" si="3"/>
        <v/>
      </c>
      <c r="N36" s="38"/>
      <c r="O36" s="16">
        <f>IF($A36&lt;&gt;"",VLOOKUP($A36,[3]Rates!$A$1:$R$65536,15,FALSE),0)</f>
        <v>0</v>
      </c>
      <c r="P36" s="18">
        <f t="shared" si="4"/>
        <v>0</v>
      </c>
      <c r="Q36" s="38"/>
      <c r="R36" s="172">
        <f t="shared" si="5"/>
        <v>0</v>
      </c>
      <c r="S36" s="123" t="str">
        <f t="shared" si="6"/>
        <v/>
      </c>
      <c r="T36" s="38"/>
      <c r="U36" s="16">
        <f>IF($A36&lt;&gt;"",VLOOKUP($A36,[3]Rates!$A$1:$R$65536,16,FALSE),0)</f>
        <v>0</v>
      </c>
      <c r="V36" s="18">
        <f t="shared" si="7"/>
        <v>0</v>
      </c>
      <c r="W36" s="38"/>
      <c r="X36" s="172">
        <f t="shared" si="8"/>
        <v>0</v>
      </c>
      <c r="Y36" s="123" t="str">
        <f t="shared" si="9"/>
        <v/>
      </c>
      <c r="Z36" s="38"/>
      <c r="AA36" s="16">
        <f>IF($A36&lt;&gt;"",VLOOKUP($A36,[3]Rates!$A$1:$R$65536,17,FALSE),0)</f>
        <v>0</v>
      </c>
      <c r="AB36" s="18">
        <f t="shared" si="10"/>
        <v>0</v>
      </c>
      <c r="AC36" s="38"/>
      <c r="AD36" s="172">
        <f t="shared" si="11"/>
        <v>0</v>
      </c>
      <c r="AE36" s="123" t="str">
        <f t="shared" si="12"/>
        <v/>
      </c>
      <c r="AF36" s="38"/>
      <c r="AG36" s="16">
        <f>IF($A36&lt;&gt;"",VLOOKUP($A36,[3]Rates!$A$1:$R$65536,18,FALSE),0)</f>
        <v>0</v>
      </c>
      <c r="AH36" s="18">
        <f t="shared" si="13"/>
        <v>0</v>
      </c>
      <c r="AI36" s="38"/>
      <c r="AJ36" s="172">
        <f t="shared" si="14"/>
        <v>0</v>
      </c>
      <c r="AK36" s="123" t="str">
        <f t="shared" si="15"/>
        <v/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</row>
    <row r="37" spans="1:377" x14ac:dyDescent="0.25">
      <c r="A37" s="142"/>
      <c r="B37" s="23"/>
      <c r="C37" s="15"/>
      <c r="D37" s="99"/>
      <c r="E37" s="138">
        <f t="shared" si="16"/>
        <v>250</v>
      </c>
      <c r="F37" s="16">
        <f>IF($A37&lt;&gt;"",VLOOKUP($A37,[3]Rates!$A$1:$R$65536,12,FALSE),0)</f>
        <v>0</v>
      </c>
      <c r="G37" s="18">
        <f t="shared" si="0"/>
        <v>0</v>
      </c>
      <c r="H37" s="38"/>
      <c r="I37" s="16">
        <f>IF($A37&lt;&gt;"",VLOOKUP($A37,[3]Rates!$A$1:$R$65536,14,FALSE),0)</f>
        <v>0</v>
      </c>
      <c r="J37" s="18">
        <f t="shared" si="1"/>
        <v>0</v>
      </c>
      <c r="K37" s="38"/>
      <c r="L37" s="172">
        <f t="shared" si="2"/>
        <v>0</v>
      </c>
      <c r="M37" s="123" t="str">
        <f t="shared" si="3"/>
        <v/>
      </c>
      <c r="N37" s="38"/>
      <c r="O37" s="16">
        <f>IF($A37&lt;&gt;"",VLOOKUP($A37,[3]Rates!$A$1:$R$65536,15,FALSE),0)</f>
        <v>0</v>
      </c>
      <c r="P37" s="18">
        <f t="shared" si="4"/>
        <v>0</v>
      </c>
      <c r="Q37" s="38"/>
      <c r="R37" s="172">
        <f t="shared" si="5"/>
        <v>0</v>
      </c>
      <c r="S37" s="123" t="str">
        <f t="shared" si="6"/>
        <v/>
      </c>
      <c r="T37" s="38"/>
      <c r="U37" s="16">
        <f>IF($A37&lt;&gt;"",VLOOKUP($A37,[3]Rates!$A$1:$R$65536,16,FALSE),0)</f>
        <v>0</v>
      </c>
      <c r="V37" s="18">
        <f t="shared" si="7"/>
        <v>0</v>
      </c>
      <c r="W37" s="38"/>
      <c r="X37" s="172">
        <f t="shared" si="8"/>
        <v>0</v>
      </c>
      <c r="Y37" s="123" t="str">
        <f t="shared" si="9"/>
        <v/>
      </c>
      <c r="Z37" s="38"/>
      <c r="AA37" s="16">
        <f>IF($A37&lt;&gt;"",VLOOKUP($A37,[3]Rates!$A$1:$R$65536,17,FALSE),0)</f>
        <v>0</v>
      </c>
      <c r="AB37" s="18">
        <f t="shared" si="10"/>
        <v>0</v>
      </c>
      <c r="AC37" s="38"/>
      <c r="AD37" s="172">
        <f t="shared" si="11"/>
        <v>0</v>
      </c>
      <c r="AE37" s="123" t="str">
        <f t="shared" si="12"/>
        <v/>
      </c>
      <c r="AF37" s="38"/>
      <c r="AG37" s="16">
        <f>IF($A37&lt;&gt;"",VLOOKUP($A37,[3]Rates!$A$1:$R$65536,18,FALSE),0)</f>
        <v>0</v>
      </c>
      <c r="AH37" s="18">
        <f t="shared" si="13"/>
        <v>0</v>
      </c>
      <c r="AI37" s="38"/>
      <c r="AJ37" s="172">
        <f t="shared" si="14"/>
        <v>0</v>
      </c>
      <c r="AK37" s="123" t="str">
        <f t="shared" si="15"/>
        <v/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</row>
    <row r="38" spans="1:377" x14ac:dyDescent="0.25">
      <c r="A38" s="142"/>
      <c r="B38" s="23"/>
      <c r="C38" s="15"/>
      <c r="D38" s="99"/>
      <c r="E38" s="138">
        <f t="shared" si="16"/>
        <v>250</v>
      </c>
      <c r="F38" s="16">
        <f>IF($A38&lt;&gt;"",VLOOKUP($A38,[3]Rates!$A$1:$R$65536,12,FALSE),0)</f>
        <v>0</v>
      </c>
      <c r="G38" s="18">
        <f t="shared" si="0"/>
        <v>0</v>
      </c>
      <c r="H38" s="38"/>
      <c r="I38" s="16">
        <f>IF($A38&lt;&gt;"",VLOOKUP($A38,[3]Rates!$A$1:$R$65536,14,FALSE),0)</f>
        <v>0</v>
      </c>
      <c r="J38" s="18">
        <f t="shared" si="1"/>
        <v>0</v>
      </c>
      <c r="K38" s="38"/>
      <c r="L38" s="172">
        <f t="shared" si="2"/>
        <v>0</v>
      </c>
      <c r="M38" s="123" t="str">
        <f t="shared" si="3"/>
        <v/>
      </c>
      <c r="N38" s="38"/>
      <c r="O38" s="16">
        <f>IF($A38&lt;&gt;"",VLOOKUP($A38,[3]Rates!$A$1:$R$65536,15,FALSE),0)</f>
        <v>0</v>
      </c>
      <c r="P38" s="18">
        <f t="shared" si="4"/>
        <v>0</v>
      </c>
      <c r="Q38" s="38"/>
      <c r="R38" s="172">
        <f t="shared" si="5"/>
        <v>0</v>
      </c>
      <c r="S38" s="123" t="str">
        <f t="shared" si="6"/>
        <v/>
      </c>
      <c r="T38" s="38"/>
      <c r="U38" s="16">
        <f>IF($A38&lt;&gt;"",VLOOKUP($A38,[3]Rates!$A$1:$R$65536,16,FALSE),0)</f>
        <v>0</v>
      </c>
      <c r="V38" s="18">
        <f t="shared" si="7"/>
        <v>0</v>
      </c>
      <c r="W38" s="38"/>
      <c r="X38" s="172">
        <f t="shared" si="8"/>
        <v>0</v>
      </c>
      <c r="Y38" s="123" t="str">
        <f t="shared" si="9"/>
        <v/>
      </c>
      <c r="Z38" s="38"/>
      <c r="AA38" s="16">
        <f>IF($A38&lt;&gt;"",VLOOKUP($A38,[3]Rates!$A$1:$R$65536,17,FALSE),0)</f>
        <v>0</v>
      </c>
      <c r="AB38" s="18">
        <f t="shared" si="10"/>
        <v>0</v>
      </c>
      <c r="AC38" s="38"/>
      <c r="AD38" s="172">
        <f t="shared" si="11"/>
        <v>0</v>
      </c>
      <c r="AE38" s="123" t="str">
        <f t="shared" si="12"/>
        <v/>
      </c>
      <c r="AF38" s="38"/>
      <c r="AG38" s="16">
        <f>IF($A38&lt;&gt;"",VLOOKUP($A38,[3]Rates!$A$1:$R$65536,18,FALSE),0)</f>
        <v>0</v>
      </c>
      <c r="AH38" s="18">
        <f t="shared" si="13"/>
        <v>0</v>
      </c>
      <c r="AI38" s="38"/>
      <c r="AJ38" s="172">
        <f t="shared" si="14"/>
        <v>0</v>
      </c>
      <c r="AK38" s="123" t="str">
        <f t="shared" si="15"/>
        <v/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</row>
    <row r="39" spans="1:377" s="29" customFormat="1" x14ac:dyDescent="0.25">
      <c r="A39" s="142"/>
      <c r="B39" s="24" t="s">
        <v>23</v>
      </c>
      <c r="C39" s="25"/>
      <c r="D39" s="100"/>
      <c r="E39" s="27"/>
      <c r="F39" s="26"/>
      <c r="G39" s="28">
        <f>SUM(G23:G38)</f>
        <v>985.81499999999994</v>
      </c>
      <c r="H39" s="38"/>
      <c r="I39" s="26"/>
      <c r="J39" s="28">
        <f>SUM(J23:J38)</f>
        <v>1112.67</v>
      </c>
      <c r="K39" s="38"/>
      <c r="L39" s="173">
        <f t="shared" si="2"/>
        <v>126.85500000000013</v>
      </c>
      <c r="M39" s="124">
        <f>IF((G39)=0,"",(L39/G39))</f>
        <v>0.12868033048797203</v>
      </c>
      <c r="N39" s="38"/>
      <c r="O39" s="26"/>
      <c r="P39" s="28">
        <f>SUM(P23:P38)</f>
        <v>1257.405</v>
      </c>
      <c r="Q39" s="38"/>
      <c r="R39" s="173">
        <f t="shared" si="5"/>
        <v>144.7349999999999</v>
      </c>
      <c r="S39" s="124">
        <f t="shared" si="6"/>
        <v>0.13007899916417257</v>
      </c>
      <c r="T39" s="38"/>
      <c r="U39" s="26"/>
      <c r="V39" s="28">
        <f>SUM(V23:V38)</f>
        <v>1319.43</v>
      </c>
      <c r="W39" s="38"/>
      <c r="X39" s="173">
        <f t="shared" si="8"/>
        <v>62.025000000000091</v>
      </c>
      <c r="Y39" s="124">
        <f t="shared" si="9"/>
        <v>4.9327782218139812E-2</v>
      </c>
      <c r="Z39" s="38"/>
      <c r="AA39" s="26"/>
      <c r="AB39" s="28">
        <f>SUM(AB23:AB38)</f>
        <v>1380.28</v>
      </c>
      <c r="AC39" s="38"/>
      <c r="AD39" s="173">
        <f t="shared" si="11"/>
        <v>60.849999999999909</v>
      </c>
      <c r="AE39" s="124">
        <f t="shared" si="12"/>
        <v>4.6118399611953576E-2</v>
      </c>
      <c r="AF39" s="38"/>
      <c r="AG39" s="26"/>
      <c r="AH39" s="28">
        <f>SUM(AH23:AH38)</f>
        <v>1435.7050000000002</v>
      </c>
      <c r="AI39" s="38"/>
      <c r="AJ39" s="173">
        <f t="shared" si="14"/>
        <v>55.425000000000182</v>
      </c>
      <c r="AK39" s="124">
        <f t="shared" si="15"/>
        <v>4.0154896108036187E-2</v>
      </c>
    </row>
    <row r="40" spans="1:377" x14ac:dyDescent="0.25">
      <c r="A40" s="142" t="str">
        <f>[3]Rates!$A$84</f>
        <v>RAL14_GSL</v>
      </c>
      <c r="B40" s="30" t="s">
        <v>83</v>
      </c>
      <c r="C40" s="15"/>
      <c r="D40" s="99" t="s">
        <v>77</v>
      </c>
      <c r="E40" s="138">
        <f>$F$18</f>
        <v>250</v>
      </c>
      <c r="F40" s="16">
        <f>IF($A40&lt;&gt;"",VLOOKUP($A40,[3]Rates!$A$1:$R$65536,12,FALSE),0)</f>
        <v>-0.22070000000000001</v>
      </c>
      <c r="G40" s="18">
        <f t="shared" ref="G40:G49" si="17">E40*F40</f>
        <v>-55.175000000000004</v>
      </c>
      <c r="H40" s="38"/>
      <c r="I40" s="16">
        <f>IF($A40&lt;&gt;"",VLOOKUP($A40,[3]Rates!$A$1:$R$65536,14,FALSE),0)</f>
        <v>0</v>
      </c>
      <c r="J40" s="18">
        <f>$E40*I40</f>
        <v>0</v>
      </c>
      <c r="K40" s="38"/>
      <c r="L40" s="172">
        <f t="shared" si="2"/>
        <v>55.175000000000004</v>
      </c>
      <c r="M40" s="123">
        <f t="shared" si="3"/>
        <v>-1</v>
      </c>
      <c r="N40" s="38"/>
      <c r="O40" s="16">
        <f>IF($A40&lt;&gt;"",VLOOKUP($A40,[3]Rates!$A$1:$R$65536,15,FALSE),0)</f>
        <v>0</v>
      </c>
      <c r="P40" s="18">
        <f>$E40*O40</f>
        <v>0</v>
      </c>
      <c r="Q40" s="38"/>
      <c r="R40" s="172">
        <f t="shared" si="5"/>
        <v>0</v>
      </c>
      <c r="S40" s="123" t="str">
        <f t="shared" si="6"/>
        <v/>
      </c>
      <c r="T40" s="38"/>
      <c r="U40" s="16">
        <f>IF($A40&lt;&gt;"",VLOOKUP($A40,[3]Rates!$A$1:$R$65536,16,FALSE),0)</f>
        <v>0</v>
      </c>
      <c r="V40" s="18">
        <f>$E40*U40</f>
        <v>0</v>
      </c>
      <c r="W40" s="38"/>
      <c r="X40" s="172">
        <f t="shared" si="8"/>
        <v>0</v>
      </c>
      <c r="Y40" s="123" t="str">
        <f t="shared" si="9"/>
        <v/>
      </c>
      <c r="Z40" s="38"/>
      <c r="AA40" s="16">
        <f>IF($A40&lt;&gt;"",VLOOKUP($A40,[3]Rates!$A$1:$R$65536,17,FALSE),0)</f>
        <v>0</v>
      </c>
      <c r="AB40" s="18">
        <f>$E40*AA40</f>
        <v>0</v>
      </c>
      <c r="AC40" s="38"/>
      <c r="AD40" s="172">
        <f t="shared" si="11"/>
        <v>0</v>
      </c>
      <c r="AE40" s="123" t="str">
        <f t="shared" si="12"/>
        <v/>
      </c>
      <c r="AF40" s="38"/>
      <c r="AG40" s="16">
        <f>IF($A40&lt;&gt;"",VLOOKUP($A40,[3]Rates!$A$1:$R$65536,18,FALSE),0)</f>
        <v>0</v>
      </c>
      <c r="AH40" s="18">
        <f>$E40*AG40</f>
        <v>0</v>
      </c>
      <c r="AI40" s="38"/>
      <c r="AJ40" s="172">
        <f t="shared" si="14"/>
        <v>0</v>
      </c>
      <c r="AK40" s="123" t="str">
        <f t="shared" si="15"/>
        <v/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</row>
    <row r="41" spans="1:377" x14ac:dyDescent="0.25">
      <c r="A41" s="142" t="str">
        <f>[3]Rates!$A$93</f>
        <v>RAL16_GSL</v>
      </c>
      <c r="B41" s="30" t="str">
        <f>[3]Rates!$B$33</f>
        <v xml:space="preserve">Disposition of Deferral/Variance Accounts (2016) </v>
      </c>
      <c r="C41" s="15"/>
      <c r="D41" s="99" t="s">
        <v>77</v>
      </c>
      <c r="E41" s="138">
        <f t="shared" ref="E41:E47" si="18">$F$18</f>
        <v>250</v>
      </c>
      <c r="F41" s="16">
        <f>IF($A41&lt;&gt;"",VLOOKUP($A41,[3]Rates!$A$1:$R$65536,12,FALSE),0)</f>
        <v>0</v>
      </c>
      <c r="G41" s="18">
        <f t="shared" si="17"/>
        <v>0</v>
      </c>
      <c r="H41" s="21"/>
      <c r="I41" s="16">
        <f>IF($A41&lt;&gt;"",VLOOKUP($A41,[3]Rates!$A$1:$R$65536,14,FALSE),0)</f>
        <v>3.2099999999999997E-2</v>
      </c>
      <c r="J41" s="18">
        <f t="shared" ref="J41:J47" si="19">$E41*I41</f>
        <v>8.0249999999999986</v>
      </c>
      <c r="K41" s="21"/>
      <c r="L41" s="172">
        <f t="shared" si="2"/>
        <v>8.0249999999999986</v>
      </c>
      <c r="M41" s="123" t="str">
        <f t="shared" si="3"/>
        <v/>
      </c>
      <c r="N41" s="21"/>
      <c r="O41" s="16">
        <f>IF($A41&lt;&gt;"",VLOOKUP($A41,[3]Rates!$A$1:$R$65536,15,FALSE),0)</f>
        <v>3.2099999999999997E-2</v>
      </c>
      <c r="P41" s="18">
        <f t="shared" ref="P41:P49" si="20">$E41*O41</f>
        <v>8.0249999999999986</v>
      </c>
      <c r="Q41" s="21"/>
      <c r="R41" s="172">
        <f t="shared" si="5"/>
        <v>0</v>
      </c>
      <c r="S41" s="123">
        <f t="shared" si="6"/>
        <v>0</v>
      </c>
      <c r="T41" s="21"/>
      <c r="U41" s="16">
        <f>IF($A41&lt;&gt;"",VLOOKUP($A41,[3]Rates!$A$1:$R$65536,16,FALSE),0)</f>
        <v>0</v>
      </c>
      <c r="V41" s="18">
        <f t="shared" ref="V41:V49" si="21">$E41*U41</f>
        <v>0</v>
      </c>
      <c r="W41" s="21"/>
      <c r="X41" s="172">
        <f t="shared" si="8"/>
        <v>-8.0249999999999986</v>
      </c>
      <c r="Y41" s="123">
        <f t="shared" si="9"/>
        <v>-1</v>
      </c>
      <c r="Z41" s="21"/>
      <c r="AA41" s="16">
        <f>IF($A41&lt;&gt;"",VLOOKUP($A41,[3]Rates!$A$1:$R$65536,17,FALSE),0)</f>
        <v>0</v>
      </c>
      <c r="AB41" s="18">
        <f t="shared" ref="AB41:AB49" si="22">$E41*AA41</f>
        <v>0</v>
      </c>
      <c r="AC41" s="21"/>
      <c r="AD41" s="172">
        <f t="shared" si="11"/>
        <v>0</v>
      </c>
      <c r="AE41" s="123" t="str">
        <f t="shared" si="12"/>
        <v/>
      </c>
      <c r="AF41" s="21"/>
      <c r="AG41" s="16">
        <f>IF($A41&lt;&gt;"",VLOOKUP($A41,[3]Rates!$A$1:$R$65536,18,FALSE),0)</f>
        <v>0</v>
      </c>
      <c r="AH41" s="18">
        <f t="shared" ref="AH41:AH49" si="23">$E41*AG41</f>
        <v>0</v>
      </c>
      <c r="AI41" s="21"/>
      <c r="AJ41" s="172">
        <f t="shared" si="14"/>
        <v>0</v>
      </c>
      <c r="AK41" s="123" t="str">
        <f t="shared" si="15"/>
        <v/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</row>
    <row r="42" spans="1:377" x14ac:dyDescent="0.25">
      <c r="A42" s="142" t="str">
        <f>[3]Rates!$A$85</f>
        <v>GA14_GSL</v>
      </c>
      <c r="B42" s="30" t="s">
        <v>85</v>
      </c>
      <c r="C42" s="15"/>
      <c r="D42" s="99" t="s">
        <v>77</v>
      </c>
      <c r="E42" s="138">
        <f t="shared" si="18"/>
        <v>250</v>
      </c>
      <c r="F42" s="16">
        <f>IF($A42&lt;&gt;"",VLOOKUP($A42,[3]Rates!$A$1:$R$65536,12,FALSE),0)</f>
        <v>-7.1999999999999995E-2</v>
      </c>
      <c r="G42" s="18">
        <f t="shared" si="17"/>
        <v>-18</v>
      </c>
      <c r="H42" s="21"/>
      <c r="I42" s="16">
        <f>IF($A42&lt;&gt;"",VLOOKUP($A42,[3]Rates!$A$1:$R$65536,14,FALSE),0)</f>
        <v>0</v>
      </c>
      <c r="J42" s="18">
        <f t="shared" si="19"/>
        <v>0</v>
      </c>
      <c r="K42" s="21"/>
      <c r="L42" s="172">
        <f t="shared" si="2"/>
        <v>18</v>
      </c>
      <c r="M42" s="123">
        <f t="shared" si="3"/>
        <v>-1</v>
      </c>
      <c r="N42" s="21"/>
      <c r="O42" s="16">
        <f>IF($A42&lt;&gt;"",VLOOKUP($A42,[3]Rates!$A$1:$R$65536,15,FALSE),0)</f>
        <v>0</v>
      </c>
      <c r="P42" s="18">
        <f t="shared" si="20"/>
        <v>0</v>
      </c>
      <c r="Q42" s="21"/>
      <c r="R42" s="172">
        <f t="shared" si="5"/>
        <v>0</v>
      </c>
      <c r="S42" s="123" t="str">
        <f t="shared" si="6"/>
        <v/>
      </c>
      <c r="T42" s="21"/>
      <c r="U42" s="16">
        <f>IF($A42&lt;&gt;"",VLOOKUP($A42,[3]Rates!$A$1:$R$65536,16,FALSE),0)</f>
        <v>0</v>
      </c>
      <c r="V42" s="18">
        <f t="shared" si="21"/>
        <v>0</v>
      </c>
      <c r="W42" s="21"/>
      <c r="X42" s="172">
        <f t="shared" si="8"/>
        <v>0</v>
      </c>
      <c r="Y42" s="123" t="str">
        <f t="shared" si="9"/>
        <v/>
      </c>
      <c r="Z42" s="21"/>
      <c r="AA42" s="16">
        <f>IF($A42&lt;&gt;"",VLOOKUP($A42,[3]Rates!$A$1:$R$65536,17,FALSE),0)</f>
        <v>0</v>
      </c>
      <c r="AB42" s="18">
        <f t="shared" si="22"/>
        <v>0</v>
      </c>
      <c r="AC42" s="21"/>
      <c r="AD42" s="172">
        <f t="shared" si="11"/>
        <v>0</v>
      </c>
      <c r="AE42" s="123" t="str">
        <f t="shared" si="12"/>
        <v/>
      </c>
      <c r="AF42" s="21"/>
      <c r="AG42" s="16">
        <f>IF($A42&lt;&gt;"",VLOOKUP($A42,[3]Rates!$A$1:$R$65536,18,FALSE),0)</f>
        <v>0</v>
      </c>
      <c r="AH42" s="18">
        <f t="shared" si="23"/>
        <v>0</v>
      </c>
      <c r="AI42" s="21"/>
      <c r="AJ42" s="172">
        <f t="shared" si="14"/>
        <v>0</v>
      </c>
      <c r="AK42" s="123" t="str">
        <f t="shared" si="15"/>
        <v/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</row>
    <row r="43" spans="1:377" x14ac:dyDescent="0.25">
      <c r="A43" s="142" t="str">
        <f>[3]Rates!$A$94</f>
        <v>GA16_GSL</v>
      </c>
      <c r="B43" s="30" t="str">
        <f>[3]Rates!$B$94</f>
        <v xml:space="preserve">Disposition of Global Adjustment Sub-Account (2016) </v>
      </c>
      <c r="C43" s="15"/>
      <c r="D43" s="99" t="s">
        <v>77</v>
      </c>
      <c r="E43" s="138">
        <f t="shared" si="18"/>
        <v>250</v>
      </c>
      <c r="F43" s="16">
        <f>IF($A43&lt;&gt;"",VLOOKUP($A43,[3]Rates!$A$1:$R$65536,12,FALSE),0)</f>
        <v>0</v>
      </c>
      <c r="G43" s="18">
        <f t="shared" si="17"/>
        <v>0</v>
      </c>
      <c r="H43" s="21"/>
      <c r="I43" s="16">
        <f>IF($A43&lt;&gt;"",VLOOKUP($A43,[3]Rates!$A$1:$R$65536,14,FALSE),0)</f>
        <v>0.42620000000000002</v>
      </c>
      <c r="J43" s="18">
        <f t="shared" si="19"/>
        <v>106.55000000000001</v>
      </c>
      <c r="K43" s="21"/>
      <c r="L43" s="172">
        <f t="shared" si="2"/>
        <v>106.55000000000001</v>
      </c>
      <c r="M43" s="123" t="str">
        <f t="shared" si="3"/>
        <v/>
      </c>
      <c r="N43" s="21"/>
      <c r="O43" s="16">
        <f>IF($A43&lt;&gt;"",VLOOKUP($A43,[3]Rates!$A$1:$R$65536,15,FALSE),0)</f>
        <v>0.42620000000000002</v>
      </c>
      <c r="P43" s="18">
        <f t="shared" si="20"/>
        <v>106.55000000000001</v>
      </c>
      <c r="Q43" s="21"/>
      <c r="R43" s="172">
        <f t="shared" si="5"/>
        <v>0</v>
      </c>
      <c r="S43" s="123">
        <f t="shared" si="6"/>
        <v>0</v>
      </c>
      <c r="T43" s="21"/>
      <c r="U43" s="16">
        <f>IF($A43&lt;&gt;"",VLOOKUP($A43,[3]Rates!$A$1:$R$65536,16,FALSE),0)</f>
        <v>0</v>
      </c>
      <c r="V43" s="18">
        <f t="shared" si="21"/>
        <v>0</v>
      </c>
      <c r="W43" s="21"/>
      <c r="X43" s="172">
        <f>V43-P43</f>
        <v>-106.55000000000001</v>
      </c>
      <c r="Y43" s="123">
        <f t="shared" si="9"/>
        <v>-1</v>
      </c>
      <c r="Z43" s="21"/>
      <c r="AA43" s="16">
        <f>IF($A43&lt;&gt;"",VLOOKUP($A43,[3]Rates!$A$1:$R$65536,17,FALSE),0)</f>
        <v>0</v>
      </c>
      <c r="AB43" s="18">
        <f t="shared" si="22"/>
        <v>0</v>
      </c>
      <c r="AC43" s="21"/>
      <c r="AD43" s="172">
        <f t="shared" si="11"/>
        <v>0</v>
      </c>
      <c r="AE43" s="123" t="str">
        <f t="shared" si="12"/>
        <v/>
      </c>
      <c r="AF43" s="21"/>
      <c r="AG43" s="16">
        <f>IF($A43&lt;&gt;"",VLOOKUP($A43,[3]Rates!$A$1:$R$65536,18,FALSE),0)</f>
        <v>0</v>
      </c>
      <c r="AH43" s="18">
        <f t="shared" si="23"/>
        <v>0</v>
      </c>
      <c r="AI43" s="21"/>
      <c r="AJ43" s="172">
        <f t="shared" si="14"/>
        <v>0</v>
      </c>
      <c r="AK43" s="123" t="str">
        <f t="shared" si="15"/>
        <v/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</row>
    <row r="44" spans="1:377" x14ac:dyDescent="0.25">
      <c r="A44" s="142"/>
      <c r="B44" s="30"/>
      <c r="C44" s="15"/>
      <c r="D44" s="99"/>
      <c r="E44" s="138">
        <f t="shared" si="18"/>
        <v>250</v>
      </c>
      <c r="F44" s="16">
        <f>IF($A44&lt;&gt;"",VLOOKUP($A44,[3]Rates!$A$1:$R$65536,12,FALSE),0)</f>
        <v>0</v>
      </c>
      <c r="G44" s="18"/>
      <c r="H44" s="207"/>
      <c r="I44" s="16">
        <f>IF($A44&lt;&gt;"",VLOOKUP($A44,[3]Rates!$A$1:$R$65536,14,FALSE),0)</f>
        <v>0</v>
      </c>
      <c r="J44" s="18"/>
      <c r="K44" s="207"/>
      <c r="L44" s="172"/>
      <c r="M44" s="123"/>
      <c r="N44" s="207"/>
      <c r="O44" s="16">
        <f>IF($A44&lt;&gt;"",VLOOKUP($A44,[3]Rates!$A$1:$R$65536,15,FALSE),0)</f>
        <v>0</v>
      </c>
      <c r="P44" s="18"/>
      <c r="Q44" s="207"/>
      <c r="R44" s="172"/>
      <c r="S44" s="123"/>
      <c r="T44" s="207"/>
      <c r="U44" s="16">
        <f>IF($A44&lt;&gt;"",VLOOKUP($A44,[3]Rates!$A$1:$R$65536,16,FALSE),0)</f>
        <v>0</v>
      </c>
      <c r="V44" s="18"/>
      <c r="W44" s="207"/>
      <c r="X44" s="172"/>
      <c r="Y44" s="123"/>
      <c r="Z44" s="207"/>
      <c r="AA44" s="16">
        <f>IF($A44&lt;&gt;"",VLOOKUP($A44,[3]Rates!$A$1:$R$65536,17,FALSE),0)</f>
        <v>0</v>
      </c>
      <c r="AB44" s="18"/>
      <c r="AC44" s="207"/>
      <c r="AD44" s="172"/>
      <c r="AE44" s="123"/>
      <c r="AF44" s="207"/>
      <c r="AG44" s="16">
        <f>IF($A44&lt;&gt;"",VLOOKUP($A44,[3]Rates!$A$1:$R$65536,18,FALSE),0)</f>
        <v>0</v>
      </c>
      <c r="AH44" s="18"/>
      <c r="AI44" s="207"/>
      <c r="AJ44" s="172"/>
      <c r="AK44" s="123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</row>
    <row r="45" spans="1:377" x14ac:dyDescent="0.25">
      <c r="A45" s="142"/>
      <c r="B45" s="30"/>
      <c r="C45" s="15"/>
      <c r="D45" s="99"/>
      <c r="E45" s="138"/>
      <c r="F45" s="16">
        <f>IF($A45&lt;&gt;"",VLOOKUP($A45,[3]Rates!$A$1:$R$65536,12,FALSE),0)</f>
        <v>0</v>
      </c>
      <c r="G45" s="18"/>
      <c r="H45" s="207"/>
      <c r="I45" s="16">
        <f>IF($A45&lt;&gt;"",VLOOKUP($A45,[3]Rates!$A$1:$R$65536,14,FALSE),0)</f>
        <v>0</v>
      </c>
      <c r="J45" s="18"/>
      <c r="K45" s="207"/>
      <c r="L45" s="172"/>
      <c r="M45" s="123"/>
      <c r="N45" s="207"/>
      <c r="O45" s="16">
        <f>IF($A45&lt;&gt;"",VLOOKUP($A45,[3]Rates!$A$1:$R$65536,15,FALSE),0)</f>
        <v>0</v>
      </c>
      <c r="P45" s="18"/>
      <c r="Q45" s="207"/>
      <c r="R45" s="172"/>
      <c r="S45" s="123"/>
      <c r="T45" s="207"/>
      <c r="U45" s="16">
        <f>IF($A45&lt;&gt;"",VLOOKUP($A45,[3]Rates!$A$1:$R$65536,16,FALSE),0)</f>
        <v>0</v>
      </c>
      <c r="V45" s="18"/>
      <c r="W45" s="207"/>
      <c r="X45" s="172"/>
      <c r="Y45" s="123"/>
      <c r="Z45" s="207"/>
      <c r="AA45" s="16">
        <f>IF($A45&lt;&gt;"",VLOOKUP($A45,[3]Rates!$A$1:$R$65536,17,FALSE),0)</f>
        <v>0</v>
      </c>
      <c r="AB45" s="18"/>
      <c r="AC45" s="207"/>
      <c r="AD45" s="172"/>
      <c r="AE45" s="123"/>
      <c r="AF45" s="207"/>
      <c r="AG45" s="16">
        <f>IF($A45&lt;&gt;"",VLOOKUP($A45,[3]Rates!$A$1:$R$65536,18,FALSE),0)</f>
        <v>0</v>
      </c>
      <c r="AH45" s="18"/>
      <c r="AI45" s="207"/>
      <c r="AJ45" s="172"/>
      <c r="AK45" s="123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</row>
    <row r="46" spans="1:377" x14ac:dyDescent="0.25">
      <c r="A46" s="142"/>
      <c r="B46" s="30"/>
      <c r="C46" s="15"/>
      <c r="D46" s="99"/>
      <c r="E46" s="138"/>
      <c r="F46" s="16">
        <f>IF($A46&lt;&gt;"",VLOOKUP($A46,[3]Rates!$A$1:$R$65536,12,FALSE),0)</f>
        <v>0</v>
      </c>
      <c r="G46" s="18"/>
      <c r="H46" s="207"/>
      <c r="I46" s="16">
        <f>IF($A46&lt;&gt;"",VLOOKUP($A46,[3]Rates!$A$1:$R$65536,14,FALSE),0)</f>
        <v>0</v>
      </c>
      <c r="J46" s="18"/>
      <c r="K46" s="207"/>
      <c r="L46" s="172"/>
      <c r="M46" s="123"/>
      <c r="N46" s="207"/>
      <c r="O46" s="16">
        <f>IF($A46&lt;&gt;"",VLOOKUP($A46,[3]Rates!$A$1:$R$65536,15,FALSE),0)</f>
        <v>0</v>
      </c>
      <c r="P46" s="18"/>
      <c r="Q46" s="207"/>
      <c r="R46" s="172"/>
      <c r="S46" s="123"/>
      <c r="T46" s="207"/>
      <c r="U46" s="16">
        <f>IF($A46&lt;&gt;"",VLOOKUP($A46,[3]Rates!$A$1:$R$65536,16,FALSE),0)</f>
        <v>0</v>
      </c>
      <c r="V46" s="18"/>
      <c r="W46" s="207"/>
      <c r="X46" s="172"/>
      <c r="Y46" s="123"/>
      <c r="Z46" s="207"/>
      <c r="AA46" s="16">
        <f>IF($A46&lt;&gt;"",VLOOKUP($A46,[3]Rates!$A$1:$R$65536,17,FALSE),0)</f>
        <v>0</v>
      </c>
      <c r="AB46" s="18"/>
      <c r="AC46" s="207"/>
      <c r="AD46" s="172"/>
      <c r="AE46" s="123"/>
      <c r="AF46" s="207"/>
      <c r="AG46" s="16">
        <f>IF($A46&lt;&gt;"",VLOOKUP($A46,[3]Rates!$A$1:$R$65536,18,FALSE),0)</f>
        <v>0</v>
      </c>
      <c r="AH46" s="18"/>
      <c r="AI46" s="207"/>
      <c r="AJ46" s="172"/>
      <c r="AK46" s="123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</row>
    <row r="47" spans="1:377" x14ac:dyDescent="0.25">
      <c r="A47" s="142" t="str">
        <f>[3]Rates!$A$81</f>
        <v>LV_GSL</v>
      </c>
      <c r="B47" s="31" t="s">
        <v>24</v>
      </c>
      <c r="C47" s="15"/>
      <c r="D47" s="99" t="s">
        <v>77</v>
      </c>
      <c r="E47" s="138">
        <f t="shared" si="18"/>
        <v>250</v>
      </c>
      <c r="F47" s="16">
        <f>IF($A47&lt;&gt;"",VLOOKUP($A47,[3]Rates!$A$1:$R$65536,12,FALSE),0)</f>
        <v>0.11890000000000001</v>
      </c>
      <c r="G47" s="18">
        <f t="shared" si="17"/>
        <v>29.725000000000001</v>
      </c>
      <c r="H47" s="38"/>
      <c r="I47" s="16">
        <f>IF($A47&lt;&gt;"",VLOOKUP($A47,[3]Rates!$A$1:$R$65536,14,FALSE),0)</f>
        <v>0.15890000000000001</v>
      </c>
      <c r="J47" s="18">
        <f t="shared" si="19"/>
        <v>39.725000000000001</v>
      </c>
      <c r="K47" s="38"/>
      <c r="L47" s="172">
        <f t="shared" si="2"/>
        <v>10</v>
      </c>
      <c r="M47" s="123">
        <f t="shared" si="3"/>
        <v>0.33641715727502103</v>
      </c>
      <c r="N47" s="38"/>
      <c r="O47" s="16">
        <f>IF($A47&lt;&gt;"",VLOOKUP($A47,[3]Rates!$A$1:$R$65536,15,FALSE),0)</f>
        <v>0.15890000000000001</v>
      </c>
      <c r="P47" s="18">
        <f t="shared" si="20"/>
        <v>39.725000000000001</v>
      </c>
      <c r="Q47" s="38"/>
      <c r="R47" s="172">
        <f t="shared" si="5"/>
        <v>0</v>
      </c>
      <c r="S47" s="123">
        <f t="shared" si="6"/>
        <v>0</v>
      </c>
      <c r="T47" s="38"/>
      <c r="U47" s="16">
        <f>IF($A47&lt;&gt;"",VLOOKUP($A47,[3]Rates!$A$1:$R$65536,16,FALSE),0)</f>
        <v>0.159</v>
      </c>
      <c r="V47" s="18">
        <f t="shared" si="21"/>
        <v>39.75</v>
      </c>
      <c r="W47" s="38"/>
      <c r="X47" s="172">
        <f t="shared" si="8"/>
        <v>2.4999999999998579E-2</v>
      </c>
      <c r="Y47" s="123">
        <f t="shared" si="9"/>
        <v>6.2932662051601198E-4</v>
      </c>
      <c r="Z47" s="38"/>
      <c r="AA47" s="16">
        <f>IF($A47&lt;&gt;"",VLOOKUP($A47,[3]Rates!$A$1:$R$65536,17,FALSE),0)</f>
        <v>0.159</v>
      </c>
      <c r="AB47" s="18">
        <f t="shared" si="22"/>
        <v>39.75</v>
      </c>
      <c r="AC47" s="38"/>
      <c r="AD47" s="172">
        <f t="shared" si="11"/>
        <v>0</v>
      </c>
      <c r="AE47" s="123">
        <f t="shared" si="12"/>
        <v>0</v>
      </c>
      <c r="AF47" s="38"/>
      <c r="AG47" s="16">
        <f>IF($A47&lt;&gt;"",VLOOKUP($A47,[3]Rates!$A$1:$R$65536,18,FALSE),0)</f>
        <v>0.159</v>
      </c>
      <c r="AH47" s="18">
        <f t="shared" si="23"/>
        <v>39.75</v>
      </c>
      <c r="AI47" s="38"/>
      <c r="AJ47" s="172">
        <f t="shared" si="14"/>
        <v>0</v>
      </c>
      <c r="AK47" s="123">
        <f t="shared" si="15"/>
        <v>0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</row>
    <row r="48" spans="1:377" x14ac:dyDescent="0.25">
      <c r="A48" s="142"/>
      <c r="B48" s="31" t="s">
        <v>25</v>
      </c>
      <c r="C48" s="15"/>
      <c r="D48" s="99"/>
      <c r="E48" s="90">
        <f>$F$17*(1+$F$77)-$F$17</f>
        <v>2760</v>
      </c>
      <c r="F48" s="32"/>
      <c r="G48" s="18">
        <f>E48*F48</f>
        <v>0</v>
      </c>
      <c r="H48" s="90">
        <f>$F$17*(1+$I$77)-$F$17</f>
        <v>2952</v>
      </c>
      <c r="I48" s="32"/>
      <c r="J48" s="18">
        <f>$H48*I48</f>
        <v>0</v>
      </c>
      <c r="K48" s="38"/>
      <c r="L48" s="174">
        <f t="shared" si="2"/>
        <v>0</v>
      </c>
      <c r="M48" s="123" t="str">
        <f t="shared" si="3"/>
        <v/>
      </c>
      <c r="N48" s="38"/>
      <c r="O48" s="32"/>
      <c r="P48" s="18">
        <f>$H48*O48</f>
        <v>0</v>
      </c>
      <c r="Q48" s="38"/>
      <c r="R48" s="174">
        <f t="shared" si="5"/>
        <v>0</v>
      </c>
      <c r="S48" s="123" t="str">
        <f t="shared" si="6"/>
        <v/>
      </c>
      <c r="T48" s="38"/>
      <c r="U48" s="32"/>
      <c r="V48" s="18">
        <f>$H48*U48</f>
        <v>0</v>
      </c>
      <c r="W48" s="38"/>
      <c r="X48" s="174">
        <f t="shared" si="8"/>
        <v>0</v>
      </c>
      <c r="Y48" s="123" t="str">
        <f t="shared" si="9"/>
        <v/>
      </c>
      <c r="Z48" s="38"/>
      <c r="AA48" s="32"/>
      <c r="AB48" s="18">
        <f>$H48*AA48</f>
        <v>0</v>
      </c>
      <c r="AC48" s="38"/>
      <c r="AD48" s="174">
        <f t="shared" si="11"/>
        <v>0</v>
      </c>
      <c r="AE48" s="123" t="str">
        <f t="shared" si="12"/>
        <v/>
      </c>
      <c r="AF48" s="38"/>
      <c r="AG48" s="32"/>
      <c r="AH48" s="18">
        <f>$H48*AG48</f>
        <v>0</v>
      </c>
      <c r="AI48" s="38"/>
      <c r="AJ48" s="174">
        <f t="shared" si="14"/>
        <v>0</v>
      </c>
      <c r="AK48" s="123" t="str">
        <f t="shared" si="15"/>
        <v/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</row>
    <row r="49" spans="1:377" x14ac:dyDescent="0.25">
      <c r="A49" s="142"/>
      <c r="B49" s="31"/>
      <c r="C49" s="15"/>
      <c r="D49" s="99"/>
      <c r="E49" s="17"/>
      <c r="F49" s="32"/>
      <c r="G49" s="18">
        <f t="shared" si="17"/>
        <v>0</v>
      </c>
      <c r="H49" s="38"/>
      <c r="I49" s="32"/>
      <c r="J49" s="18"/>
      <c r="K49" s="38"/>
      <c r="L49" s="174">
        <f t="shared" si="2"/>
        <v>0</v>
      </c>
      <c r="M49" s="123"/>
      <c r="N49" s="38"/>
      <c r="O49" s="32"/>
      <c r="P49" s="18">
        <f t="shared" si="20"/>
        <v>0</v>
      </c>
      <c r="Q49" s="38"/>
      <c r="R49" s="174">
        <f t="shared" si="5"/>
        <v>0</v>
      </c>
      <c r="S49" s="123" t="str">
        <f t="shared" si="6"/>
        <v/>
      </c>
      <c r="T49" s="38"/>
      <c r="U49" s="32"/>
      <c r="V49" s="18">
        <f t="shared" si="21"/>
        <v>0</v>
      </c>
      <c r="W49" s="38"/>
      <c r="X49" s="174">
        <f t="shared" si="8"/>
        <v>0</v>
      </c>
      <c r="Y49" s="123" t="str">
        <f t="shared" si="9"/>
        <v/>
      </c>
      <c r="Z49" s="38"/>
      <c r="AA49" s="32"/>
      <c r="AB49" s="18">
        <f t="shared" si="22"/>
        <v>0</v>
      </c>
      <c r="AC49" s="38"/>
      <c r="AD49" s="174">
        <f t="shared" si="11"/>
        <v>0</v>
      </c>
      <c r="AE49" s="123" t="str">
        <f t="shared" si="12"/>
        <v/>
      </c>
      <c r="AF49" s="38"/>
      <c r="AG49" s="32"/>
      <c r="AH49" s="18">
        <f t="shared" si="23"/>
        <v>0</v>
      </c>
      <c r="AI49" s="38"/>
      <c r="AJ49" s="174">
        <f t="shared" si="14"/>
        <v>0</v>
      </c>
      <c r="AK49" s="123" t="str">
        <f t="shared" si="15"/>
        <v/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</row>
    <row r="50" spans="1:377" x14ac:dyDescent="0.25">
      <c r="A50" s="142"/>
      <c r="B50" s="33" t="s">
        <v>27</v>
      </c>
      <c r="C50" s="34"/>
      <c r="D50" s="35"/>
      <c r="E50" s="36"/>
      <c r="F50" s="35"/>
      <c r="G50" s="37">
        <f>SUM(G40:G49)+G39</f>
        <v>942.3649999999999</v>
      </c>
      <c r="H50" s="38"/>
      <c r="I50" s="35"/>
      <c r="J50" s="37">
        <f>SUM(J40:J49)+J39</f>
        <v>1266.97</v>
      </c>
      <c r="K50" s="38"/>
      <c r="L50" s="175">
        <f t="shared" si="2"/>
        <v>324.60500000000013</v>
      </c>
      <c r="M50" s="125">
        <f>IF((G50)=0,"",(L50/G50))</f>
        <v>0.3444578268505305</v>
      </c>
      <c r="N50" s="38"/>
      <c r="O50" s="35"/>
      <c r="P50" s="37">
        <f>SUM(P40:P49)+P39</f>
        <v>1411.7049999999999</v>
      </c>
      <c r="Q50" s="38"/>
      <c r="R50" s="175">
        <f t="shared" si="5"/>
        <v>144.7349999999999</v>
      </c>
      <c r="S50" s="125">
        <f t="shared" si="6"/>
        <v>0.11423711690095259</v>
      </c>
      <c r="T50" s="38"/>
      <c r="U50" s="35"/>
      <c r="V50" s="37">
        <f>SUM(V40:V49)+V39</f>
        <v>1359.18</v>
      </c>
      <c r="W50" s="38"/>
      <c r="X50" s="175">
        <f t="shared" si="8"/>
        <v>-52.524999999999864</v>
      </c>
      <c r="Y50" s="125">
        <f t="shared" si="9"/>
        <v>-3.7206781870149828E-2</v>
      </c>
      <c r="Z50" s="38"/>
      <c r="AA50" s="35"/>
      <c r="AB50" s="37">
        <f>SUM(AB40:AB49)+AB39</f>
        <v>1420.03</v>
      </c>
      <c r="AC50" s="38"/>
      <c r="AD50" s="175">
        <f t="shared" si="11"/>
        <v>60.849999999999909</v>
      </c>
      <c r="AE50" s="125">
        <f t="shared" si="12"/>
        <v>4.4769640518547878E-2</v>
      </c>
      <c r="AF50" s="38"/>
      <c r="AG50" s="35"/>
      <c r="AH50" s="37">
        <f>SUM(AH40:AH49)+AH39</f>
        <v>1475.4550000000002</v>
      </c>
      <c r="AI50" s="38"/>
      <c r="AJ50" s="175">
        <f t="shared" si="14"/>
        <v>55.425000000000182</v>
      </c>
      <c r="AK50" s="125">
        <f t="shared" si="15"/>
        <v>3.9030865545094245E-2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</row>
    <row r="51" spans="1:377" x14ac:dyDescent="0.25">
      <c r="A51" s="142" t="str">
        <f>[3]Rates!$A$99</f>
        <v>TN_GSL</v>
      </c>
      <c r="B51" s="19" t="s">
        <v>28</v>
      </c>
      <c r="C51" s="19"/>
      <c r="D51" s="101" t="s">
        <v>77</v>
      </c>
      <c r="E51" s="39">
        <f>F18</f>
        <v>250</v>
      </c>
      <c r="F51" s="20">
        <f>IF($A51&lt;&gt;"",VLOOKUP($A51,[3]Rates!$A$1:$R$65536,12,FALSE),0)</f>
        <v>2.9192</v>
      </c>
      <c r="G51" s="18">
        <f>E51*F51</f>
        <v>729.8</v>
      </c>
      <c r="H51" s="39">
        <v>250</v>
      </c>
      <c r="I51" s="20">
        <f>IF($A51&lt;&gt;"",VLOOKUP($A51,[3]Rates!$A$1:$R$65536,14,FALSE),0)</f>
        <v>2.8864000000000001</v>
      </c>
      <c r="J51" s="18">
        <f>$E51*I51</f>
        <v>721.6</v>
      </c>
      <c r="K51" s="38"/>
      <c r="L51" s="176">
        <f>J51-G51</f>
        <v>-8.1999999999999318</v>
      </c>
      <c r="M51" s="123">
        <f t="shared" ref="M51:M62" si="24">IF((G51)=0,"",(L51/G51))</f>
        <v>-1.1235955056179683E-2</v>
      </c>
      <c r="N51" s="38"/>
      <c r="O51" s="20">
        <f>IF($A51&lt;&gt;"",VLOOKUP($A51,[3]Rates!$A$1:$R$65536,15,FALSE),0)</f>
        <v>2.9268000000000001</v>
      </c>
      <c r="P51" s="18">
        <f>$E51*O51</f>
        <v>731.7</v>
      </c>
      <c r="Q51" s="38"/>
      <c r="R51" s="176">
        <f t="shared" si="5"/>
        <v>10.100000000000023</v>
      </c>
      <c r="S51" s="123">
        <f t="shared" si="6"/>
        <v>1.3996674057649698E-2</v>
      </c>
      <c r="T51" s="38"/>
      <c r="U51" s="20">
        <f>IF($A51&lt;&gt;"",VLOOKUP($A51,[3]Rates!$A$1:$R$65536,16,FALSE),0)</f>
        <v>2.9691000000000001</v>
      </c>
      <c r="V51" s="18">
        <f>$E51*U51</f>
        <v>742.27499999999998</v>
      </c>
      <c r="W51" s="38"/>
      <c r="X51" s="176">
        <f t="shared" si="8"/>
        <v>10.574999999999932</v>
      </c>
      <c r="Y51" s="123">
        <f t="shared" si="9"/>
        <v>1.4452644526445171E-2</v>
      </c>
      <c r="Z51" s="38"/>
      <c r="AA51" s="20">
        <f>IF($A51&lt;&gt;"",VLOOKUP($A51,[3]Rates!$A$1:$R$65536,17,FALSE),0)</f>
        <v>3.0173999999999999</v>
      </c>
      <c r="AB51" s="18">
        <f>$E51*AA51</f>
        <v>754.34999999999991</v>
      </c>
      <c r="AC51" s="38"/>
      <c r="AD51" s="176">
        <f t="shared" si="11"/>
        <v>12.074999999999932</v>
      </c>
      <c r="AE51" s="123">
        <f t="shared" si="12"/>
        <v>1.6267555824997382E-2</v>
      </c>
      <c r="AF51" s="38"/>
      <c r="AG51" s="20">
        <f>IF($A51&lt;&gt;"",VLOOKUP($A51,[3]Rates!$A$1:$R$65536,18,FALSE),0)</f>
        <v>3.0712000000000002</v>
      </c>
      <c r="AH51" s="18">
        <f>$E51*AG51</f>
        <v>767.80000000000007</v>
      </c>
      <c r="AI51" s="38"/>
      <c r="AJ51" s="176">
        <f t="shared" si="14"/>
        <v>13.450000000000159</v>
      </c>
      <c r="AK51" s="123">
        <f t="shared" si="15"/>
        <v>1.7829919798502236E-2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</row>
    <row r="52" spans="1:377" x14ac:dyDescent="0.25">
      <c r="A52" s="142" t="str">
        <f>[3]Rates!$A$100</f>
        <v>TC_GSL</v>
      </c>
      <c r="B52" s="40" t="s">
        <v>29</v>
      </c>
      <c r="C52" s="19"/>
      <c r="D52" s="101" t="s">
        <v>77</v>
      </c>
      <c r="E52" s="39">
        <f>E51</f>
        <v>250</v>
      </c>
      <c r="F52" s="20">
        <f>IF($A52&lt;&gt;"",VLOOKUP($A52,[3]Rates!$A$1:$R$65536,12,FALSE),0)</f>
        <v>1.1726000000000001</v>
      </c>
      <c r="G52" s="18">
        <f>E52*F52</f>
        <v>293.15000000000003</v>
      </c>
      <c r="H52" s="39">
        <v>250</v>
      </c>
      <c r="I52" s="20">
        <f>IF($A52&lt;&gt;"",VLOOKUP($A52,[3]Rates!$A$1:$R$65536,14,FALSE),0)</f>
        <v>1.2404999999999999</v>
      </c>
      <c r="J52" s="18">
        <f>$E52*I52</f>
        <v>310.125</v>
      </c>
      <c r="K52" s="38"/>
      <c r="L52" s="176">
        <f t="shared" si="2"/>
        <v>16.974999999999966</v>
      </c>
      <c r="M52" s="123">
        <f t="shared" si="24"/>
        <v>5.7905509125021196E-2</v>
      </c>
      <c r="N52" s="38"/>
      <c r="O52" s="20">
        <f>IF($A52&lt;&gt;"",VLOOKUP($A52,[3]Rates!$A$1:$R$65536,15,FALSE),0)</f>
        <v>1.2618</v>
      </c>
      <c r="P52" s="18">
        <f>$E52*O52</f>
        <v>315.45</v>
      </c>
      <c r="Q52" s="38"/>
      <c r="R52" s="176">
        <f t="shared" si="5"/>
        <v>5.3249999999999886</v>
      </c>
      <c r="S52" s="123">
        <f t="shared" si="6"/>
        <v>1.7170495767835515E-2</v>
      </c>
      <c r="T52" s="38"/>
      <c r="U52" s="20">
        <f>IF($A52&lt;&gt;"",VLOOKUP($A52,[3]Rates!$A$1:$R$65536,16,FALSE),0)</f>
        <v>1.2842</v>
      </c>
      <c r="V52" s="18">
        <f>$E52*U52</f>
        <v>321.05</v>
      </c>
      <c r="W52" s="38"/>
      <c r="X52" s="176">
        <f t="shared" si="8"/>
        <v>5.6000000000000227</v>
      </c>
      <c r="Y52" s="123">
        <f t="shared" si="9"/>
        <v>1.7752417181803846E-2</v>
      </c>
      <c r="Z52" s="38"/>
      <c r="AA52" s="20">
        <f>IF($A52&lt;&gt;"",VLOOKUP($A52,[3]Rates!$A$1:$R$65536,17,FALSE),0)</f>
        <v>1.3092999999999999</v>
      </c>
      <c r="AB52" s="18">
        <f>$E52*AA52</f>
        <v>327.32499999999999</v>
      </c>
      <c r="AC52" s="38"/>
      <c r="AD52" s="176">
        <f t="shared" si="11"/>
        <v>6.2749999999999773</v>
      </c>
      <c r="AE52" s="123">
        <f t="shared" si="12"/>
        <v>1.9545242174116111E-2</v>
      </c>
      <c r="AF52" s="38"/>
      <c r="AG52" s="20">
        <f>IF($A52&lt;&gt;"",VLOOKUP($A52,[3]Rates!$A$1:$R$65536,18,FALSE),0)</f>
        <v>1.3371</v>
      </c>
      <c r="AH52" s="18">
        <f>$E52*AG52</f>
        <v>334.27499999999998</v>
      </c>
      <c r="AI52" s="38"/>
      <c r="AJ52" s="176">
        <f t="shared" si="14"/>
        <v>6.9499999999999886</v>
      </c>
      <c r="AK52" s="123">
        <f t="shared" si="15"/>
        <v>2.1232719773924963E-2</v>
      </c>
    </row>
    <row r="53" spans="1:377" x14ac:dyDescent="0.25">
      <c r="B53" s="33" t="s">
        <v>30</v>
      </c>
      <c r="C53" s="25"/>
      <c r="D53" s="41"/>
      <c r="E53" s="36"/>
      <c r="F53" s="41"/>
      <c r="G53" s="37">
        <f>SUM(G50:G52)</f>
        <v>1965.3150000000001</v>
      </c>
      <c r="H53" s="17"/>
      <c r="I53" s="41"/>
      <c r="J53" s="37">
        <f>SUM(J50:J52)</f>
        <v>2298.6950000000002</v>
      </c>
      <c r="K53" s="109"/>
      <c r="L53" s="177">
        <f t="shared" si="2"/>
        <v>333.38000000000011</v>
      </c>
      <c r="M53" s="125">
        <f t="shared" si="24"/>
        <v>0.16963184018846855</v>
      </c>
      <c r="N53" s="109"/>
      <c r="O53" s="41"/>
      <c r="P53" s="37">
        <f>SUM(P50:P52)</f>
        <v>2458.8549999999996</v>
      </c>
      <c r="Q53" s="109"/>
      <c r="R53" s="177">
        <f t="shared" si="5"/>
        <v>160.1599999999994</v>
      </c>
      <c r="S53" s="125">
        <f t="shared" si="6"/>
        <v>6.9674315209281523E-2</v>
      </c>
      <c r="T53" s="109"/>
      <c r="U53" s="41"/>
      <c r="V53" s="37">
        <f>SUM(V50:V52)</f>
        <v>2422.5050000000001</v>
      </c>
      <c r="W53" s="109"/>
      <c r="X53" s="177">
        <f t="shared" si="8"/>
        <v>-36.349999999999454</v>
      </c>
      <c r="Y53" s="125">
        <f t="shared" si="9"/>
        <v>-1.478330361082677E-2</v>
      </c>
      <c r="Z53" s="109"/>
      <c r="AA53" s="41"/>
      <c r="AB53" s="37">
        <f>SUM(AB50:AB52)</f>
        <v>2501.7049999999999</v>
      </c>
      <c r="AC53" s="109"/>
      <c r="AD53" s="177">
        <f t="shared" si="11"/>
        <v>79.199999999999818</v>
      </c>
      <c r="AE53" s="125">
        <f t="shared" si="12"/>
        <v>3.2693430973310608E-2</v>
      </c>
      <c r="AF53" s="109"/>
      <c r="AG53" s="41"/>
      <c r="AH53" s="37">
        <f>SUM(AH50:AH52)</f>
        <v>2577.5300000000002</v>
      </c>
      <c r="AI53" s="109"/>
      <c r="AJ53" s="177">
        <f t="shared" si="14"/>
        <v>75.825000000000273</v>
      </c>
      <c r="AK53" s="125">
        <f t="shared" si="15"/>
        <v>3.0309329037596471E-2</v>
      </c>
    </row>
    <row r="54" spans="1:377" x14ac:dyDescent="0.25">
      <c r="B54" s="42" t="s">
        <v>31</v>
      </c>
      <c r="C54" s="15"/>
      <c r="D54" s="99" t="s">
        <v>76</v>
      </c>
      <c r="E54" s="139">
        <f>F17+E48</f>
        <v>82760</v>
      </c>
      <c r="F54" s="43">
        <v>4.4000000000000003E-3</v>
      </c>
      <c r="G54" s="44">
        <f t="shared" ref="G54:G62" si="25">E54*F54</f>
        <v>364.14400000000001</v>
      </c>
      <c r="H54" s="39">
        <f t="shared" ref="H54:H55" si="26">F$17*(1+I$77)</f>
        <v>82952</v>
      </c>
      <c r="I54" s="43">
        <v>4.4000000000000003E-3</v>
      </c>
      <c r="J54" s="44">
        <f>$H54*I54</f>
        <v>364.98880000000003</v>
      </c>
      <c r="K54" s="17"/>
      <c r="L54" s="178">
        <f>J54-G54</f>
        <v>0.84480000000002065</v>
      </c>
      <c r="M54" s="126">
        <f t="shared" si="24"/>
        <v>2.3199613339778239E-3</v>
      </c>
      <c r="N54" s="17"/>
      <c r="O54" s="43">
        <v>4.4000000000000003E-3</v>
      </c>
      <c r="P54" s="44">
        <f>$H54*O54</f>
        <v>364.98880000000003</v>
      </c>
      <c r="Q54" s="17"/>
      <c r="R54" s="178">
        <f>P54-J54</f>
        <v>0</v>
      </c>
      <c r="S54" s="126">
        <f t="shared" si="6"/>
        <v>0</v>
      </c>
      <c r="T54" s="17"/>
      <c r="U54" s="43">
        <v>4.4000000000000003E-3</v>
      </c>
      <c r="V54" s="44">
        <f>$H54*U54</f>
        <v>364.98880000000003</v>
      </c>
      <c r="W54" s="17"/>
      <c r="X54" s="178">
        <f t="shared" si="8"/>
        <v>0</v>
      </c>
      <c r="Y54" s="126">
        <f t="shared" si="9"/>
        <v>0</v>
      </c>
      <c r="Z54" s="17"/>
      <c r="AA54" s="43">
        <v>4.4000000000000003E-3</v>
      </c>
      <c r="AB54" s="44">
        <f>$H54*AA54</f>
        <v>364.98880000000003</v>
      </c>
      <c r="AC54" s="17"/>
      <c r="AD54" s="178">
        <f t="shared" si="11"/>
        <v>0</v>
      </c>
      <c r="AE54" s="126">
        <f t="shared" si="12"/>
        <v>0</v>
      </c>
      <c r="AF54" s="17"/>
      <c r="AG54" s="43">
        <v>4.4000000000000003E-3</v>
      </c>
      <c r="AH54" s="44">
        <f>$H54*AG54</f>
        <v>364.98880000000003</v>
      </c>
      <c r="AI54" s="17"/>
      <c r="AJ54" s="178">
        <f t="shared" si="14"/>
        <v>0</v>
      </c>
      <c r="AK54" s="126">
        <f t="shared" si="15"/>
        <v>0</v>
      </c>
    </row>
    <row r="55" spans="1:377" x14ac:dyDescent="0.25">
      <c r="B55" s="42" t="s">
        <v>32</v>
      </c>
      <c r="C55" s="15"/>
      <c r="D55" s="99" t="s">
        <v>76</v>
      </c>
      <c r="E55" s="139">
        <f>E54</f>
        <v>82760</v>
      </c>
      <c r="F55" s="43">
        <v>1.2999999999999999E-3</v>
      </c>
      <c r="G55" s="44">
        <f t="shared" si="25"/>
        <v>107.58799999999999</v>
      </c>
      <c r="H55" s="39">
        <f t="shared" si="26"/>
        <v>82952</v>
      </c>
      <c r="I55" s="43">
        <v>1.2999999999999999E-3</v>
      </c>
      <c r="J55" s="44">
        <f>$H55*I55</f>
        <v>107.83759999999999</v>
      </c>
      <c r="K55" s="17"/>
      <c r="L55" s="178">
        <f t="shared" si="2"/>
        <v>0.24960000000000093</v>
      </c>
      <c r="M55" s="126">
        <f t="shared" si="24"/>
        <v>2.3199613339777757E-3</v>
      </c>
      <c r="N55" s="17"/>
      <c r="O55" s="43">
        <v>1.2999999999999999E-3</v>
      </c>
      <c r="P55" s="44">
        <f>$H55*O55</f>
        <v>107.83759999999999</v>
      </c>
      <c r="Q55" s="17"/>
      <c r="R55" s="178">
        <f t="shared" si="5"/>
        <v>0</v>
      </c>
      <c r="S55" s="126">
        <f t="shared" si="6"/>
        <v>0</v>
      </c>
      <c r="T55" s="17"/>
      <c r="U55" s="43">
        <v>1.2999999999999999E-3</v>
      </c>
      <c r="V55" s="44">
        <f>$H55*U55</f>
        <v>107.83759999999999</v>
      </c>
      <c r="W55" s="17"/>
      <c r="X55" s="178">
        <f t="shared" si="8"/>
        <v>0</v>
      </c>
      <c r="Y55" s="126">
        <f t="shared" si="9"/>
        <v>0</v>
      </c>
      <c r="Z55" s="17"/>
      <c r="AA55" s="43">
        <v>1.2999999999999999E-3</v>
      </c>
      <c r="AB55" s="44">
        <f>$H55*AA55</f>
        <v>107.83759999999999</v>
      </c>
      <c r="AC55" s="17"/>
      <c r="AD55" s="178">
        <f t="shared" si="11"/>
        <v>0</v>
      </c>
      <c r="AE55" s="126">
        <f t="shared" si="12"/>
        <v>0</v>
      </c>
      <c r="AF55" s="17"/>
      <c r="AG55" s="43">
        <v>1.2999999999999999E-3</v>
      </c>
      <c r="AH55" s="44">
        <f>$H55*AG55</f>
        <v>107.83759999999999</v>
      </c>
      <c r="AI55" s="17"/>
      <c r="AJ55" s="178">
        <f t="shared" si="14"/>
        <v>0</v>
      </c>
      <c r="AK55" s="126">
        <f t="shared" si="15"/>
        <v>0</v>
      </c>
    </row>
    <row r="56" spans="1:377" x14ac:dyDescent="0.25">
      <c r="B56" s="15" t="s">
        <v>33</v>
      </c>
      <c r="C56" s="15"/>
      <c r="D56" s="99" t="s">
        <v>75</v>
      </c>
      <c r="E56" s="140">
        <v>1</v>
      </c>
      <c r="F56" s="137">
        <v>0.25</v>
      </c>
      <c r="G56" s="44">
        <f t="shared" si="25"/>
        <v>0.25</v>
      </c>
      <c r="H56" s="17"/>
      <c r="I56" s="43">
        <v>0.25</v>
      </c>
      <c r="J56" s="44">
        <f t="shared" ref="J56:J62" si="27">$E56*I56</f>
        <v>0.25</v>
      </c>
      <c r="K56" s="17"/>
      <c r="L56" s="178">
        <f t="shared" si="2"/>
        <v>0</v>
      </c>
      <c r="M56" s="126">
        <f t="shared" si="24"/>
        <v>0</v>
      </c>
      <c r="N56" s="17"/>
      <c r="O56" s="43">
        <v>0.25</v>
      </c>
      <c r="P56" s="44">
        <f t="shared" ref="P56:P62" si="28">$E56*O56</f>
        <v>0.25</v>
      </c>
      <c r="Q56" s="17"/>
      <c r="R56" s="178">
        <f t="shared" si="5"/>
        <v>0</v>
      </c>
      <c r="S56" s="126">
        <f t="shared" si="6"/>
        <v>0</v>
      </c>
      <c r="T56" s="17"/>
      <c r="U56" s="43">
        <v>0.25</v>
      </c>
      <c r="V56" s="44">
        <f t="shared" ref="V56:V62" si="29">$E56*U56</f>
        <v>0.25</v>
      </c>
      <c r="W56" s="17"/>
      <c r="X56" s="178">
        <f t="shared" si="8"/>
        <v>0</v>
      </c>
      <c r="Y56" s="126">
        <f t="shared" si="9"/>
        <v>0</v>
      </c>
      <c r="Z56" s="17"/>
      <c r="AA56" s="43">
        <v>0.25</v>
      </c>
      <c r="AB56" s="44">
        <f t="shared" ref="AB56:AB62" si="30">$E56*AA56</f>
        <v>0.25</v>
      </c>
      <c r="AC56" s="17"/>
      <c r="AD56" s="178">
        <f t="shared" si="11"/>
        <v>0</v>
      </c>
      <c r="AE56" s="126">
        <f t="shared" si="12"/>
        <v>0</v>
      </c>
      <c r="AF56" s="17"/>
      <c r="AG56" s="43">
        <v>0.25</v>
      </c>
      <c r="AH56" s="44">
        <f t="shared" ref="AH56:AH62" si="31">$E56*AG56</f>
        <v>0.25</v>
      </c>
      <c r="AI56" s="17"/>
      <c r="AJ56" s="178">
        <f t="shared" si="14"/>
        <v>0</v>
      </c>
      <c r="AK56" s="126">
        <f t="shared" si="15"/>
        <v>0</v>
      </c>
    </row>
    <row r="57" spans="1:377" x14ac:dyDescent="0.25">
      <c r="B57" s="15" t="s">
        <v>34</v>
      </c>
      <c r="C57" s="15"/>
      <c r="D57" s="99" t="s">
        <v>76</v>
      </c>
      <c r="E57" s="140">
        <f>F17</f>
        <v>80000</v>
      </c>
      <c r="F57" s="43">
        <v>7.0000000000000001E-3</v>
      </c>
      <c r="G57" s="44">
        <f t="shared" si="25"/>
        <v>560</v>
      </c>
      <c r="H57" s="17"/>
      <c r="I57" s="43">
        <v>7.0000000000000001E-3</v>
      </c>
      <c r="J57" s="44">
        <f t="shared" si="27"/>
        <v>560</v>
      </c>
      <c r="K57" s="17"/>
      <c r="L57" s="178">
        <f t="shared" si="2"/>
        <v>0</v>
      </c>
      <c r="M57" s="126">
        <f t="shared" si="24"/>
        <v>0</v>
      </c>
      <c r="N57" s="17"/>
      <c r="O57" s="43">
        <v>7.0000000000000001E-3</v>
      </c>
      <c r="P57" s="44">
        <f t="shared" si="28"/>
        <v>560</v>
      </c>
      <c r="Q57" s="17"/>
      <c r="R57" s="178">
        <f t="shared" si="5"/>
        <v>0</v>
      </c>
      <c r="S57" s="126">
        <f t="shared" si="6"/>
        <v>0</v>
      </c>
      <c r="T57" s="17"/>
      <c r="U57" s="43">
        <v>7.0000000000000001E-3</v>
      </c>
      <c r="V57" s="44">
        <f t="shared" si="29"/>
        <v>560</v>
      </c>
      <c r="W57" s="17"/>
      <c r="X57" s="178">
        <f t="shared" si="8"/>
        <v>0</v>
      </c>
      <c r="Y57" s="126">
        <f t="shared" si="9"/>
        <v>0</v>
      </c>
      <c r="Z57" s="17"/>
      <c r="AA57" s="43">
        <v>7.0000000000000001E-3</v>
      </c>
      <c r="AB57" s="44">
        <f t="shared" si="30"/>
        <v>560</v>
      </c>
      <c r="AC57" s="17"/>
      <c r="AD57" s="178">
        <f t="shared" si="11"/>
        <v>0</v>
      </c>
      <c r="AE57" s="126">
        <f t="shared" si="12"/>
        <v>0</v>
      </c>
      <c r="AF57" s="17"/>
      <c r="AG57" s="43">
        <v>7.0000000000000001E-3</v>
      </c>
      <c r="AH57" s="44">
        <f t="shared" si="31"/>
        <v>560</v>
      </c>
      <c r="AI57" s="17"/>
      <c r="AJ57" s="178">
        <f t="shared" si="14"/>
        <v>0</v>
      </c>
      <c r="AK57" s="126">
        <f t="shared" si="15"/>
        <v>0</v>
      </c>
    </row>
    <row r="58" spans="1:377" x14ac:dyDescent="0.25">
      <c r="B58" s="31" t="s">
        <v>35</v>
      </c>
      <c r="C58" s="15"/>
      <c r="D58" s="99" t="s">
        <v>76</v>
      </c>
      <c r="E58" s="139">
        <f>0.64*$F$17+E48*0.64</f>
        <v>52966.400000000001</v>
      </c>
      <c r="F58" s="46">
        <v>0.08</v>
      </c>
      <c r="G58" s="44">
        <f t="shared" si="25"/>
        <v>4237.3119999999999</v>
      </c>
      <c r="H58" s="139">
        <f>0.64*$F$17+H48*0.64</f>
        <v>53089.279999999999</v>
      </c>
      <c r="I58" s="46">
        <f>F58</f>
        <v>0.08</v>
      </c>
      <c r="J58" s="44">
        <f>$H58*I58</f>
        <v>4247.1423999999997</v>
      </c>
      <c r="K58" s="17"/>
      <c r="L58" s="179">
        <f t="shared" si="2"/>
        <v>9.8303999999998268</v>
      </c>
      <c r="M58" s="126">
        <f t="shared" si="24"/>
        <v>2.3199613339777263E-3</v>
      </c>
      <c r="N58" s="17"/>
      <c r="O58" s="46">
        <f>I58</f>
        <v>0.08</v>
      </c>
      <c r="P58" s="44">
        <f>$H58*O58</f>
        <v>4247.1423999999997</v>
      </c>
      <c r="Q58" s="17"/>
      <c r="R58" s="179">
        <f t="shared" si="5"/>
        <v>0</v>
      </c>
      <c r="S58" s="126">
        <f t="shared" si="6"/>
        <v>0</v>
      </c>
      <c r="T58" s="17"/>
      <c r="U58" s="46">
        <f>I58</f>
        <v>0.08</v>
      </c>
      <c r="V58" s="44">
        <f>$H58*U58</f>
        <v>4247.1423999999997</v>
      </c>
      <c r="W58" s="17"/>
      <c r="X58" s="179">
        <f t="shared" si="8"/>
        <v>0</v>
      </c>
      <c r="Y58" s="126">
        <f t="shared" si="9"/>
        <v>0</v>
      </c>
      <c r="Z58" s="17"/>
      <c r="AA58" s="46">
        <f>I58</f>
        <v>0.08</v>
      </c>
      <c r="AB58" s="44">
        <f>$H58*AA58</f>
        <v>4247.1423999999997</v>
      </c>
      <c r="AC58" s="17"/>
      <c r="AD58" s="179">
        <f t="shared" si="11"/>
        <v>0</v>
      </c>
      <c r="AE58" s="126">
        <f t="shared" si="12"/>
        <v>0</v>
      </c>
      <c r="AF58" s="17"/>
      <c r="AG58" s="46">
        <f>I58</f>
        <v>0.08</v>
      </c>
      <c r="AH58" s="44">
        <f>$H58*AG58</f>
        <v>4247.1423999999997</v>
      </c>
      <c r="AI58" s="17"/>
      <c r="AJ58" s="179">
        <f t="shared" si="14"/>
        <v>0</v>
      </c>
      <c r="AK58" s="126">
        <f t="shared" si="15"/>
        <v>0</v>
      </c>
    </row>
    <row r="59" spans="1:377" x14ac:dyDescent="0.25">
      <c r="B59" s="31" t="s">
        <v>36</v>
      </c>
      <c r="C59" s="15"/>
      <c r="D59" s="99" t="s">
        <v>76</v>
      </c>
      <c r="E59" s="139">
        <f>0.18*$F$17+E48*0.18</f>
        <v>14896.8</v>
      </c>
      <c r="F59" s="46">
        <v>0.122</v>
      </c>
      <c r="G59" s="44">
        <f t="shared" si="25"/>
        <v>1817.4096</v>
      </c>
      <c r="H59" s="139">
        <f>0.18*$F$17+H48*0.18</f>
        <v>14931.36</v>
      </c>
      <c r="I59" s="46">
        <f t="shared" ref="I59:I62" si="32">F59</f>
        <v>0.122</v>
      </c>
      <c r="J59" s="44">
        <f t="shared" ref="J59:J60" si="33">$H59*I59</f>
        <v>1821.62592</v>
      </c>
      <c r="K59" s="17"/>
      <c r="L59" s="179">
        <f t="shared" si="2"/>
        <v>4.2163199999999961</v>
      </c>
      <c r="M59" s="126">
        <f t="shared" si="24"/>
        <v>2.3199613339777649E-3</v>
      </c>
      <c r="N59" s="17"/>
      <c r="O59" s="46">
        <f t="shared" ref="O59:O62" si="34">I59</f>
        <v>0.122</v>
      </c>
      <c r="P59" s="44">
        <f t="shared" ref="P59:P60" si="35">$H59*O59</f>
        <v>1821.62592</v>
      </c>
      <c r="Q59" s="17"/>
      <c r="R59" s="179">
        <f t="shared" si="5"/>
        <v>0</v>
      </c>
      <c r="S59" s="126">
        <f t="shared" si="6"/>
        <v>0</v>
      </c>
      <c r="T59" s="17"/>
      <c r="U59" s="46">
        <f t="shared" ref="U59:U62" si="36">I59</f>
        <v>0.122</v>
      </c>
      <c r="V59" s="44">
        <f t="shared" ref="V59:V60" si="37">$H59*U59</f>
        <v>1821.62592</v>
      </c>
      <c r="W59" s="17"/>
      <c r="X59" s="179">
        <f t="shared" si="8"/>
        <v>0</v>
      </c>
      <c r="Y59" s="126">
        <f t="shared" si="9"/>
        <v>0</v>
      </c>
      <c r="Z59" s="17"/>
      <c r="AA59" s="46">
        <f t="shared" ref="AA59:AA62" si="38">I59</f>
        <v>0.122</v>
      </c>
      <c r="AB59" s="44">
        <f t="shared" ref="AB59:AB60" si="39">$H59*AA59</f>
        <v>1821.62592</v>
      </c>
      <c r="AC59" s="17"/>
      <c r="AD59" s="179">
        <f t="shared" si="11"/>
        <v>0</v>
      </c>
      <c r="AE59" s="126">
        <f t="shared" si="12"/>
        <v>0</v>
      </c>
      <c r="AF59" s="17"/>
      <c r="AG59" s="46">
        <f t="shared" ref="AG59:AG62" si="40">I59</f>
        <v>0.122</v>
      </c>
      <c r="AH59" s="44">
        <f t="shared" ref="AH59:AH60" si="41">$H59*AG59</f>
        <v>1821.62592</v>
      </c>
      <c r="AI59" s="17"/>
      <c r="AJ59" s="179">
        <f t="shared" si="14"/>
        <v>0</v>
      </c>
      <c r="AK59" s="126">
        <f t="shared" si="15"/>
        <v>0</v>
      </c>
    </row>
    <row r="60" spans="1:377" x14ac:dyDescent="0.25">
      <c r="B60" s="7" t="s">
        <v>37</v>
      </c>
      <c r="C60" s="15"/>
      <c r="D60" s="99" t="s">
        <v>76</v>
      </c>
      <c r="E60" s="139">
        <f>0.18*$F$17+E48*0.18</f>
        <v>14896.8</v>
      </c>
      <c r="F60" s="46">
        <v>0.161</v>
      </c>
      <c r="G60" s="44">
        <f t="shared" si="25"/>
        <v>2398.3847999999998</v>
      </c>
      <c r="H60" s="139">
        <f>0.18*$F$17+H48*0.18</f>
        <v>14931.36</v>
      </c>
      <c r="I60" s="46">
        <f t="shared" si="32"/>
        <v>0.161</v>
      </c>
      <c r="J60" s="44">
        <f t="shared" si="33"/>
        <v>2403.9489600000002</v>
      </c>
      <c r="K60" s="17"/>
      <c r="L60" s="179">
        <f t="shared" si="2"/>
        <v>5.5641600000003564</v>
      </c>
      <c r="M60" s="126">
        <f t="shared" si="24"/>
        <v>2.3199613339779158E-3</v>
      </c>
      <c r="N60" s="17"/>
      <c r="O60" s="46">
        <f t="shared" si="34"/>
        <v>0.161</v>
      </c>
      <c r="P60" s="44">
        <f t="shared" si="35"/>
        <v>2403.9489600000002</v>
      </c>
      <c r="Q60" s="17"/>
      <c r="R60" s="179">
        <f t="shared" si="5"/>
        <v>0</v>
      </c>
      <c r="S60" s="126">
        <f t="shared" si="6"/>
        <v>0</v>
      </c>
      <c r="T60" s="17"/>
      <c r="U60" s="46">
        <f t="shared" si="36"/>
        <v>0.161</v>
      </c>
      <c r="V60" s="44">
        <f t="shared" si="37"/>
        <v>2403.9489600000002</v>
      </c>
      <c r="W60" s="17"/>
      <c r="X60" s="179">
        <f t="shared" si="8"/>
        <v>0</v>
      </c>
      <c r="Y60" s="126">
        <f t="shared" si="9"/>
        <v>0</v>
      </c>
      <c r="Z60" s="17"/>
      <c r="AA60" s="46">
        <f t="shared" si="38"/>
        <v>0.161</v>
      </c>
      <c r="AB60" s="44">
        <f t="shared" si="39"/>
        <v>2403.9489600000002</v>
      </c>
      <c r="AC60" s="17"/>
      <c r="AD60" s="179">
        <f t="shared" si="11"/>
        <v>0</v>
      </c>
      <c r="AE60" s="126">
        <f t="shared" si="12"/>
        <v>0</v>
      </c>
      <c r="AF60" s="17"/>
      <c r="AG60" s="46">
        <f t="shared" si="40"/>
        <v>0.161</v>
      </c>
      <c r="AH60" s="44">
        <f t="shared" si="41"/>
        <v>2403.9489600000002</v>
      </c>
      <c r="AI60" s="17"/>
      <c r="AJ60" s="179">
        <f t="shared" si="14"/>
        <v>0</v>
      </c>
      <c r="AK60" s="126">
        <f t="shared" si="15"/>
        <v>0</v>
      </c>
    </row>
    <row r="61" spans="1:377" s="51" customFormat="1" x14ac:dyDescent="0.2">
      <c r="B61" s="48" t="s">
        <v>38</v>
      </c>
      <c r="C61" s="49"/>
      <c r="D61" s="102" t="s">
        <v>76</v>
      </c>
      <c r="E61" s="141">
        <f>IF(AND($R$1=1, F17&gt;=600), 600, IF(AND($R$1=1, AND(F17&lt;600, F17&gt;=0)), F17, IF(AND($R$1=2, F17&gt;=1000), 1000, IF(AND($R$1=2, AND(F17&lt;1000, F17&gt;=0)), F17))))</f>
        <v>1000</v>
      </c>
      <c r="F61" s="46">
        <v>9.4E-2</v>
      </c>
      <c r="G61" s="44">
        <f t="shared" si="25"/>
        <v>94</v>
      </c>
      <c r="H61" s="110"/>
      <c r="I61" s="46">
        <f t="shared" si="32"/>
        <v>9.4E-2</v>
      </c>
      <c r="J61" s="44">
        <f t="shared" si="27"/>
        <v>94</v>
      </c>
      <c r="K61" s="110"/>
      <c r="L61" s="179">
        <f t="shared" si="2"/>
        <v>0</v>
      </c>
      <c r="M61" s="126">
        <f t="shared" si="24"/>
        <v>0</v>
      </c>
      <c r="N61" s="110"/>
      <c r="O61" s="46">
        <f t="shared" si="34"/>
        <v>9.4E-2</v>
      </c>
      <c r="P61" s="44">
        <f t="shared" si="28"/>
        <v>94</v>
      </c>
      <c r="Q61" s="110"/>
      <c r="R61" s="179">
        <f t="shared" si="5"/>
        <v>0</v>
      </c>
      <c r="S61" s="126">
        <f t="shared" si="6"/>
        <v>0</v>
      </c>
      <c r="T61" s="110"/>
      <c r="U61" s="46">
        <f t="shared" si="36"/>
        <v>9.4E-2</v>
      </c>
      <c r="V61" s="44">
        <f t="shared" si="29"/>
        <v>94</v>
      </c>
      <c r="W61" s="110"/>
      <c r="X61" s="179">
        <f t="shared" si="8"/>
        <v>0</v>
      </c>
      <c r="Y61" s="126">
        <f t="shared" si="9"/>
        <v>0</v>
      </c>
      <c r="Z61" s="110"/>
      <c r="AA61" s="46">
        <f t="shared" si="38"/>
        <v>9.4E-2</v>
      </c>
      <c r="AB61" s="44">
        <f t="shared" si="30"/>
        <v>94</v>
      </c>
      <c r="AC61" s="110"/>
      <c r="AD61" s="179">
        <f t="shared" si="11"/>
        <v>0</v>
      </c>
      <c r="AE61" s="126">
        <f t="shared" si="12"/>
        <v>0</v>
      </c>
      <c r="AF61" s="110"/>
      <c r="AG61" s="46">
        <f t="shared" si="40"/>
        <v>9.4E-2</v>
      </c>
      <c r="AH61" s="44">
        <f t="shared" si="31"/>
        <v>94</v>
      </c>
      <c r="AI61" s="110"/>
      <c r="AJ61" s="179">
        <f t="shared" si="14"/>
        <v>0</v>
      </c>
      <c r="AK61" s="126">
        <f t="shared" si="15"/>
        <v>0</v>
      </c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98"/>
      <c r="MX61" s="98"/>
      <c r="MY61" s="98"/>
      <c r="MZ61" s="98"/>
      <c r="NA61" s="98"/>
      <c r="NB61" s="98"/>
      <c r="NC61" s="98"/>
      <c r="ND61" s="98"/>
      <c r="NE61" s="98"/>
      <c r="NF61" s="98"/>
      <c r="NG61" s="98"/>
      <c r="NH61" s="98"/>
      <c r="NI61" s="98"/>
      <c r="NJ61" s="98"/>
      <c r="NK61" s="98"/>
      <c r="NL61" s="98"/>
      <c r="NM61" s="98"/>
    </row>
    <row r="62" spans="1:377" s="51" customFormat="1" ht="15.75" thickBot="1" x14ac:dyDescent="0.25">
      <c r="B62" s="48" t="s">
        <v>39</v>
      </c>
      <c r="C62" s="49"/>
      <c r="D62" s="102" t="s">
        <v>76</v>
      </c>
      <c r="E62" s="141">
        <f>IF(AND($R$1=1, F17&gt;=600), F17-600, IF(AND($R$1=1, AND(F17&lt;600, F17&gt;=0)), 0, IF(AND($R$1=2, F17&gt;=1000), F17-1000, IF(AND($R$1=2, AND(F17&lt;1000, F17&gt;=0)), 0))))</f>
        <v>79000</v>
      </c>
      <c r="F62" s="46">
        <v>0.11</v>
      </c>
      <c r="G62" s="44">
        <f t="shared" si="25"/>
        <v>8690</v>
      </c>
      <c r="H62" s="110"/>
      <c r="I62" s="46">
        <f t="shared" si="32"/>
        <v>0.11</v>
      </c>
      <c r="J62" s="44">
        <f t="shared" si="27"/>
        <v>8690</v>
      </c>
      <c r="K62" s="110"/>
      <c r="L62" s="179">
        <f t="shared" si="2"/>
        <v>0</v>
      </c>
      <c r="M62" s="126">
        <f t="shared" si="24"/>
        <v>0</v>
      </c>
      <c r="N62" s="110"/>
      <c r="O62" s="46">
        <f t="shared" si="34"/>
        <v>0.11</v>
      </c>
      <c r="P62" s="44">
        <f t="shared" si="28"/>
        <v>8690</v>
      </c>
      <c r="Q62" s="110"/>
      <c r="R62" s="179">
        <f t="shared" si="5"/>
        <v>0</v>
      </c>
      <c r="S62" s="126">
        <f t="shared" si="6"/>
        <v>0</v>
      </c>
      <c r="T62" s="110"/>
      <c r="U62" s="46">
        <f t="shared" si="36"/>
        <v>0.11</v>
      </c>
      <c r="V62" s="44">
        <f t="shared" si="29"/>
        <v>8690</v>
      </c>
      <c r="W62" s="110"/>
      <c r="X62" s="179">
        <f t="shared" si="8"/>
        <v>0</v>
      </c>
      <c r="Y62" s="126">
        <f t="shared" si="9"/>
        <v>0</v>
      </c>
      <c r="Z62" s="110"/>
      <c r="AA62" s="46">
        <f t="shared" si="38"/>
        <v>0.11</v>
      </c>
      <c r="AB62" s="44">
        <f t="shared" si="30"/>
        <v>8690</v>
      </c>
      <c r="AC62" s="110"/>
      <c r="AD62" s="179">
        <f t="shared" si="11"/>
        <v>0</v>
      </c>
      <c r="AE62" s="126">
        <f t="shared" si="12"/>
        <v>0</v>
      </c>
      <c r="AF62" s="110"/>
      <c r="AG62" s="46">
        <f t="shared" si="40"/>
        <v>0.11</v>
      </c>
      <c r="AH62" s="44">
        <f t="shared" si="31"/>
        <v>8690</v>
      </c>
      <c r="AI62" s="110"/>
      <c r="AJ62" s="179">
        <f t="shared" si="14"/>
        <v>0</v>
      </c>
      <c r="AK62" s="126">
        <f t="shared" si="15"/>
        <v>0</v>
      </c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98"/>
      <c r="NF62" s="98"/>
      <c r="NG62" s="98"/>
      <c r="NH62" s="98"/>
      <c r="NI62" s="98"/>
      <c r="NJ62" s="98"/>
      <c r="NK62" s="98"/>
      <c r="NL62" s="98"/>
      <c r="NM62" s="98"/>
    </row>
    <row r="63" spans="1:377" ht="15.75" thickBot="1" x14ac:dyDescent="0.3">
      <c r="B63" s="52"/>
      <c r="C63" s="53"/>
      <c r="D63" s="103"/>
      <c r="E63" s="54"/>
      <c r="F63" s="85"/>
      <c r="G63" s="86"/>
      <c r="H63" s="17"/>
      <c r="I63" s="85"/>
      <c r="J63" s="86"/>
      <c r="K63" s="17"/>
      <c r="L63" s="180"/>
      <c r="M63" s="127"/>
      <c r="N63" s="17"/>
      <c r="O63" s="85"/>
      <c r="P63" s="86"/>
      <c r="Q63" s="17"/>
      <c r="R63" s="180"/>
      <c r="S63" s="127"/>
      <c r="T63" s="17"/>
      <c r="U63" s="85"/>
      <c r="V63" s="86"/>
      <c r="W63" s="17"/>
      <c r="X63" s="180">
        <f t="shared" si="8"/>
        <v>0</v>
      </c>
      <c r="Y63" s="127" t="str">
        <f t="shared" si="9"/>
        <v/>
      </c>
      <c r="Z63" s="17"/>
      <c r="AA63" s="85"/>
      <c r="AB63" s="86"/>
      <c r="AC63" s="17"/>
      <c r="AD63" s="180">
        <f t="shared" si="11"/>
        <v>0</v>
      </c>
      <c r="AE63" s="127" t="str">
        <f t="shared" si="12"/>
        <v/>
      </c>
      <c r="AF63" s="17"/>
      <c r="AG63" s="85"/>
      <c r="AH63" s="86"/>
      <c r="AI63" s="17"/>
      <c r="AJ63" s="180">
        <f t="shared" si="14"/>
        <v>0</v>
      </c>
      <c r="AK63" s="127" t="str">
        <f t="shared" si="15"/>
        <v/>
      </c>
    </row>
    <row r="64" spans="1:377" x14ac:dyDescent="0.25">
      <c r="B64" s="55" t="s">
        <v>40</v>
      </c>
      <c r="C64" s="15"/>
      <c r="D64" s="15"/>
      <c r="E64" s="104"/>
      <c r="F64" s="56"/>
      <c r="G64" s="58">
        <f>SUM(G54:G60,G53)</f>
        <v>11450.403400000001</v>
      </c>
      <c r="H64" s="57"/>
      <c r="I64" s="56"/>
      <c r="J64" s="58">
        <f>SUM(J54:J60,J53)</f>
        <v>11804.488679999999</v>
      </c>
      <c r="K64" s="57"/>
      <c r="L64" s="181">
        <f>J64-G64</f>
        <v>354.08527999999751</v>
      </c>
      <c r="M64" s="128">
        <f>IF((G64)=0,"",(L64/G64))</f>
        <v>3.0923389127058831E-2</v>
      </c>
      <c r="N64" s="57"/>
      <c r="O64" s="56"/>
      <c r="P64" s="58">
        <f>SUM(P54:P60,P53)</f>
        <v>11964.648679999998</v>
      </c>
      <c r="Q64" s="57"/>
      <c r="R64" s="181">
        <f>P64-J64</f>
        <v>160.15999999999985</v>
      </c>
      <c r="S64" s="128">
        <f>IF((J64)=0,"",(R64/J64))</f>
        <v>1.3567720241144733E-2</v>
      </c>
      <c r="T64" s="57"/>
      <c r="U64" s="56"/>
      <c r="V64" s="58">
        <f>SUM(V54:V60,V53)</f>
        <v>11928.29868</v>
      </c>
      <c r="W64" s="57"/>
      <c r="X64" s="181">
        <f t="shared" si="8"/>
        <v>-36.349999999998545</v>
      </c>
      <c r="Y64" s="128">
        <f t="shared" si="9"/>
        <v>-3.0381167865597999E-3</v>
      </c>
      <c r="Z64" s="57"/>
      <c r="AA64" s="56"/>
      <c r="AB64" s="58">
        <f>SUM(AB54:AB60,AB53)</f>
        <v>12007.498679999999</v>
      </c>
      <c r="AC64" s="57"/>
      <c r="AD64" s="181">
        <f t="shared" si="11"/>
        <v>79.199999999998909</v>
      </c>
      <c r="AE64" s="128">
        <f t="shared" si="12"/>
        <v>6.6396727751957089E-3</v>
      </c>
      <c r="AF64" s="57"/>
      <c r="AG64" s="56"/>
      <c r="AH64" s="58">
        <f>SUM(AH54:AH60,AH53)</f>
        <v>12083.32368</v>
      </c>
      <c r="AI64" s="57"/>
      <c r="AJ64" s="181">
        <f t="shared" si="14"/>
        <v>75.825000000000728</v>
      </c>
      <c r="AK64" s="128">
        <f t="shared" si="15"/>
        <v>6.3148039421646422E-3</v>
      </c>
    </row>
    <row r="65" spans="1:377" x14ac:dyDescent="0.25">
      <c r="B65" s="59" t="s">
        <v>41</v>
      </c>
      <c r="C65" s="15"/>
      <c r="D65" s="15"/>
      <c r="E65" s="21"/>
      <c r="F65" s="60">
        <v>0.13</v>
      </c>
      <c r="G65" s="62">
        <f>G64*F65</f>
        <v>1488.5524420000002</v>
      </c>
      <c r="H65" s="61"/>
      <c r="I65" s="60">
        <v>0.13</v>
      </c>
      <c r="J65" s="62">
        <f>J64*I65</f>
        <v>1534.5835284</v>
      </c>
      <c r="K65" s="61"/>
      <c r="L65" s="181">
        <f>J65-G65</f>
        <v>46.031086399999822</v>
      </c>
      <c r="M65" s="129">
        <f>IF((G65)=0,"",(L65/G65))</f>
        <v>3.0923389127058928E-2</v>
      </c>
      <c r="N65" s="61"/>
      <c r="O65" s="60">
        <v>0.13</v>
      </c>
      <c r="P65" s="62">
        <f>P64*O65</f>
        <v>1555.4043283999999</v>
      </c>
      <c r="Q65" s="61"/>
      <c r="R65" s="181">
        <f t="shared" si="5"/>
        <v>20.820799999999963</v>
      </c>
      <c r="S65" s="129">
        <f t="shared" ref="S65:S67" si="42">IF((J65)=0,"",(R65/J65))</f>
        <v>1.3567720241144721E-2</v>
      </c>
      <c r="T65" s="61"/>
      <c r="U65" s="60">
        <v>0.13</v>
      </c>
      <c r="V65" s="62">
        <f>V64*U65</f>
        <v>1550.6788283999999</v>
      </c>
      <c r="W65" s="61"/>
      <c r="X65" s="181">
        <f t="shared" si="8"/>
        <v>-4.7255000000000109</v>
      </c>
      <c r="Y65" s="129">
        <f t="shared" si="9"/>
        <v>-3.0381167865599283E-3</v>
      </c>
      <c r="Z65" s="61"/>
      <c r="AA65" s="60">
        <v>0.13</v>
      </c>
      <c r="AB65" s="62">
        <f>AB64*AA65</f>
        <v>1560.9748284</v>
      </c>
      <c r="AC65" s="61"/>
      <c r="AD65" s="181">
        <f t="shared" si="11"/>
        <v>10.296000000000049</v>
      </c>
      <c r="AE65" s="129">
        <f t="shared" si="12"/>
        <v>6.6396727751958321E-3</v>
      </c>
      <c r="AF65" s="61"/>
      <c r="AG65" s="60">
        <v>0.13</v>
      </c>
      <c r="AH65" s="62">
        <f>AH64*AG65</f>
        <v>1570.8320784</v>
      </c>
      <c r="AI65" s="61"/>
      <c r="AJ65" s="181">
        <f t="shared" si="14"/>
        <v>9.8572500000000218</v>
      </c>
      <c r="AK65" s="129">
        <f t="shared" si="15"/>
        <v>6.3148039421645945E-3</v>
      </c>
    </row>
    <row r="66" spans="1:377" x14ac:dyDescent="0.25">
      <c r="B66" s="63" t="s">
        <v>42</v>
      </c>
      <c r="C66" s="15"/>
      <c r="D66" s="15"/>
      <c r="E66" s="21"/>
      <c r="F66" s="64"/>
      <c r="G66" s="62">
        <f>G64+G65</f>
        <v>12938.955842000001</v>
      </c>
      <c r="H66" s="61"/>
      <c r="I66" s="64"/>
      <c r="J66" s="62">
        <f>J64+J65</f>
        <v>13339.072208399999</v>
      </c>
      <c r="K66" s="61"/>
      <c r="L66" s="181">
        <f>J66-G66</f>
        <v>400.11636639999779</v>
      </c>
      <c r="M66" s="129">
        <f>IF((G66)=0,"",(L66/G66))</f>
        <v>3.0923389127058876E-2</v>
      </c>
      <c r="N66" s="61"/>
      <c r="O66" s="64"/>
      <c r="P66" s="62">
        <f>P64+P65</f>
        <v>13520.053008399998</v>
      </c>
      <c r="Q66" s="61"/>
      <c r="R66" s="181">
        <f t="shared" si="5"/>
        <v>180.98079999999936</v>
      </c>
      <c r="S66" s="129">
        <f t="shared" si="42"/>
        <v>1.3567720241144696E-2</v>
      </c>
      <c r="T66" s="61"/>
      <c r="U66" s="64"/>
      <c r="V66" s="62">
        <f>V64+V65</f>
        <v>13478.977508399999</v>
      </c>
      <c r="W66" s="61"/>
      <c r="X66" s="181">
        <f t="shared" si="8"/>
        <v>-41.07549999999901</v>
      </c>
      <c r="Y66" s="129">
        <f t="shared" si="9"/>
        <v>-3.0381167865598481E-3</v>
      </c>
      <c r="Z66" s="61"/>
      <c r="AA66" s="64"/>
      <c r="AB66" s="62">
        <f>AB64+AB65</f>
        <v>13568.473508399999</v>
      </c>
      <c r="AC66" s="61"/>
      <c r="AD66" s="181">
        <f t="shared" si="11"/>
        <v>89.495999999999185</v>
      </c>
      <c r="AE66" s="129">
        <f t="shared" si="12"/>
        <v>6.6396727751957402E-3</v>
      </c>
      <c r="AF66" s="61"/>
      <c r="AG66" s="64"/>
      <c r="AH66" s="62">
        <f>AH64+AH65</f>
        <v>13654.1557584</v>
      </c>
      <c r="AI66" s="61"/>
      <c r="AJ66" s="181">
        <f t="shared" si="14"/>
        <v>85.682250000001659</v>
      </c>
      <c r="AK66" s="129">
        <f t="shared" si="15"/>
        <v>6.3148039421647038E-3</v>
      </c>
    </row>
    <row r="67" spans="1:377" ht="15" customHeight="1" x14ac:dyDescent="0.25">
      <c r="B67" s="238" t="s">
        <v>43</v>
      </c>
      <c r="C67" s="238"/>
      <c r="D67" s="238"/>
      <c r="E67" s="21"/>
      <c r="F67" s="64"/>
      <c r="G67" s="65"/>
      <c r="H67" s="61"/>
      <c r="I67" s="64"/>
      <c r="J67" s="65"/>
      <c r="K67" s="61"/>
      <c r="L67" s="182">
        <f>J67-G67</f>
        <v>0</v>
      </c>
      <c r="M67" s="130" t="str">
        <f>IF((G67)=0,"",(L67/G67))</f>
        <v/>
      </c>
      <c r="N67" s="61"/>
      <c r="O67" s="64"/>
      <c r="P67" s="65"/>
      <c r="Q67" s="61"/>
      <c r="R67" s="182">
        <f t="shared" si="5"/>
        <v>0</v>
      </c>
      <c r="S67" s="130" t="str">
        <f t="shared" si="42"/>
        <v/>
      </c>
      <c r="T67" s="61"/>
      <c r="U67" s="64"/>
      <c r="V67" s="65"/>
      <c r="W67" s="61"/>
      <c r="X67" s="182">
        <f t="shared" si="8"/>
        <v>0</v>
      </c>
      <c r="Y67" s="130" t="str">
        <f t="shared" si="9"/>
        <v/>
      </c>
      <c r="Z67" s="61"/>
      <c r="AA67" s="64"/>
      <c r="AB67" s="65"/>
      <c r="AC67" s="61"/>
      <c r="AD67" s="182">
        <f t="shared" si="11"/>
        <v>0</v>
      </c>
      <c r="AE67" s="130" t="str">
        <f t="shared" si="12"/>
        <v/>
      </c>
      <c r="AF67" s="61"/>
      <c r="AG67" s="64"/>
      <c r="AH67" s="65"/>
      <c r="AI67" s="61"/>
      <c r="AJ67" s="182">
        <f t="shared" si="14"/>
        <v>0</v>
      </c>
      <c r="AK67" s="130" t="str">
        <f t="shared" si="15"/>
        <v/>
      </c>
    </row>
    <row r="68" spans="1:377" ht="15.75" customHeight="1" thickBot="1" x14ac:dyDescent="0.3">
      <c r="B68" s="239" t="s">
        <v>44</v>
      </c>
      <c r="C68" s="239"/>
      <c r="D68" s="239"/>
      <c r="E68" s="105"/>
      <c r="F68" s="66"/>
      <c r="G68" s="67">
        <f>G66+G67</f>
        <v>12938.955842000001</v>
      </c>
      <c r="H68" s="57"/>
      <c r="I68" s="66"/>
      <c r="J68" s="67">
        <f>J66+J67</f>
        <v>13339.072208399999</v>
      </c>
      <c r="K68" s="57"/>
      <c r="L68" s="183">
        <f>J68-G68</f>
        <v>400.11636639999779</v>
      </c>
      <c r="M68" s="131">
        <f>IF((G68)=0,"",(L68/G68))</f>
        <v>3.0923389127058876E-2</v>
      </c>
      <c r="N68" s="57"/>
      <c r="O68" s="66"/>
      <c r="P68" s="67">
        <f>P66+P67</f>
        <v>13520.053008399998</v>
      </c>
      <c r="Q68" s="57"/>
      <c r="R68" s="183">
        <f t="shared" si="5"/>
        <v>180.98079999999936</v>
      </c>
      <c r="S68" s="131">
        <f>IF((J68)=0,"",(R68/J68))</f>
        <v>1.3567720241144696E-2</v>
      </c>
      <c r="T68" s="57"/>
      <c r="U68" s="66"/>
      <c r="V68" s="67">
        <f>V66+V67</f>
        <v>13478.977508399999</v>
      </c>
      <c r="W68" s="57"/>
      <c r="X68" s="183">
        <f t="shared" si="8"/>
        <v>-41.07549999999901</v>
      </c>
      <c r="Y68" s="131">
        <f t="shared" si="9"/>
        <v>-3.0381167865598481E-3</v>
      </c>
      <c r="Z68" s="57"/>
      <c r="AA68" s="66"/>
      <c r="AB68" s="67">
        <f>AB66+AB67</f>
        <v>13568.473508399999</v>
      </c>
      <c r="AC68" s="57"/>
      <c r="AD68" s="183">
        <f t="shared" si="11"/>
        <v>89.495999999999185</v>
      </c>
      <c r="AE68" s="131">
        <f t="shared" si="12"/>
        <v>6.6396727751957402E-3</v>
      </c>
      <c r="AF68" s="57"/>
      <c r="AG68" s="66"/>
      <c r="AH68" s="67">
        <f>AH66+AH67</f>
        <v>13654.1557584</v>
      </c>
      <c r="AI68" s="57"/>
      <c r="AJ68" s="183">
        <f t="shared" si="14"/>
        <v>85.682250000001659</v>
      </c>
      <c r="AK68" s="131">
        <f t="shared" si="15"/>
        <v>6.3148039421647038E-3</v>
      </c>
    </row>
    <row r="69" spans="1:377" s="51" customFormat="1" ht="15.75" thickBot="1" x14ac:dyDescent="0.25">
      <c r="B69" s="68"/>
      <c r="C69" s="69"/>
      <c r="D69" s="70"/>
      <c r="E69" s="71"/>
      <c r="F69" s="85"/>
      <c r="G69" s="86"/>
      <c r="H69" s="110"/>
      <c r="I69" s="85"/>
      <c r="J69" s="86"/>
      <c r="K69" s="110"/>
      <c r="L69" s="184"/>
      <c r="M69" s="127"/>
      <c r="N69" s="110"/>
      <c r="O69" s="85"/>
      <c r="P69" s="86"/>
      <c r="Q69" s="110"/>
      <c r="R69" s="184"/>
      <c r="S69" s="127"/>
      <c r="T69" s="110"/>
      <c r="U69" s="85"/>
      <c r="V69" s="86"/>
      <c r="W69" s="110"/>
      <c r="X69" s="184">
        <f t="shared" si="8"/>
        <v>0</v>
      </c>
      <c r="Y69" s="127" t="str">
        <f t="shared" si="9"/>
        <v/>
      </c>
      <c r="Z69" s="110"/>
      <c r="AA69" s="85"/>
      <c r="AB69" s="86"/>
      <c r="AC69" s="110"/>
      <c r="AD69" s="184">
        <f t="shared" si="11"/>
        <v>0</v>
      </c>
      <c r="AE69" s="127" t="str">
        <f t="shared" si="12"/>
        <v/>
      </c>
      <c r="AF69" s="110"/>
      <c r="AG69" s="85"/>
      <c r="AH69" s="86"/>
      <c r="AI69" s="110"/>
      <c r="AJ69" s="184">
        <f t="shared" si="14"/>
        <v>0</v>
      </c>
      <c r="AK69" s="127" t="str">
        <f t="shared" si="15"/>
        <v/>
      </c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  <c r="IW69" s="98"/>
      <c r="IX69" s="98"/>
      <c r="IY69" s="98"/>
      <c r="IZ69" s="98"/>
      <c r="JA69" s="98"/>
      <c r="JB69" s="98"/>
      <c r="JC69" s="98"/>
      <c r="JD69" s="98"/>
      <c r="JE69" s="98"/>
      <c r="JF69" s="98"/>
      <c r="JG69" s="98"/>
      <c r="JH69" s="98"/>
      <c r="JI69" s="98"/>
      <c r="JJ69" s="98"/>
      <c r="JK69" s="98"/>
      <c r="JL69" s="98"/>
      <c r="JM69" s="98"/>
      <c r="JN69" s="98"/>
      <c r="JO69" s="98"/>
      <c r="JP69" s="98"/>
      <c r="JQ69" s="98"/>
      <c r="JR69" s="98"/>
      <c r="JS69" s="98"/>
      <c r="JT69" s="98"/>
      <c r="JU69" s="98"/>
      <c r="JV69" s="98"/>
      <c r="JW69" s="98"/>
      <c r="JX69" s="98"/>
      <c r="JY69" s="98"/>
      <c r="JZ69" s="98"/>
      <c r="KA69" s="98"/>
      <c r="KB69" s="98"/>
      <c r="KC69" s="98"/>
      <c r="KD69" s="98"/>
      <c r="KE69" s="98"/>
      <c r="KF69" s="98"/>
      <c r="KG69" s="98"/>
      <c r="KH69" s="98"/>
      <c r="KI69" s="98"/>
      <c r="KJ69" s="98"/>
      <c r="KK69" s="98"/>
      <c r="KL69" s="98"/>
      <c r="KM69" s="98"/>
      <c r="KN69" s="98"/>
      <c r="KO69" s="98"/>
      <c r="KP69" s="98"/>
      <c r="KQ69" s="98"/>
      <c r="KR69" s="98"/>
      <c r="KS69" s="98"/>
      <c r="KT69" s="98"/>
      <c r="KU69" s="98"/>
      <c r="KV69" s="98"/>
      <c r="KW69" s="98"/>
      <c r="KX69" s="98"/>
      <c r="KY69" s="98"/>
      <c r="KZ69" s="98"/>
      <c r="LA69" s="98"/>
      <c r="LB69" s="98"/>
      <c r="LC69" s="98"/>
      <c r="LD69" s="98"/>
      <c r="LE69" s="98"/>
      <c r="LF69" s="98"/>
      <c r="LG69" s="98"/>
      <c r="LH69" s="98"/>
      <c r="LI69" s="98"/>
      <c r="LJ69" s="98"/>
      <c r="LK69" s="98"/>
      <c r="LL69" s="98"/>
      <c r="LM69" s="98"/>
      <c r="LN69" s="98"/>
      <c r="LO69" s="98"/>
      <c r="LP69" s="98"/>
      <c r="LQ69" s="98"/>
      <c r="LR69" s="98"/>
      <c r="LS69" s="98"/>
      <c r="LT69" s="98"/>
      <c r="LU69" s="98"/>
      <c r="LV69" s="98"/>
      <c r="LW69" s="98"/>
      <c r="LX69" s="98"/>
      <c r="LY69" s="98"/>
      <c r="LZ69" s="98"/>
      <c r="MA69" s="98"/>
      <c r="MB69" s="98"/>
      <c r="MC69" s="98"/>
      <c r="MD69" s="98"/>
      <c r="ME69" s="98"/>
      <c r="MF69" s="98"/>
      <c r="MG69" s="98"/>
      <c r="MH69" s="98"/>
      <c r="MI69" s="98"/>
      <c r="MJ69" s="98"/>
      <c r="MK69" s="98"/>
      <c r="ML69" s="98"/>
      <c r="MM69" s="98"/>
      <c r="MN69" s="98"/>
      <c r="MO69" s="98"/>
      <c r="MP69" s="98"/>
      <c r="MQ69" s="98"/>
      <c r="MR69" s="98"/>
      <c r="MS69" s="98"/>
      <c r="MT69" s="98"/>
      <c r="MU69" s="98"/>
      <c r="MV69" s="98"/>
      <c r="MW69" s="98"/>
      <c r="MX69" s="98"/>
      <c r="MY69" s="98"/>
      <c r="MZ69" s="98"/>
      <c r="NA69" s="98"/>
      <c r="NB69" s="98"/>
      <c r="NC69" s="98"/>
      <c r="ND69" s="98"/>
      <c r="NE69" s="98"/>
      <c r="NF69" s="98"/>
      <c r="NG69" s="98"/>
      <c r="NH69" s="98"/>
      <c r="NI69" s="98"/>
      <c r="NJ69" s="98"/>
      <c r="NK69" s="98"/>
      <c r="NL69" s="98"/>
      <c r="NM69" s="98"/>
    </row>
    <row r="70" spans="1:377" s="51" customFormat="1" ht="12.75" x14ac:dyDescent="0.2">
      <c r="B70" s="72" t="s">
        <v>45</v>
      </c>
      <c r="C70" s="49"/>
      <c r="D70" s="49"/>
      <c r="E70" s="106"/>
      <c r="F70" s="73"/>
      <c r="G70" s="75">
        <f>SUM(G61:G62,G53,G54:G57)</f>
        <v>11781.297</v>
      </c>
      <c r="H70" s="74"/>
      <c r="I70" s="73"/>
      <c r="J70" s="75">
        <f>SUM(J61:J62,J53,J54:J57)</f>
        <v>12115.7714</v>
      </c>
      <c r="K70" s="74"/>
      <c r="L70" s="185">
        <f>J70-G70</f>
        <v>334.47439999999915</v>
      </c>
      <c r="M70" s="128">
        <f>IF((G70)=0,"",(L70/G70))</f>
        <v>2.8390286740076168E-2</v>
      </c>
      <c r="N70" s="74"/>
      <c r="O70" s="73"/>
      <c r="P70" s="75">
        <f>SUM(P61:P62,P53,P54:P57)</f>
        <v>12275.931399999999</v>
      </c>
      <c r="Q70" s="74"/>
      <c r="R70" s="185">
        <f t="shared" si="5"/>
        <v>160.15999999999985</v>
      </c>
      <c r="S70" s="128">
        <f>IF((J70)=0,"",(R70/J70))</f>
        <v>1.3219133533668345E-2</v>
      </c>
      <c r="T70" s="74"/>
      <c r="U70" s="73"/>
      <c r="V70" s="75">
        <f>SUM(V61:V62,V53,V54:V57)</f>
        <v>12239.581400000001</v>
      </c>
      <c r="W70" s="74"/>
      <c r="X70" s="185">
        <f t="shared" si="8"/>
        <v>-36.349999999998545</v>
      </c>
      <c r="Y70" s="128">
        <f t="shared" si="9"/>
        <v>-2.9610787821768496E-3</v>
      </c>
      <c r="Z70" s="74"/>
      <c r="AA70" s="73"/>
      <c r="AB70" s="75">
        <f>SUM(AB61:AB62,AB53,AB54:AB57)</f>
        <v>12318.7814</v>
      </c>
      <c r="AC70" s="74"/>
      <c r="AD70" s="185">
        <f t="shared" si="11"/>
        <v>79.199999999998909</v>
      </c>
      <c r="AE70" s="128">
        <f t="shared" si="12"/>
        <v>6.4708095327507612E-3</v>
      </c>
      <c r="AF70" s="74"/>
      <c r="AG70" s="73"/>
      <c r="AH70" s="75">
        <f>SUM(AH61:AH62,AH53,AH54:AH57)</f>
        <v>12394.606400000001</v>
      </c>
      <c r="AI70" s="74"/>
      <c r="AJ70" s="185">
        <f t="shared" si="14"/>
        <v>75.825000000000728</v>
      </c>
      <c r="AK70" s="128">
        <f t="shared" si="15"/>
        <v>6.1552354521041122E-3</v>
      </c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  <c r="IW70" s="98"/>
      <c r="IX70" s="98"/>
      <c r="IY70" s="98"/>
      <c r="IZ70" s="98"/>
      <c r="JA70" s="98"/>
      <c r="JB70" s="98"/>
      <c r="JC70" s="98"/>
      <c r="JD70" s="98"/>
      <c r="JE70" s="98"/>
      <c r="JF70" s="98"/>
      <c r="JG70" s="98"/>
      <c r="JH70" s="98"/>
      <c r="JI70" s="98"/>
      <c r="JJ70" s="98"/>
      <c r="JK70" s="98"/>
      <c r="JL70" s="98"/>
      <c r="JM70" s="98"/>
      <c r="JN70" s="98"/>
      <c r="JO70" s="98"/>
      <c r="JP70" s="98"/>
      <c r="JQ70" s="98"/>
      <c r="JR70" s="98"/>
      <c r="JS70" s="98"/>
      <c r="JT70" s="98"/>
      <c r="JU70" s="98"/>
      <c r="JV70" s="98"/>
      <c r="JW70" s="98"/>
      <c r="JX70" s="98"/>
      <c r="JY70" s="98"/>
      <c r="JZ70" s="98"/>
      <c r="KA70" s="98"/>
      <c r="KB70" s="98"/>
      <c r="KC70" s="98"/>
      <c r="KD70" s="98"/>
      <c r="KE70" s="98"/>
      <c r="KF70" s="98"/>
      <c r="KG70" s="98"/>
      <c r="KH70" s="98"/>
      <c r="KI70" s="98"/>
      <c r="KJ70" s="98"/>
      <c r="KK70" s="98"/>
      <c r="KL70" s="98"/>
      <c r="KM70" s="98"/>
      <c r="KN70" s="98"/>
      <c r="KO70" s="98"/>
      <c r="KP70" s="98"/>
      <c r="KQ70" s="98"/>
      <c r="KR70" s="98"/>
      <c r="KS70" s="98"/>
      <c r="KT70" s="98"/>
      <c r="KU70" s="98"/>
      <c r="KV70" s="98"/>
      <c r="KW70" s="98"/>
      <c r="KX70" s="98"/>
      <c r="KY70" s="98"/>
      <c r="KZ70" s="98"/>
      <c r="LA70" s="98"/>
      <c r="LB70" s="98"/>
      <c r="LC70" s="98"/>
      <c r="LD70" s="98"/>
      <c r="LE70" s="98"/>
      <c r="LF70" s="98"/>
      <c r="LG70" s="98"/>
      <c r="LH70" s="98"/>
      <c r="LI70" s="98"/>
      <c r="LJ70" s="98"/>
      <c r="LK70" s="98"/>
      <c r="LL70" s="98"/>
      <c r="LM70" s="98"/>
      <c r="LN70" s="98"/>
      <c r="LO70" s="98"/>
      <c r="LP70" s="98"/>
      <c r="LQ70" s="98"/>
      <c r="LR70" s="98"/>
      <c r="LS70" s="98"/>
      <c r="LT70" s="98"/>
      <c r="LU70" s="98"/>
      <c r="LV70" s="98"/>
      <c r="LW70" s="98"/>
      <c r="LX70" s="98"/>
      <c r="LY70" s="98"/>
      <c r="LZ70" s="98"/>
      <c r="MA70" s="98"/>
      <c r="MB70" s="98"/>
      <c r="MC70" s="98"/>
      <c r="MD70" s="98"/>
      <c r="ME70" s="98"/>
      <c r="MF70" s="98"/>
      <c r="MG70" s="98"/>
      <c r="MH70" s="98"/>
      <c r="MI70" s="98"/>
      <c r="MJ70" s="98"/>
      <c r="MK70" s="98"/>
      <c r="ML70" s="98"/>
      <c r="MM70" s="98"/>
      <c r="MN70" s="98"/>
      <c r="MO70" s="98"/>
      <c r="MP70" s="98"/>
      <c r="MQ70" s="98"/>
      <c r="MR70" s="98"/>
      <c r="MS70" s="98"/>
      <c r="MT70" s="98"/>
      <c r="MU70" s="98"/>
      <c r="MV70" s="98"/>
      <c r="MW70" s="98"/>
      <c r="MX70" s="98"/>
      <c r="MY70" s="98"/>
      <c r="MZ70" s="98"/>
      <c r="NA70" s="98"/>
      <c r="NB70" s="98"/>
      <c r="NC70" s="98"/>
      <c r="ND70" s="98"/>
      <c r="NE70" s="98"/>
      <c r="NF70" s="98"/>
      <c r="NG70" s="98"/>
      <c r="NH70" s="98"/>
      <c r="NI70" s="98"/>
      <c r="NJ70" s="98"/>
      <c r="NK70" s="98"/>
      <c r="NL70" s="98"/>
      <c r="NM70" s="98"/>
    </row>
    <row r="71" spans="1:377" s="51" customFormat="1" ht="12.75" x14ac:dyDescent="0.2">
      <c r="B71" s="76" t="s">
        <v>41</v>
      </c>
      <c r="C71" s="49"/>
      <c r="D71" s="49"/>
      <c r="E71" s="106"/>
      <c r="F71" s="77">
        <v>0.13</v>
      </c>
      <c r="G71" s="79">
        <f>G70*F71</f>
        <v>1531.56861</v>
      </c>
      <c r="H71" s="78"/>
      <c r="I71" s="77">
        <v>0.13</v>
      </c>
      <c r="J71" s="79">
        <f>J70*I71</f>
        <v>1575.0502819999999</v>
      </c>
      <c r="K71" s="78"/>
      <c r="L71" s="185">
        <f>J71-G71</f>
        <v>43.48167199999989</v>
      </c>
      <c r="M71" s="129">
        <f>IF((G71)=0,"",(L71/G71))</f>
        <v>2.8390286740076168E-2</v>
      </c>
      <c r="N71" s="78"/>
      <c r="O71" s="77">
        <v>0.13</v>
      </c>
      <c r="P71" s="79">
        <f>P70*O71</f>
        <v>1595.8710819999999</v>
      </c>
      <c r="Q71" s="78"/>
      <c r="R71" s="185">
        <f t="shared" si="5"/>
        <v>20.820799999999963</v>
      </c>
      <c r="S71" s="129">
        <f t="shared" ref="S71:S74" si="43">IF((J71)=0,"",(R71/J71))</f>
        <v>1.3219133533668333E-2</v>
      </c>
      <c r="T71" s="78"/>
      <c r="U71" s="77">
        <v>0.13</v>
      </c>
      <c r="V71" s="79">
        <f>V70*U71</f>
        <v>1591.1455820000001</v>
      </c>
      <c r="W71" s="78"/>
      <c r="X71" s="185">
        <f t="shared" si="8"/>
        <v>-4.7254999999997835</v>
      </c>
      <c r="Y71" s="129">
        <f t="shared" si="9"/>
        <v>-2.9610787821768322E-3</v>
      </c>
      <c r="Z71" s="78"/>
      <c r="AA71" s="77">
        <v>0.13</v>
      </c>
      <c r="AB71" s="79">
        <f>AB70*AA71</f>
        <v>1601.4415819999999</v>
      </c>
      <c r="AC71" s="78"/>
      <c r="AD71" s="185">
        <f t="shared" si="11"/>
        <v>10.295999999999822</v>
      </c>
      <c r="AE71" s="129">
        <f t="shared" si="12"/>
        <v>6.4708095327507377E-3</v>
      </c>
      <c r="AF71" s="78"/>
      <c r="AG71" s="77">
        <v>0.13</v>
      </c>
      <c r="AH71" s="79">
        <f>AH70*AG71</f>
        <v>1611.2988320000002</v>
      </c>
      <c r="AI71" s="78"/>
      <c r="AJ71" s="185">
        <f t="shared" si="14"/>
        <v>9.8572500000002492</v>
      </c>
      <c r="AK71" s="129">
        <f t="shared" si="15"/>
        <v>6.1552354521042093E-3</v>
      </c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  <c r="IW71" s="98"/>
      <c r="IX71" s="98"/>
      <c r="IY71" s="98"/>
      <c r="IZ71" s="98"/>
      <c r="JA71" s="98"/>
      <c r="JB71" s="98"/>
      <c r="JC71" s="98"/>
      <c r="JD71" s="98"/>
      <c r="JE71" s="98"/>
      <c r="JF71" s="98"/>
      <c r="JG71" s="98"/>
      <c r="JH71" s="98"/>
      <c r="JI71" s="98"/>
      <c r="JJ71" s="98"/>
      <c r="JK71" s="98"/>
      <c r="JL71" s="98"/>
      <c r="JM71" s="98"/>
      <c r="JN71" s="98"/>
      <c r="JO71" s="98"/>
      <c r="JP71" s="98"/>
      <c r="JQ71" s="98"/>
      <c r="JR71" s="98"/>
      <c r="JS71" s="98"/>
      <c r="JT71" s="98"/>
      <c r="JU71" s="98"/>
      <c r="JV71" s="98"/>
      <c r="JW71" s="98"/>
      <c r="JX71" s="98"/>
      <c r="JY71" s="98"/>
      <c r="JZ71" s="98"/>
      <c r="KA71" s="98"/>
      <c r="KB71" s="98"/>
      <c r="KC71" s="98"/>
      <c r="KD71" s="98"/>
      <c r="KE71" s="98"/>
      <c r="KF71" s="98"/>
      <c r="KG71" s="98"/>
      <c r="KH71" s="98"/>
      <c r="KI71" s="98"/>
      <c r="KJ71" s="98"/>
      <c r="KK71" s="98"/>
      <c r="KL71" s="98"/>
      <c r="KM71" s="98"/>
      <c r="KN71" s="98"/>
      <c r="KO71" s="98"/>
      <c r="KP71" s="98"/>
      <c r="KQ71" s="98"/>
      <c r="KR71" s="98"/>
      <c r="KS71" s="98"/>
      <c r="KT71" s="98"/>
      <c r="KU71" s="98"/>
      <c r="KV71" s="98"/>
      <c r="KW71" s="98"/>
      <c r="KX71" s="98"/>
      <c r="KY71" s="98"/>
      <c r="KZ71" s="98"/>
      <c r="LA71" s="98"/>
      <c r="LB71" s="98"/>
      <c r="LC71" s="98"/>
      <c r="LD71" s="98"/>
      <c r="LE71" s="98"/>
      <c r="LF71" s="98"/>
      <c r="LG71" s="98"/>
      <c r="LH71" s="98"/>
      <c r="LI71" s="98"/>
      <c r="LJ71" s="98"/>
      <c r="LK71" s="98"/>
      <c r="LL71" s="98"/>
      <c r="LM71" s="98"/>
      <c r="LN71" s="98"/>
      <c r="LO71" s="98"/>
      <c r="LP71" s="98"/>
      <c r="LQ71" s="98"/>
      <c r="LR71" s="98"/>
      <c r="LS71" s="98"/>
      <c r="LT71" s="98"/>
      <c r="LU71" s="98"/>
      <c r="LV71" s="98"/>
      <c r="LW71" s="98"/>
      <c r="LX71" s="98"/>
      <c r="LY71" s="98"/>
      <c r="LZ71" s="98"/>
      <c r="MA71" s="98"/>
      <c r="MB71" s="98"/>
      <c r="MC71" s="98"/>
      <c r="MD71" s="98"/>
      <c r="ME71" s="98"/>
      <c r="MF71" s="98"/>
      <c r="MG71" s="98"/>
      <c r="MH71" s="98"/>
      <c r="MI71" s="98"/>
      <c r="MJ71" s="98"/>
      <c r="MK71" s="98"/>
      <c r="ML71" s="98"/>
      <c r="MM71" s="98"/>
      <c r="MN71" s="98"/>
      <c r="MO71" s="98"/>
      <c r="MP71" s="98"/>
      <c r="MQ71" s="98"/>
      <c r="MR71" s="98"/>
      <c r="MS71" s="98"/>
      <c r="MT71" s="98"/>
      <c r="MU71" s="98"/>
      <c r="MV71" s="98"/>
      <c r="MW71" s="98"/>
      <c r="MX71" s="98"/>
      <c r="MY71" s="98"/>
      <c r="MZ71" s="98"/>
      <c r="NA71" s="98"/>
      <c r="NB71" s="98"/>
      <c r="NC71" s="98"/>
      <c r="ND71" s="98"/>
      <c r="NE71" s="98"/>
      <c r="NF71" s="98"/>
      <c r="NG71" s="98"/>
      <c r="NH71" s="98"/>
      <c r="NI71" s="98"/>
      <c r="NJ71" s="98"/>
      <c r="NK71" s="98"/>
      <c r="NL71" s="98"/>
      <c r="NM71" s="98"/>
    </row>
    <row r="72" spans="1:377" s="51" customFormat="1" ht="12.75" x14ac:dyDescent="0.2">
      <c r="B72" s="80" t="s">
        <v>42</v>
      </c>
      <c r="C72" s="49"/>
      <c r="D72" s="49"/>
      <c r="E72" s="107"/>
      <c r="F72" s="81"/>
      <c r="G72" s="79">
        <f>G70+G71</f>
        <v>13312.865610000001</v>
      </c>
      <c r="H72" s="78"/>
      <c r="I72" s="81"/>
      <c r="J72" s="79">
        <f>J70+J71</f>
        <v>13690.821682</v>
      </c>
      <c r="K72" s="78"/>
      <c r="L72" s="185">
        <f>J72-G72</f>
        <v>377.95607199999904</v>
      </c>
      <c r="M72" s="129">
        <f>IF((G72)=0,"",(L72/G72))</f>
        <v>2.8390286740076168E-2</v>
      </c>
      <c r="N72" s="78"/>
      <c r="O72" s="81"/>
      <c r="P72" s="79">
        <f>P70+P71</f>
        <v>13871.802481999999</v>
      </c>
      <c r="Q72" s="78"/>
      <c r="R72" s="185">
        <f t="shared" si="5"/>
        <v>180.98079999999936</v>
      </c>
      <c r="S72" s="129">
        <f t="shared" si="43"/>
        <v>1.3219133533668308E-2</v>
      </c>
      <c r="T72" s="78"/>
      <c r="U72" s="81"/>
      <c r="V72" s="79">
        <f>V70+V71</f>
        <v>13830.726982</v>
      </c>
      <c r="W72" s="78"/>
      <c r="X72" s="185">
        <f t="shared" si="8"/>
        <v>-41.07549999999901</v>
      </c>
      <c r="Y72" s="129">
        <f t="shared" si="9"/>
        <v>-2.9610787821768968E-3</v>
      </c>
      <c r="Z72" s="78"/>
      <c r="AA72" s="81"/>
      <c r="AB72" s="79">
        <f>AB70+AB71</f>
        <v>13920.222981999999</v>
      </c>
      <c r="AC72" s="78"/>
      <c r="AD72" s="185">
        <f t="shared" si="11"/>
        <v>89.495999999999185</v>
      </c>
      <c r="AE72" s="129">
        <f t="shared" si="12"/>
        <v>6.4708095327507915E-3</v>
      </c>
      <c r="AF72" s="78"/>
      <c r="AG72" s="81"/>
      <c r="AH72" s="79">
        <f>AH70+AH71</f>
        <v>14005.905232000001</v>
      </c>
      <c r="AI72" s="78"/>
      <c r="AJ72" s="185">
        <f t="shared" si="14"/>
        <v>85.682250000001659</v>
      </c>
      <c r="AK72" s="129">
        <f t="shared" si="15"/>
        <v>6.1552354521041729E-3</v>
      </c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  <c r="IW72" s="98"/>
      <c r="IX72" s="98"/>
      <c r="IY72" s="98"/>
      <c r="IZ72" s="98"/>
      <c r="JA72" s="98"/>
      <c r="JB72" s="98"/>
      <c r="JC72" s="98"/>
      <c r="JD72" s="98"/>
      <c r="JE72" s="98"/>
      <c r="JF72" s="98"/>
      <c r="JG72" s="98"/>
      <c r="JH72" s="98"/>
      <c r="JI72" s="98"/>
      <c r="JJ72" s="98"/>
      <c r="JK72" s="98"/>
      <c r="JL72" s="98"/>
      <c r="JM72" s="98"/>
      <c r="JN72" s="98"/>
      <c r="JO72" s="98"/>
      <c r="JP72" s="98"/>
      <c r="JQ72" s="98"/>
      <c r="JR72" s="98"/>
      <c r="JS72" s="98"/>
      <c r="JT72" s="98"/>
      <c r="JU72" s="98"/>
      <c r="JV72" s="98"/>
      <c r="JW72" s="98"/>
      <c r="JX72" s="98"/>
      <c r="JY72" s="98"/>
      <c r="JZ72" s="98"/>
      <c r="KA72" s="98"/>
      <c r="KB72" s="98"/>
      <c r="KC72" s="98"/>
      <c r="KD72" s="98"/>
      <c r="KE72" s="98"/>
      <c r="KF72" s="98"/>
      <c r="KG72" s="98"/>
      <c r="KH72" s="98"/>
      <c r="KI72" s="98"/>
      <c r="KJ72" s="98"/>
      <c r="KK72" s="98"/>
      <c r="KL72" s="98"/>
      <c r="KM72" s="98"/>
      <c r="KN72" s="98"/>
      <c r="KO72" s="98"/>
      <c r="KP72" s="98"/>
      <c r="KQ72" s="98"/>
      <c r="KR72" s="98"/>
      <c r="KS72" s="98"/>
      <c r="KT72" s="98"/>
      <c r="KU72" s="98"/>
      <c r="KV72" s="98"/>
      <c r="KW72" s="98"/>
      <c r="KX72" s="98"/>
      <c r="KY72" s="98"/>
      <c r="KZ72" s="98"/>
      <c r="LA72" s="98"/>
      <c r="LB72" s="98"/>
      <c r="LC72" s="98"/>
      <c r="LD72" s="98"/>
      <c r="LE72" s="98"/>
      <c r="LF72" s="98"/>
      <c r="LG72" s="98"/>
      <c r="LH72" s="98"/>
      <c r="LI72" s="98"/>
      <c r="LJ72" s="98"/>
      <c r="LK72" s="98"/>
      <c r="LL72" s="98"/>
      <c r="LM72" s="98"/>
      <c r="LN72" s="98"/>
      <c r="LO72" s="98"/>
      <c r="LP72" s="98"/>
      <c r="LQ72" s="98"/>
      <c r="LR72" s="98"/>
      <c r="LS72" s="98"/>
      <c r="LT72" s="98"/>
      <c r="LU72" s="98"/>
      <c r="LV72" s="98"/>
      <c r="LW72" s="98"/>
      <c r="LX72" s="98"/>
      <c r="LY72" s="98"/>
      <c r="LZ72" s="98"/>
      <c r="MA72" s="98"/>
      <c r="MB72" s="98"/>
      <c r="MC72" s="98"/>
      <c r="MD72" s="98"/>
      <c r="ME72" s="98"/>
      <c r="MF72" s="98"/>
      <c r="MG72" s="98"/>
      <c r="MH72" s="98"/>
      <c r="MI72" s="98"/>
      <c r="MJ72" s="98"/>
      <c r="MK72" s="98"/>
      <c r="ML72" s="98"/>
      <c r="MM72" s="98"/>
      <c r="MN72" s="98"/>
      <c r="MO72" s="98"/>
      <c r="MP72" s="98"/>
      <c r="MQ72" s="98"/>
      <c r="MR72" s="98"/>
      <c r="MS72" s="98"/>
      <c r="MT72" s="98"/>
      <c r="MU72" s="98"/>
      <c r="MV72" s="98"/>
      <c r="MW72" s="98"/>
      <c r="MX72" s="98"/>
      <c r="MY72" s="98"/>
      <c r="MZ72" s="98"/>
      <c r="NA72" s="98"/>
      <c r="NB72" s="98"/>
      <c r="NC72" s="98"/>
      <c r="ND72" s="98"/>
      <c r="NE72" s="98"/>
      <c r="NF72" s="98"/>
      <c r="NG72" s="98"/>
      <c r="NH72" s="98"/>
      <c r="NI72" s="98"/>
      <c r="NJ72" s="98"/>
      <c r="NK72" s="98"/>
      <c r="NL72" s="98"/>
      <c r="NM72" s="98"/>
    </row>
    <row r="73" spans="1:377" s="51" customFormat="1" ht="12.75" customHeight="1" x14ac:dyDescent="0.2">
      <c r="B73" s="240" t="s">
        <v>43</v>
      </c>
      <c r="C73" s="240"/>
      <c r="D73" s="240"/>
      <c r="E73" s="107"/>
      <c r="F73" s="81"/>
      <c r="G73" s="82"/>
      <c r="H73" s="78"/>
      <c r="I73" s="81"/>
      <c r="J73" s="82"/>
      <c r="K73" s="78"/>
      <c r="L73" s="186">
        <f>J73-G73</f>
        <v>0</v>
      </c>
      <c r="M73" s="130" t="str">
        <f>IF((G73)=0,"",(L73/G73))</f>
        <v/>
      </c>
      <c r="N73" s="78"/>
      <c r="O73" s="81"/>
      <c r="P73" s="82"/>
      <c r="Q73" s="78"/>
      <c r="R73" s="186">
        <f t="shared" si="5"/>
        <v>0</v>
      </c>
      <c r="S73" s="130" t="str">
        <f t="shared" si="43"/>
        <v/>
      </c>
      <c r="T73" s="78"/>
      <c r="U73" s="81"/>
      <c r="V73" s="82"/>
      <c r="W73" s="78"/>
      <c r="X73" s="186">
        <f t="shared" si="8"/>
        <v>0</v>
      </c>
      <c r="Y73" s="130" t="str">
        <f t="shared" si="9"/>
        <v/>
      </c>
      <c r="Z73" s="78"/>
      <c r="AA73" s="81"/>
      <c r="AB73" s="82"/>
      <c r="AC73" s="78"/>
      <c r="AD73" s="186">
        <f t="shared" si="11"/>
        <v>0</v>
      </c>
      <c r="AE73" s="130" t="str">
        <f t="shared" si="12"/>
        <v/>
      </c>
      <c r="AF73" s="78"/>
      <c r="AG73" s="81"/>
      <c r="AH73" s="82"/>
      <c r="AI73" s="78"/>
      <c r="AJ73" s="186">
        <f t="shared" si="14"/>
        <v>0</v>
      </c>
      <c r="AK73" s="130" t="str">
        <f t="shared" si="15"/>
        <v/>
      </c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  <c r="IW73" s="98"/>
      <c r="IX73" s="98"/>
      <c r="IY73" s="98"/>
      <c r="IZ73" s="98"/>
      <c r="JA73" s="98"/>
      <c r="JB73" s="98"/>
      <c r="JC73" s="98"/>
      <c r="JD73" s="98"/>
      <c r="JE73" s="98"/>
      <c r="JF73" s="98"/>
      <c r="JG73" s="98"/>
      <c r="JH73" s="98"/>
      <c r="JI73" s="98"/>
      <c r="JJ73" s="98"/>
      <c r="JK73" s="98"/>
      <c r="JL73" s="98"/>
      <c r="JM73" s="98"/>
      <c r="JN73" s="98"/>
      <c r="JO73" s="98"/>
      <c r="JP73" s="98"/>
      <c r="JQ73" s="98"/>
      <c r="JR73" s="98"/>
      <c r="JS73" s="98"/>
      <c r="JT73" s="98"/>
      <c r="JU73" s="98"/>
      <c r="JV73" s="98"/>
      <c r="JW73" s="98"/>
      <c r="JX73" s="98"/>
      <c r="JY73" s="98"/>
      <c r="JZ73" s="98"/>
      <c r="KA73" s="98"/>
      <c r="KB73" s="98"/>
      <c r="KC73" s="98"/>
      <c r="KD73" s="98"/>
      <c r="KE73" s="98"/>
      <c r="KF73" s="98"/>
      <c r="KG73" s="98"/>
      <c r="KH73" s="98"/>
      <c r="KI73" s="98"/>
      <c r="KJ73" s="98"/>
      <c r="KK73" s="98"/>
      <c r="KL73" s="98"/>
      <c r="KM73" s="98"/>
      <c r="KN73" s="98"/>
      <c r="KO73" s="98"/>
      <c r="KP73" s="98"/>
      <c r="KQ73" s="98"/>
      <c r="KR73" s="98"/>
      <c r="KS73" s="98"/>
      <c r="KT73" s="98"/>
      <c r="KU73" s="98"/>
      <c r="KV73" s="98"/>
      <c r="KW73" s="98"/>
      <c r="KX73" s="98"/>
      <c r="KY73" s="98"/>
      <c r="KZ73" s="98"/>
      <c r="LA73" s="98"/>
      <c r="LB73" s="98"/>
      <c r="LC73" s="98"/>
      <c r="LD73" s="98"/>
      <c r="LE73" s="98"/>
      <c r="LF73" s="98"/>
      <c r="LG73" s="98"/>
      <c r="LH73" s="98"/>
      <c r="LI73" s="98"/>
      <c r="LJ73" s="98"/>
      <c r="LK73" s="98"/>
      <c r="LL73" s="98"/>
      <c r="LM73" s="98"/>
      <c r="LN73" s="98"/>
      <c r="LO73" s="98"/>
      <c r="LP73" s="98"/>
      <c r="LQ73" s="98"/>
      <c r="LR73" s="98"/>
      <c r="LS73" s="98"/>
      <c r="LT73" s="98"/>
      <c r="LU73" s="98"/>
      <c r="LV73" s="98"/>
      <c r="LW73" s="98"/>
      <c r="LX73" s="98"/>
      <c r="LY73" s="98"/>
      <c r="LZ73" s="98"/>
      <c r="MA73" s="98"/>
      <c r="MB73" s="98"/>
      <c r="MC73" s="98"/>
      <c r="MD73" s="98"/>
      <c r="ME73" s="98"/>
      <c r="MF73" s="98"/>
      <c r="MG73" s="98"/>
      <c r="MH73" s="98"/>
      <c r="MI73" s="98"/>
      <c r="MJ73" s="98"/>
      <c r="MK73" s="98"/>
      <c r="ML73" s="98"/>
      <c r="MM73" s="98"/>
      <c r="MN73" s="98"/>
      <c r="MO73" s="98"/>
      <c r="MP73" s="98"/>
      <c r="MQ73" s="98"/>
      <c r="MR73" s="98"/>
      <c r="MS73" s="98"/>
      <c r="MT73" s="98"/>
      <c r="MU73" s="98"/>
      <c r="MV73" s="98"/>
      <c r="MW73" s="98"/>
      <c r="MX73" s="98"/>
      <c r="MY73" s="98"/>
      <c r="MZ73" s="98"/>
      <c r="NA73" s="98"/>
      <c r="NB73" s="98"/>
      <c r="NC73" s="98"/>
      <c r="ND73" s="98"/>
      <c r="NE73" s="98"/>
      <c r="NF73" s="98"/>
      <c r="NG73" s="98"/>
      <c r="NH73" s="98"/>
      <c r="NI73" s="98"/>
      <c r="NJ73" s="98"/>
      <c r="NK73" s="98"/>
      <c r="NL73" s="98"/>
      <c r="NM73" s="98"/>
    </row>
    <row r="74" spans="1:377" s="51" customFormat="1" ht="13.5" customHeight="1" thickBot="1" x14ac:dyDescent="0.25">
      <c r="B74" s="235" t="s">
        <v>46</v>
      </c>
      <c r="C74" s="235"/>
      <c r="D74" s="235"/>
      <c r="E74" s="108"/>
      <c r="F74" s="83"/>
      <c r="G74" s="84">
        <f>SUM(G72:G73)</f>
        <v>13312.865610000001</v>
      </c>
      <c r="H74" s="74"/>
      <c r="I74" s="83"/>
      <c r="J74" s="84">
        <f>SUM(J72:J73)</f>
        <v>13690.821682</v>
      </c>
      <c r="K74" s="74"/>
      <c r="L74" s="187">
        <f>J74-G74</f>
        <v>377.95607199999904</v>
      </c>
      <c r="M74" s="132">
        <f>IF((G74)=0,"",(L74/G74))</f>
        <v>2.8390286740076168E-2</v>
      </c>
      <c r="N74" s="74"/>
      <c r="O74" s="83"/>
      <c r="P74" s="84">
        <f>SUM(P72:P73)</f>
        <v>13871.802481999999</v>
      </c>
      <c r="Q74" s="74"/>
      <c r="R74" s="187">
        <f t="shared" si="5"/>
        <v>180.98079999999936</v>
      </c>
      <c r="S74" s="132">
        <f t="shared" si="43"/>
        <v>1.3219133533668308E-2</v>
      </c>
      <c r="T74" s="74"/>
      <c r="U74" s="83"/>
      <c r="V74" s="84">
        <f>SUM(V72:V73)</f>
        <v>13830.726982</v>
      </c>
      <c r="W74" s="74"/>
      <c r="X74" s="187">
        <f t="shared" si="8"/>
        <v>-41.07549999999901</v>
      </c>
      <c r="Y74" s="132">
        <f t="shared" si="9"/>
        <v>-2.9610787821768968E-3</v>
      </c>
      <c r="Z74" s="74"/>
      <c r="AA74" s="83"/>
      <c r="AB74" s="84">
        <f>SUM(AB72:AB73)</f>
        <v>13920.222981999999</v>
      </c>
      <c r="AC74" s="74"/>
      <c r="AD74" s="187">
        <f t="shared" si="11"/>
        <v>89.495999999999185</v>
      </c>
      <c r="AE74" s="132">
        <f t="shared" si="12"/>
        <v>6.4708095327507915E-3</v>
      </c>
      <c r="AF74" s="74"/>
      <c r="AG74" s="83"/>
      <c r="AH74" s="84">
        <f>SUM(AH72:AH73)</f>
        <v>14005.905232000001</v>
      </c>
      <c r="AI74" s="74"/>
      <c r="AJ74" s="187">
        <f t="shared" si="14"/>
        <v>85.682250000001659</v>
      </c>
      <c r="AK74" s="132">
        <f t="shared" si="15"/>
        <v>6.1552354521041729E-3</v>
      </c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  <c r="IW74" s="98"/>
      <c r="IX74" s="98"/>
      <c r="IY74" s="98"/>
      <c r="IZ74" s="98"/>
      <c r="JA74" s="98"/>
      <c r="JB74" s="98"/>
      <c r="JC74" s="98"/>
      <c r="JD74" s="98"/>
      <c r="JE74" s="98"/>
      <c r="JF74" s="98"/>
      <c r="JG74" s="98"/>
      <c r="JH74" s="98"/>
      <c r="JI74" s="98"/>
      <c r="JJ74" s="98"/>
      <c r="JK74" s="98"/>
      <c r="JL74" s="98"/>
      <c r="JM74" s="98"/>
      <c r="JN74" s="98"/>
      <c r="JO74" s="98"/>
      <c r="JP74" s="98"/>
      <c r="JQ74" s="98"/>
      <c r="JR74" s="98"/>
      <c r="JS74" s="98"/>
      <c r="JT74" s="98"/>
      <c r="JU74" s="98"/>
      <c r="JV74" s="98"/>
      <c r="JW74" s="98"/>
      <c r="JX74" s="98"/>
      <c r="JY74" s="98"/>
      <c r="JZ74" s="98"/>
      <c r="KA74" s="98"/>
      <c r="KB74" s="98"/>
      <c r="KC74" s="98"/>
      <c r="KD74" s="98"/>
      <c r="KE74" s="98"/>
      <c r="KF74" s="98"/>
      <c r="KG74" s="98"/>
      <c r="KH74" s="98"/>
      <c r="KI74" s="98"/>
      <c r="KJ74" s="98"/>
      <c r="KK74" s="98"/>
      <c r="KL74" s="98"/>
      <c r="KM74" s="98"/>
      <c r="KN74" s="98"/>
      <c r="KO74" s="98"/>
      <c r="KP74" s="98"/>
      <c r="KQ74" s="98"/>
      <c r="KR74" s="98"/>
      <c r="KS74" s="98"/>
      <c r="KT74" s="98"/>
      <c r="KU74" s="98"/>
      <c r="KV74" s="98"/>
      <c r="KW74" s="98"/>
      <c r="KX74" s="98"/>
      <c r="KY74" s="98"/>
      <c r="KZ74" s="98"/>
      <c r="LA74" s="98"/>
      <c r="LB74" s="98"/>
      <c r="LC74" s="98"/>
      <c r="LD74" s="98"/>
      <c r="LE74" s="98"/>
      <c r="LF74" s="98"/>
      <c r="LG74" s="98"/>
      <c r="LH74" s="98"/>
      <c r="LI74" s="98"/>
      <c r="LJ74" s="98"/>
      <c r="LK74" s="98"/>
      <c r="LL74" s="98"/>
      <c r="LM74" s="98"/>
      <c r="LN74" s="98"/>
      <c r="LO74" s="98"/>
      <c r="LP74" s="98"/>
      <c r="LQ74" s="98"/>
      <c r="LR74" s="98"/>
      <c r="LS74" s="98"/>
      <c r="LT74" s="98"/>
      <c r="LU74" s="98"/>
      <c r="LV74" s="98"/>
      <c r="LW74" s="98"/>
      <c r="LX74" s="98"/>
      <c r="LY74" s="98"/>
      <c r="LZ74" s="98"/>
      <c r="MA74" s="98"/>
      <c r="MB74" s="98"/>
      <c r="MC74" s="98"/>
      <c r="MD74" s="98"/>
      <c r="ME74" s="98"/>
      <c r="MF74" s="98"/>
      <c r="MG74" s="98"/>
      <c r="MH74" s="98"/>
      <c r="MI74" s="98"/>
      <c r="MJ74" s="98"/>
      <c r="MK74" s="98"/>
      <c r="ML74" s="98"/>
      <c r="MM74" s="98"/>
      <c r="MN74" s="98"/>
      <c r="MO74" s="98"/>
      <c r="MP74" s="98"/>
      <c r="MQ74" s="98"/>
      <c r="MR74" s="98"/>
      <c r="MS74" s="98"/>
      <c r="MT74" s="98"/>
      <c r="MU74" s="98"/>
      <c r="MV74" s="98"/>
      <c r="MW74" s="98"/>
      <c r="MX74" s="98"/>
      <c r="MY74" s="98"/>
      <c r="MZ74" s="98"/>
      <c r="NA74" s="98"/>
      <c r="NB74" s="98"/>
      <c r="NC74" s="98"/>
      <c r="ND74" s="98"/>
      <c r="NE74" s="98"/>
      <c r="NF74" s="98"/>
      <c r="NG74" s="98"/>
      <c r="NH74" s="98"/>
      <c r="NI74" s="98"/>
      <c r="NJ74" s="98"/>
      <c r="NK74" s="98"/>
      <c r="NL74" s="98"/>
      <c r="NM74" s="98"/>
    </row>
    <row r="75" spans="1:377" s="51" customFormat="1" ht="15.75" thickBot="1" x14ac:dyDescent="0.25">
      <c r="B75" s="68"/>
      <c r="C75" s="69"/>
      <c r="D75" s="70"/>
      <c r="E75" s="71"/>
      <c r="F75" s="85"/>
      <c r="G75" s="91"/>
      <c r="H75" s="110"/>
      <c r="I75" s="85"/>
      <c r="J75" s="91"/>
      <c r="K75" s="110"/>
      <c r="L75" s="180"/>
      <c r="M75" s="133"/>
      <c r="N75" s="110"/>
      <c r="O75" s="85"/>
      <c r="P75" s="91"/>
      <c r="Q75" s="110"/>
      <c r="R75" s="180"/>
      <c r="S75" s="133"/>
      <c r="T75" s="110"/>
      <c r="U75" s="85"/>
      <c r="V75" s="91"/>
      <c r="W75" s="110"/>
      <c r="X75" s="180"/>
      <c r="Y75" s="133"/>
      <c r="Z75" s="110"/>
      <c r="AA75" s="85"/>
      <c r="AB75" s="91"/>
      <c r="AC75" s="110"/>
      <c r="AD75" s="180"/>
      <c r="AE75" s="133"/>
      <c r="AF75" s="110"/>
      <c r="AG75" s="85"/>
      <c r="AH75" s="91"/>
      <c r="AI75" s="110"/>
      <c r="AJ75" s="180"/>
      <c r="AK75" s="133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  <c r="IW75" s="98"/>
      <c r="IX75" s="98"/>
      <c r="IY75" s="98"/>
      <c r="IZ75" s="98"/>
      <c r="JA75" s="98"/>
      <c r="JB75" s="98"/>
      <c r="JC75" s="98"/>
      <c r="JD75" s="98"/>
      <c r="JE75" s="98"/>
      <c r="JF75" s="98"/>
      <c r="JG75" s="98"/>
      <c r="JH75" s="98"/>
      <c r="JI75" s="98"/>
      <c r="JJ75" s="98"/>
      <c r="JK75" s="98"/>
      <c r="JL75" s="98"/>
      <c r="JM75" s="98"/>
      <c r="JN75" s="98"/>
      <c r="JO75" s="98"/>
      <c r="JP75" s="98"/>
      <c r="JQ75" s="98"/>
      <c r="JR75" s="98"/>
      <c r="JS75" s="98"/>
      <c r="JT75" s="98"/>
      <c r="JU75" s="98"/>
      <c r="JV75" s="98"/>
      <c r="JW75" s="98"/>
      <c r="JX75" s="98"/>
      <c r="JY75" s="98"/>
      <c r="JZ75" s="98"/>
      <c r="KA75" s="98"/>
      <c r="KB75" s="98"/>
      <c r="KC75" s="98"/>
      <c r="KD75" s="98"/>
      <c r="KE75" s="98"/>
      <c r="KF75" s="98"/>
      <c r="KG75" s="98"/>
      <c r="KH75" s="98"/>
      <c r="KI75" s="98"/>
      <c r="KJ75" s="98"/>
      <c r="KK75" s="98"/>
      <c r="KL75" s="98"/>
      <c r="KM75" s="98"/>
      <c r="KN75" s="98"/>
      <c r="KO75" s="98"/>
      <c r="KP75" s="98"/>
      <c r="KQ75" s="98"/>
      <c r="KR75" s="98"/>
      <c r="KS75" s="98"/>
      <c r="KT75" s="98"/>
      <c r="KU75" s="98"/>
      <c r="KV75" s="98"/>
      <c r="KW75" s="98"/>
      <c r="KX75" s="98"/>
      <c r="KY75" s="98"/>
      <c r="KZ75" s="98"/>
      <c r="LA75" s="98"/>
      <c r="LB75" s="98"/>
      <c r="LC75" s="98"/>
      <c r="LD75" s="98"/>
      <c r="LE75" s="98"/>
      <c r="LF75" s="98"/>
      <c r="LG75" s="98"/>
      <c r="LH75" s="98"/>
      <c r="LI75" s="98"/>
      <c r="LJ75" s="98"/>
      <c r="LK75" s="98"/>
      <c r="LL75" s="98"/>
      <c r="LM75" s="98"/>
      <c r="LN75" s="98"/>
      <c r="LO75" s="98"/>
      <c r="LP75" s="98"/>
      <c r="LQ75" s="98"/>
      <c r="LR75" s="98"/>
      <c r="LS75" s="98"/>
      <c r="LT75" s="98"/>
      <c r="LU75" s="98"/>
      <c r="LV75" s="98"/>
      <c r="LW75" s="98"/>
      <c r="LX75" s="98"/>
      <c r="LY75" s="98"/>
      <c r="LZ75" s="98"/>
      <c r="MA75" s="98"/>
      <c r="MB75" s="98"/>
      <c r="MC75" s="98"/>
      <c r="MD75" s="98"/>
      <c r="ME75" s="98"/>
      <c r="MF75" s="98"/>
      <c r="MG75" s="98"/>
      <c r="MH75" s="98"/>
      <c r="MI75" s="98"/>
      <c r="MJ75" s="98"/>
      <c r="MK75" s="98"/>
      <c r="ML75" s="98"/>
      <c r="MM75" s="98"/>
      <c r="MN75" s="98"/>
      <c r="MO75" s="98"/>
      <c r="MP75" s="98"/>
      <c r="MQ75" s="98"/>
      <c r="MR75" s="98"/>
      <c r="MS75" s="98"/>
      <c r="MT75" s="98"/>
      <c r="MU75" s="98"/>
      <c r="MV75" s="98"/>
      <c r="MW75" s="98"/>
      <c r="MX75" s="98"/>
      <c r="MY75" s="98"/>
      <c r="MZ75" s="98"/>
      <c r="NA75" s="98"/>
      <c r="NB75" s="98"/>
      <c r="NC75" s="98"/>
      <c r="ND75" s="98"/>
      <c r="NE75" s="98"/>
      <c r="NF75" s="98"/>
      <c r="NG75" s="98"/>
      <c r="NH75" s="98"/>
      <c r="NI75" s="98"/>
      <c r="NJ75" s="98"/>
      <c r="NK75" s="98"/>
      <c r="NL75" s="98"/>
      <c r="NM75" s="98"/>
    </row>
    <row r="76" spans="1:377" x14ac:dyDescent="0.25">
      <c r="J76" s="47"/>
      <c r="P76" s="47"/>
      <c r="V76" s="47"/>
      <c r="AB76" s="47"/>
      <c r="AH76" s="47"/>
    </row>
    <row r="77" spans="1:377" x14ac:dyDescent="0.25">
      <c r="B77" s="8" t="s">
        <v>47</v>
      </c>
      <c r="F77" s="87">
        <v>3.4500000000000003E-2</v>
      </c>
      <c r="I77" s="87">
        <v>3.6900000000000002E-2</v>
      </c>
      <c r="O77" s="87">
        <f>I77</f>
        <v>3.6900000000000002E-2</v>
      </c>
      <c r="U77" s="87">
        <f>I77</f>
        <v>3.6900000000000002E-2</v>
      </c>
      <c r="AA77" s="87">
        <f>I77</f>
        <v>3.6900000000000002E-2</v>
      </c>
      <c r="AG77" s="87">
        <f>I77</f>
        <v>3.6900000000000002E-2</v>
      </c>
    </row>
    <row r="79" spans="1:377" x14ac:dyDescent="0.25">
      <c r="A79" s="88" t="s">
        <v>48</v>
      </c>
    </row>
    <row r="81" spans="1:377" x14ac:dyDescent="0.25">
      <c r="A81" s="2" t="s">
        <v>49</v>
      </c>
    </row>
    <row r="82" spans="1:377" x14ac:dyDescent="0.25">
      <c r="A82" s="2" t="s">
        <v>50</v>
      </c>
    </row>
    <row r="84" spans="1:377" x14ac:dyDescent="0.25">
      <c r="A84" s="7" t="s">
        <v>51</v>
      </c>
      <c r="M84" s="2"/>
      <c r="S84" s="2"/>
      <c r="Y84" s="2"/>
      <c r="AE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</row>
    <row r="85" spans="1:377" x14ac:dyDescent="0.25">
      <c r="A85" s="7" t="s">
        <v>52</v>
      </c>
      <c r="M85" s="2"/>
      <c r="S85" s="2"/>
      <c r="Y85" s="2"/>
      <c r="AE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</row>
    <row r="87" spans="1:377" x14ac:dyDescent="0.25">
      <c r="A87" s="2" t="s">
        <v>53</v>
      </c>
      <c r="M87" s="2"/>
      <c r="S87" s="2"/>
      <c r="Y87" s="2"/>
      <c r="AE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</row>
    <row r="88" spans="1:377" x14ac:dyDescent="0.25">
      <c r="A88" s="2" t="s">
        <v>54</v>
      </c>
      <c r="M88" s="2"/>
      <c r="S88" s="2"/>
      <c r="Y88" s="2"/>
      <c r="AE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</row>
    <row r="89" spans="1:377" x14ac:dyDescent="0.25">
      <c r="A89" s="2" t="s">
        <v>55</v>
      </c>
      <c r="M89" s="2"/>
      <c r="S89" s="2"/>
      <c r="Y89" s="2"/>
      <c r="AE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</row>
    <row r="90" spans="1:377" x14ac:dyDescent="0.25">
      <c r="A90" s="2" t="s">
        <v>56</v>
      </c>
      <c r="M90" s="2"/>
      <c r="S90" s="2"/>
      <c r="Y90" s="2"/>
      <c r="AE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</row>
    <row r="91" spans="1:377" x14ac:dyDescent="0.25">
      <c r="A91" s="2" t="s">
        <v>57</v>
      </c>
      <c r="M91" s="2"/>
      <c r="S91" s="2"/>
      <c r="Y91" s="2"/>
      <c r="AE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</row>
    <row r="93" spans="1:377" x14ac:dyDescent="0.25">
      <c r="A93" s="89"/>
      <c r="B93" s="2" t="s">
        <v>58</v>
      </c>
      <c r="M93" s="2"/>
      <c r="S93" s="2"/>
      <c r="Y93" s="2"/>
      <c r="AE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</row>
  </sheetData>
  <mergeCells count="20">
    <mergeCell ref="B74:D74"/>
    <mergeCell ref="AG20:AH20"/>
    <mergeCell ref="AJ20:AK20"/>
    <mergeCell ref="D21:D22"/>
    <mergeCell ref="B67:D67"/>
    <mergeCell ref="B68:D68"/>
    <mergeCell ref="B73:D73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xWindow="360" yWindow="448" count="2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51:D52 D40:D49 D69 D54:D63 D75 D23:D38">
      <formula1>"Monthly, per kWh, per kW"</formula1>
    </dataValidation>
  </dataValidations>
  <pageMargins left="0.7" right="0.7" top="0.75" bottom="0.75" header="0.3" footer="0.3"/>
  <pageSetup paperSize="5" scale="3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3"/>
  <sheetViews>
    <sheetView view="pageBreakPreview" topLeftCell="B32" zoomScale="70" zoomScaleNormal="70" zoomScaleSheetLayoutView="70" workbookViewId="0">
      <selection activeCell="AJ1" sqref="AJ1:AK7"/>
    </sheetView>
  </sheetViews>
  <sheetFormatPr defaultRowHeight="15" outlineLevelCol="1" x14ac:dyDescent="0.25"/>
  <cols>
    <col min="1" max="1" width="12" style="2" hidden="1" customWidth="1" outlineLevel="1"/>
    <col min="2" max="2" width="73" style="2" customWidth="1" collapsed="1"/>
    <col min="3" max="3" width="1.28515625" style="2" customWidth="1"/>
    <col min="4" max="4" width="11.28515625" style="2" customWidth="1"/>
    <col min="5" max="5" width="12.28515625" style="2" bestFit="1" customWidth="1"/>
    <col min="6" max="6" width="15.5703125" style="2" customWidth="1"/>
    <col min="7" max="7" width="17.7109375" style="2" bestFit="1" customWidth="1"/>
    <col min="8" max="8" width="11.42578125" style="2" customWidth="1"/>
    <col min="9" max="9" width="13.5703125" style="2" customWidth="1"/>
    <col min="10" max="10" width="18" style="2" bestFit="1" customWidth="1"/>
    <col min="11" max="11" width="1" style="2" customWidth="1"/>
    <col min="12" max="12" width="16.28515625" style="169" bestFit="1" customWidth="1"/>
    <col min="13" max="13" width="10.85546875" style="120" bestFit="1" customWidth="1"/>
    <col min="14" max="14" width="1.28515625" style="2" customWidth="1"/>
    <col min="15" max="15" width="12.140625" style="2" customWidth="1"/>
    <col min="16" max="16" width="18" style="2" bestFit="1" customWidth="1"/>
    <col min="17" max="17" width="1" style="2" customWidth="1"/>
    <col min="18" max="18" width="16.28515625" style="169" bestFit="1" customWidth="1"/>
    <col min="19" max="19" width="10.85546875" style="120" bestFit="1" customWidth="1"/>
    <col min="20" max="20" width="1.28515625" style="2" customWidth="1"/>
    <col min="21" max="21" width="12.140625" style="2" customWidth="1"/>
    <col min="22" max="22" width="17.28515625" style="2" customWidth="1"/>
    <col min="23" max="23" width="1" style="2" customWidth="1"/>
    <col min="24" max="24" width="16.28515625" style="169" bestFit="1" customWidth="1"/>
    <col min="25" max="25" width="10.85546875" style="120" bestFit="1" customWidth="1"/>
    <col min="26" max="26" width="1.28515625" style="2" customWidth="1"/>
    <col min="27" max="27" width="12.140625" style="2" customWidth="1"/>
    <col min="28" max="28" width="16.7109375" style="2" customWidth="1"/>
    <col min="29" max="29" width="1" style="2" customWidth="1"/>
    <col min="30" max="30" width="16.28515625" style="169" bestFit="1" customWidth="1"/>
    <col min="31" max="31" width="10.85546875" style="120" bestFit="1" customWidth="1"/>
    <col min="32" max="32" width="1.28515625" style="2" customWidth="1"/>
    <col min="33" max="33" width="12.140625" style="2" customWidth="1"/>
    <col min="34" max="34" width="18.28515625" style="2" bestFit="1" customWidth="1"/>
    <col min="35" max="35" width="1" style="2" customWidth="1"/>
    <col min="36" max="36" width="16.28515625" style="169" bestFit="1" customWidth="1"/>
    <col min="37" max="37" width="10.85546875" style="120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3"/>
      <c r="K1" s="93"/>
      <c r="L1" s="166"/>
      <c r="M1" s="115"/>
      <c r="N1" s="92"/>
      <c r="O1" s="112" t="s">
        <v>67</v>
      </c>
      <c r="P1" s="112">
        <v>1</v>
      </c>
      <c r="Q1" s="113"/>
      <c r="R1" s="206">
        <v>2</v>
      </c>
      <c r="S1" s="115"/>
      <c r="T1" s="92"/>
      <c r="U1" s="92"/>
      <c r="V1" s="93"/>
      <c r="W1" s="93"/>
      <c r="X1" s="166"/>
      <c r="Y1" s="115"/>
      <c r="Z1" s="92"/>
      <c r="AA1" s="92"/>
      <c r="AB1" s="93"/>
      <c r="AC1" s="93"/>
      <c r="AD1" s="166"/>
      <c r="AE1" s="115"/>
      <c r="AF1" s="92"/>
      <c r="AG1" s="92"/>
      <c r="AH1" s="93"/>
      <c r="AJ1" s="166" t="s">
        <v>0</v>
      </c>
      <c r="AK1" s="134" t="e">
        <f>EBNUMBER</f>
        <v>#REF!</v>
      </c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93"/>
      <c r="IV1" s="93"/>
      <c r="IW1" s="93"/>
      <c r="IX1" s="93"/>
      <c r="IY1" s="93"/>
      <c r="IZ1" s="93"/>
      <c r="JA1" s="93"/>
      <c r="JB1" s="93"/>
      <c r="JC1" s="93"/>
      <c r="JD1" s="93"/>
      <c r="JE1" s="93"/>
      <c r="JF1" s="93"/>
      <c r="JG1" s="93"/>
      <c r="JH1" s="93"/>
      <c r="JI1" s="93"/>
      <c r="JJ1" s="93"/>
      <c r="JK1" s="93"/>
      <c r="JL1" s="93"/>
      <c r="JM1" s="93"/>
      <c r="JN1" s="93"/>
      <c r="JO1" s="93"/>
      <c r="JP1" s="93"/>
      <c r="JQ1" s="93"/>
      <c r="JR1" s="93"/>
      <c r="JS1" s="93"/>
      <c r="JT1" s="93"/>
      <c r="JU1" s="93"/>
      <c r="JV1" s="93"/>
      <c r="JW1" s="93"/>
      <c r="JX1" s="93"/>
      <c r="JY1" s="93"/>
      <c r="JZ1" s="93"/>
      <c r="KA1" s="93"/>
      <c r="KB1" s="93"/>
      <c r="KC1" s="93"/>
      <c r="KD1" s="93"/>
      <c r="KE1" s="93"/>
      <c r="KF1" s="93"/>
      <c r="KG1" s="93"/>
      <c r="KH1" s="93"/>
      <c r="KI1" s="93"/>
      <c r="KJ1" s="93"/>
      <c r="KK1" s="93"/>
      <c r="KL1" s="93"/>
      <c r="KM1" s="93"/>
      <c r="KN1" s="93"/>
      <c r="KO1" s="93"/>
      <c r="KP1" s="93"/>
      <c r="KQ1" s="93"/>
      <c r="KR1" s="93"/>
      <c r="KS1" s="93"/>
      <c r="KT1" s="93"/>
      <c r="KU1" s="93"/>
      <c r="KV1" s="93"/>
      <c r="KW1" s="93"/>
      <c r="KX1" s="93"/>
      <c r="KY1" s="93"/>
      <c r="KZ1" s="93"/>
      <c r="LA1" s="93"/>
      <c r="LB1" s="93"/>
      <c r="LC1" s="93"/>
      <c r="LD1" s="93"/>
      <c r="LE1" s="93"/>
      <c r="LF1" s="93"/>
      <c r="LG1" s="93"/>
      <c r="LH1" s="93"/>
      <c r="LI1" s="93"/>
      <c r="LJ1" s="93"/>
      <c r="LK1" s="93"/>
      <c r="LL1" s="93"/>
      <c r="LM1" s="93"/>
      <c r="LN1" s="93"/>
      <c r="LO1" s="93"/>
      <c r="LP1" s="93"/>
      <c r="LQ1" s="93"/>
      <c r="LR1" s="93"/>
      <c r="LS1" s="93"/>
      <c r="LT1" s="93"/>
      <c r="LU1" s="93"/>
      <c r="LV1" s="93"/>
      <c r="LW1" s="93"/>
      <c r="LX1" s="93"/>
      <c r="LY1" s="93"/>
      <c r="LZ1" s="93"/>
      <c r="MA1" s="93"/>
      <c r="MB1" s="93"/>
      <c r="MC1" s="93"/>
      <c r="MD1" s="93"/>
      <c r="ME1" s="93"/>
      <c r="MF1" s="93"/>
      <c r="MG1" s="93"/>
      <c r="MH1" s="93"/>
      <c r="MI1" s="93"/>
      <c r="MJ1" s="93"/>
      <c r="MK1" s="93"/>
      <c r="ML1" s="93"/>
      <c r="MM1" s="93"/>
      <c r="MN1" s="93"/>
      <c r="MO1" s="93"/>
      <c r="MP1" s="93"/>
      <c r="MQ1" s="93"/>
      <c r="MR1" s="93"/>
      <c r="MS1" s="93"/>
      <c r="MT1" s="93"/>
      <c r="MU1" s="93"/>
      <c r="MV1" s="93"/>
      <c r="MW1" s="93"/>
      <c r="MX1" s="93"/>
      <c r="MY1" s="93"/>
      <c r="MZ1" s="93"/>
      <c r="NA1" s="93"/>
      <c r="NB1" s="93"/>
      <c r="NC1" s="93"/>
      <c r="ND1" s="93"/>
      <c r="NE1" s="93"/>
      <c r="NF1" s="93"/>
      <c r="NG1" s="93"/>
      <c r="NH1" s="93"/>
      <c r="NI1" s="93"/>
      <c r="NJ1" s="93"/>
      <c r="NK1" s="93"/>
      <c r="NL1" s="93"/>
      <c r="NM1" s="93"/>
    </row>
    <row r="2" spans="1:377" s="1" customFormat="1" ht="16.5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3"/>
      <c r="K2" s="93"/>
      <c r="L2" s="166"/>
      <c r="M2" s="116"/>
      <c r="N2" s="94"/>
      <c r="O2" s="112" t="s">
        <v>68</v>
      </c>
      <c r="P2" s="112">
        <v>2</v>
      </c>
      <c r="Q2" s="113"/>
      <c r="R2" s="166"/>
      <c r="S2" s="116"/>
      <c r="T2" s="94"/>
      <c r="U2" s="94"/>
      <c r="V2" s="93"/>
      <c r="W2" s="93"/>
      <c r="X2" s="166"/>
      <c r="Y2" s="116"/>
      <c r="Z2" s="94"/>
      <c r="AA2" s="94"/>
      <c r="AB2" s="93"/>
      <c r="AC2" s="93"/>
      <c r="AD2" s="166"/>
      <c r="AE2" s="116"/>
      <c r="AF2" s="94"/>
      <c r="AG2" s="94"/>
      <c r="AH2" s="93"/>
      <c r="AJ2" s="166" t="s">
        <v>1</v>
      </c>
      <c r="AK2" s="135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3"/>
      <c r="LC2" s="93"/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3"/>
      <c r="ML2" s="93"/>
      <c r="MM2" s="93"/>
      <c r="MN2" s="93"/>
      <c r="MO2" s="93"/>
      <c r="MP2" s="93"/>
      <c r="MQ2" s="93"/>
      <c r="MR2" s="93"/>
      <c r="MS2" s="93"/>
      <c r="MT2" s="93"/>
      <c r="MU2" s="93"/>
      <c r="MV2" s="93"/>
      <c r="MW2" s="93"/>
      <c r="MX2" s="93"/>
      <c r="MY2" s="93"/>
      <c r="MZ2" s="93"/>
      <c r="NA2" s="93"/>
      <c r="NB2" s="93"/>
      <c r="NC2" s="93"/>
      <c r="ND2" s="93"/>
      <c r="NE2" s="93"/>
      <c r="NF2" s="93"/>
      <c r="NG2" s="93"/>
      <c r="NH2" s="93"/>
      <c r="NI2" s="93"/>
      <c r="NJ2" s="93"/>
      <c r="NK2" s="93"/>
      <c r="NL2" s="93"/>
      <c r="NM2" s="93"/>
    </row>
    <row r="3" spans="1:377" s="1" customFormat="1" ht="16.5" customHeight="1" x14ac:dyDescent="0.25">
      <c r="A3" s="228"/>
      <c r="B3" s="228"/>
      <c r="C3" s="228"/>
      <c r="D3" s="228"/>
      <c r="E3" s="228"/>
      <c r="F3" s="228"/>
      <c r="G3" s="228"/>
      <c r="H3" s="228"/>
      <c r="I3" s="228"/>
      <c r="J3" s="93"/>
      <c r="K3" s="93"/>
      <c r="L3" s="166"/>
      <c r="M3" s="116"/>
      <c r="N3" s="95"/>
      <c r="O3" s="93"/>
      <c r="P3" s="93"/>
      <c r="Q3" s="93"/>
      <c r="R3" s="166"/>
      <c r="S3" s="116"/>
      <c r="T3" s="93"/>
      <c r="U3" s="93"/>
      <c r="V3" s="93"/>
      <c r="W3" s="93"/>
      <c r="X3" s="166"/>
      <c r="Y3" s="116"/>
      <c r="Z3" s="93"/>
      <c r="AA3" s="93"/>
      <c r="AB3" s="93"/>
      <c r="AC3" s="93"/>
      <c r="AD3" s="166"/>
      <c r="AE3" s="116"/>
      <c r="AF3" s="93"/>
      <c r="AG3" s="93"/>
      <c r="AH3" s="93"/>
      <c r="AJ3" s="166" t="s">
        <v>2</v>
      </c>
      <c r="AK3" s="135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  <c r="IW3" s="93"/>
      <c r="IX3" s="93"/>
      <c r="IY3" s="93"/>
      <c r="IZ3" s="93"/>
      <c r="JA3" s="93"/>
      <c r="JB3" s="93"/>
      <c r="JC3" s="93"/>
      <c r="JD3" s="93"/>
      <c r="JE3" s="93"/>
      <c r="JF3" s="93"/>
      <c r="JG3" s="93"/>
      <c r="JH3" s="93"/>
      <c r="JI3" s="93"/>
      <c r="JJ3" s="93"/>
      <c r="JK3" s="93"/>
      <c r="JL3" s="93"/>
      <c r="JM3" s="93"/>
      <c r="JN3" s="93"/>
      <c r="JO3" s="93"/>
      <c r="JP3" s="93"/>
      <c r="JQ3" s="93"/>
      <c r="JR3" s="93"/>
      <c r="JS3" s="93"/>
      <c r="JT3" s="93"/>
      <c r="JU3" s="93"/>
      <c r="JV3" s="93"/>
      <c r="JW3" s="93"/>
      <c r="JX3" s="93"/>
      <c r="JY3" s="93"/>
      <c r="JZ3" s="93"/>
      <c r="KA3" s="93"/>
      <c r="KB3" s="93"/>
      <c r="KC3" s="93"/>
      <c r="KD3" s="93"/>
      <c r="KE3" s="93"/>
      <c r="KF3" s="93"/>
      <c r="KG3" s="93"/>
      <c r="KH3" s="93"/>
      <c r="KI3" s="93"/>
      <c r="KJ3" s="93"/>
      <c r="KK3" s="93"/>
      <c r="KL3" s="93"/>
      <c r="KM3" s="93"/>
      <c r="KN3" s="93"/>
      <c r="KO3" s="93"/>
      <c r="KP3" s="93"/>
      <c r="KQ3" s="93"/>
      <c r="KR3" s="93"/>
      <c r="KS3" s="93"/>
      <c r="KT3" s="93"/>
      <c r="KU3" s="93"/>
      <c r="KV3" s="93"/>
      <c r="KW3" s="93"/>
      <c r="KX3" s="93"/>
      <c r="KY3" s="93"/>
      <c r="KZ3" s="93"/>
      <c r="LA3" s="93"/>
      <c r="LB3" s="93"/>
      <c r="LC3" s="93"/>
      <c r="LD3" s="93"/>
      <c r="LE3" s="93"/>
      <c r="LF3" s="93"/>
      <c r="LG3" s="93"/>
      <c r="LH3" s="93"/>
      <c r="LI3" s="93"/>
      <c r="LJ3" s="93"/>
      <c r="LK3" s="93"/>
      <c r="LL3" s="93"/>
      <c r="LM3" s="93"/>
      <c r="LN3" s="93"/>
      <c r="LO3" s="93"/>
      <c r="LP3" s="93"/>
      <c r="LQ3" s="93"/>
      <c r="LR3" s="93"/>
      <c r="LS3" s="93"/>
      <c r="LT3" s="93"/>
      <c r="LU3" s="93"/>
      <c r="LV3" s="93"/>
      <c r="LW3" s="93"/>
      <c r="LX3" s="93"/>
      <c r="LY3" s="93"/>
      <c r="LZ3" s="93"/>
      <c r="MA3" s="93"/>
      <c r="MB3" s="93"/>
      <c r="MC3" s="93"/>
      <c r="MD3" s="93"/>
      <c r="ME3" s="93"/>
      <c r="MF3" s="93"/>
      <c r="MG3" s="93"/>
      <c r="MH3" s="93"/>
      <c r="MI3" s="93"/>
      <c r="MJ3" s="93"/>
      <c r="MK3" s="93"/>
      <c r="ML3" s="93"/>
      <c r="MM3" s="93"/>
      <c r="MN3" s="93"/>
      <c r="MO3" s="93"/>
      <c r="MP3" s="93"/>
      <c r="MQ3" s="93"/>
      <c r="MR3" s="93"/>
      <c r="MS3" s="93"/>
      <c r="MT3" s="93"/>
      <c r="MU3" s="93"/>
      <c r="MV3" s="93"/>
      <c r="MW3" s="93"/>
      <c r="MX3" s="93"/>
      <c r="MY3" s="93"/>
      <c r="MZ3" s="93"/>
      <c r="NA3" s="93"/>
      <c r="NB3" s="93"/>
      <c r="NC3" s="93"/>
      <c r="ND3" s="93"/>
      <c r="NE3" s="93"/>
      <c r="NF3" s="93"/>
      <c r="NG3" s="93"/>
      <c r="NH3" s="93"/>
      <c r="NI3" s="93"/>
      <c r="NJ3" s="93"/>
      <c r="NK3" s="93"/>
      <c r="NL3" s="93"/>
      <c r="NM3" s="93"/>
    </row>
    <row r="4" spans="1:377" s="1" customFormat="1" ht="16.5" customHeight="1" x14ac:dyDescent="0.25">
      <c r="A4" s="94"/>
      <c r="B4" s="94"/>
      <c r="C4" s="94"/>
      <c r="D4" s="94"/>
      <c r="E4" s="94"/>
      <c r="F4" s="94"/>
      <c r="G4" s="94"/>
      <c r="H4" s="94"/>
      <c r="I4" s="96"/>
      <c r="J4" s="93"/>
      <c r="K4" s="93"/>
      <c r="L4" s="166"/>
      <c r="M4" s="116"/>
      <c r="N4" s="94"/>
      <c r="O4" s="96"/>
      <c r="P4" s="93"/>
      <c r="Q4" s="93"/>
      <c r="R4" s="166"/>
      <c r="S4" s="116"/>
      <c r="T4" s="94"/>
      <c r="U4" s="96"/>
      <c r="V4" s="93"/>
      <c r="W4" s="93"/>
      <c r="X4" s="166"/>
      <c r="Y4" s="116"/>
      <c r="Z4" s="94"/>
      <c r="AA4" s="96"/>
      <c r="AB4" s="93"/>
      <c r="AC4" s="93"/>
      <c r="AD4" s="166"/>
      <c r="AE4" s="116"/>
      <c r="AF4" s="94"/>
      <c r="AG4" s="96"/>
      <c r="AH4" s="93"/>
      <c r="AJ4" s="166" t="s">
        <v>3</v>
      </c>
      <c r="AK4" s="135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  <c r="IW4" s="93"/>
      <c r="IX4" s="93"/>
      <c r="IY4" s="93"/>
      <c r="IZ4" s="93"/>
      <c r="JA4" s="93"/>
      <c r="JB4" s="93"/>
      <c r="JC4" s="93"/>
      <c r="JD4" s="93"/>
      <c r="JE4" s="93"/>
      <c r="JF4" s="93"/>
      <c r="JG4" s="93"/>
      <c r="JH4" s="93"/>
      <c r="JI4" s="93"/>
      <c r="JJ4" s="93"/>
      <c r="JK4" s="93"/>
      <c r="JL4" s="93"/>
      <c r="JM4" s="93"/>
      <c r="JN4" s="93"/>
      <c r="JO4" s="93"/>
      <c r="JP4" s="93"/>
      <c r="JQ4" s="93"/>
      <c r="JR4" s="93"/>
      <c r="JS4" s="93"/>
      <c r="JT4" s="93"/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3"/>
      <c r="LR4" s="93"/>
      <c r="LS4" s="93"/>
      <c r="LT4" s="93"/>
      <c r="LU4" s="93"/>
      <c r="LV4" s="93"/>
      <c r="LW4" s="93"/>
      <c r="LX4" s="93"/>
      <c r="LY4" s="93"/>
      <c r="LZ4" s="93"/>
      <c r="MA4" s="93"/>
      <c r="MB4" s="93"/>
      <c r="MC4" s="93"/>
      <c r="MD4" s="93"/>
      <c r="ME4" s="93"/>
      <c r="MF4" s="93"/>
      <c r="MG4" s="93"/>
      <c r="MH4" s="93"/>
      <c r="MI4" s="93"/>
      <c r="MJ4" s="93"/>
      <c r="MK4" s="93"/>
      <c r="ML4" s="93"/>
      <c r="MM4" s="93"/>
      <c r="MN4" s="93"/>
      <c r="MO4" s="93"/>
      <c r="MP4" s="93"/>
      <c r="MQ4" s="93"/>
      <c r="MR4" s="93"/>
      <c r="MS4" s="93"/>
      <c r="MT4" s="93"/>
      <c r="MU4" s="93"/>
      <c r="MV4" s="93"/>
      <c r="MW4" s="93"/>
      <c r="MX4" s="93"/>
      <c r="MY4" s="93"/>
      <c r="MZ4" s="93"/>
      <c r="NA4" s="93"/>
      <c r="NB4" s="93"/>
      <c r="NC4" s="93"/>
      <c r="ND4" s="93"/>
      <c r="NE4" s="93"/>
      <c r="NF4" s="93"/>
      <c r="NG4" s="93"/>
      <c r="NH4" s="93"/>
      <c r="NI4" s="93"/>
      <c r="NJ4" s="93"/>
      <c r="NK4" s="93"/>
      <c r="NL4" s="93"/>
      <c r="NM4" s="93"/>
    </row>
    <row r="5" spans="1:377" s="1" customFormat="1" ht="16.5" customHeight="1" x14ac:dyDescent="0.25">
      <c r="A5" s="93"/>
      <c r="B5" s="93"/>
      <c r="C5" s="97"/>
      <c r="D5" s="97"/>
      <c r="E5" s="97"/>
      <c r="F5" s="93"/>
      <c r="G5" s="93"/>
      <c r="H5" s="93"/>
      <c r="I5" s="93"/>
      <c r="J5" s="93"/>
      <c r="K5" s="93"/>
      <c r="L5" s="166"/>
      <c r="M5" s="115"/>
      <c r="N5" s="93"/>
      <c r="O5" s="93"/>
      <c r="P5" s="93"/>
      <c r="Q5" s="93"/>
      <c r="R5" s="166"/>
      <c r="S5" s="115"/>
      <c r="T5" s="93"/>
      <c r="U5" s="93"/>
      <c r="V5" s="93"/>
      <c r="W5" s="93"/>
      <c r="X5" s="166"/>
      <c r="Y5" s="115"/>
      <c r="Z5" s="93"/>
      <c r="AA5" s="93"/>
      <c r="AB5" s="93"/>
      <c r="AC5" s="93"/>
      <c r="AD5" s="166"/>
      <c r="AE5" s="115"/>
      <c r="AF5" s="93"/>
      <c r="AG5" s="93"/>
      <c r="AH5" s="93"/>
      <c r="AJ5" s="166" t="s">
        <v>4</v>
      </c>
      <c r="AK5" s="136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  <c r="IW5" s="93"/>
      <c r="IX5" s="93"/>
      <c r="IY5" s="93"/>
      <c r="IZ5" s="93"/>
      <c r="JA5" s="93"/>
      <c r="JB5" s="93"/>
      <c r="JC5" s="93"/>
      <c r="JD5" s="93"/>
      <c r="JE5" s="93"/>
      <c r="JF5" s="93"/>
      <c r="JG5" s="93"/>
      <c r="JH5" s="93"/>
      <c r="JI5" s="93"/>
      <c r="JJ5" s="93"/>
      <c r="JK5" s="93"/>
      <c r="JL5" s="93"/>
      <c r="JM5" s="93"/>
      <c r="JN5" s="93"/>
      <c r="JO5" s="93"/>
      <c r="JP5" s="93"/>
      <c r="JQ5" s="93"/>
      <c r="JR5" s="93"/>
      <c r="JS5" s="93"/>
      <c r="JT5" s="93"/>
      <c r="JU5" s="93"/>
      <c r="JV5" s="93"/>
      <c r="JW5" s="93"/>
      <c r="JX5" s="93"/>
      <c r="JY5" s="93"/>
      <c r="JZ5" s="93"/>
      <c r="KA5" s="93"/>
      <c r="KB5" s="93"/>
      <c r="KC5" s="93"/>
      <c r="KD5" s="93"/>
      <c r="KE5" s="93"/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3"/>
      <c r="LF5" s="93"/>
      <c r="LG5" s="93"/>
      <c r="LH5" s="93"/>
      <c r="LI5" s="93"/>
      <c r="LJ5" s="93"/>
      <c r="LK5" s="93"/>
      <c r="LL5" s="93"/>
      <c r="LM5" s="93"/>
      <c r="LN5" s="93"/>
      <c r="LO5" s="93"/>
      <c r="LP5" s="93"/>
      <c r="LQ5" s="93"/>
      <c r="LR5" s="93"/>
      <c r="LS5" s="93"/>
      <c r="LT5" s="93"/>
      <c r="LU5" s="93"/>
      <c r="LV5" s="93"/>
      <c r="LW5" s="93"/>
      <c r="LX5" s="93"/>
      <c r="LY5" s="93"/>
      <c r="LZ5" s="93"/>
      <c r="MA5" s="93"/>
      <c r="MB5" s="93"/>
      <c r="MC5" s="93"/>
      <c r="MD5" s="93"/>
      <c r="ME5" s="93"/>
      <c r="MF5" s="93"/>
      <c r="MG5" s="93"/>
      <c r="MH5" s="93"/>
      <c r="MI5" s="93"/>
      <c r="MJ5" s="93"/>
      <c r="MK5" s="93"/>
      <c r="ML5" s="93"/>
      <c r="MM5" s="93"/>
      <c r="MN5" s="93"/>
      <c r="MO5" s="93"/>
      <c r="MP5" s="93"/>
      <c r="MQ5" s="93"/>
      <c r="MR5" s="93"/>
      <c r="MS5" s="93"/>
      <c r="MT5" s="93"/>
      <c r="MU5" s="93"/>
      <c r="MV5" s="93"/>
      <c r="MW5" s="93"/>
      <c r="MX5" s="93"/>
      <c r="MY5" s="93"/>
      <c r="MZ5" s="93"/>
      <c r="NA5" s="93"/>
      <c r="NB5" s="93"/>
      <c r="NC5" s="93"/>
      <c r="ND5" s="93"/>
      <c r="NE5" s="93"/>
      <c r="NF5" s="93"/>
      <c r="NG5" s="93"/>
      <c r="NH5" s="93"/>
      <c r="NI5" s="93"/>
      <c r="NJ5" s="93"/>
      <c r="NK5" s="93"/>
      <c r="NL5" s="93"/>
      <c r="NM5" s="93"/>
    </row>
    <row r="6" spans="1:377" s="1" customFormat="1" ht="16.5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166"/>
      <c r="M6" s="115"/>
      <c r="N6" s="93"/>
      <c r="O6" s="93"/>
      <c r="P6" s="93"/>
      <c r="Q6" s="93"/>
      <c r="R6" s="166"/>
      <c r="S6" s="115"/>
      <c r="T6" s="93"/>
      <c r="U6" s="93"/>
      <c r="V6" s="93"/>
      <c r="W6" s="93"/>
      <c r="X6" s="166"/>
      <c r="Y6" s="115"/>
      <c r="Z6" s="93"/>
      <c r="AA6" s="93"/>
      <c r="AB6" s="93"/>
      <c r="AC6" s="93"/>
      <c r="AD6" s="166"/>
      <c r="AE6" s="115"/>
      <c r="AF6" s="93"/>
      <c r="AG6" s="93"/>
      <c r="AH6" s="93"/>
      <c r="AJ6" s="166"/>
      <c r="AK6" s="134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  <c r="IW6" s="93"/>
      <c r="IX6" s="93"/>
      <c r="IY6" s="93"/>
      <c r="IZ6" s="93"/>
      <c r="JA6" s="93"/>
      <c r="JB6" s="93"/>
      <c r="JC6" s="93"/>
      <c r="JD6" s="93"/>
      <c r="JE6" s="93"/>
      <c r="JF6" s="93"/>
      <c r="JG6" s="93"/>
      <c r="JH6" s="93"/>
      <c r="JI6" s="93"/>
      <c r="JJ6" s="93"/>
      <c r="JK6" s="93"/>
      <c r="JL6" s="93"/>
      <c r="JM6" s="93"/>
      <c r="JN6" s="93"/>
      <c r="JO6" s="93"/>
      <c r="JP6" s="93"/>
      <c r="JQ6" s="93"/>
      <c r="JR6" s="93"/>
      <c r="JS6" s="93"/>
      <c r="JT6" s="93"/>
      <c r="JU6" s="93"/>
      <c r="JV6" s="93"/>
      <c r="JW6" s="93"/>
      <c r="JX6" s="93"/>
      <c r="JY6" s="93"/>
      <c r="JZ6" s="93"/>
      <c r="KA6" s="93"/>
      <c r="KB6" s="93"/>
      <c r="KC6" s="93"/>
      <c r="KD6" s="93"/>
      <c r="KE6" s="93"/>
      <c r="KF6" s="93"/>
      <c r="KG6" s="93"/>
      <c r="KH6" s="93"/>
      <c r="KI6" s="93"/>
      <c r="KJ6" s="93"/>
      <c r="KK6" s="93"/>
      <c r="KL6" s="93"/>
      <c r="KM6" s="93"/>
      <c r="KN6" s="93"/>
      <c r="KO6" s="93"/>
      <c r="KP6" s="93"/>
      <c r="KQ6" s="93"/>
      <c r="KR6" s="93"/>
      <c r="KS6" s="93"/>
      <c r="KT6" s="93"/>
      <c r="KU6" s="93"/>
      <c r="KV6" s="93"/>
      <c r="KW6" s="93"/>
      <c r="KX6" s="93"/>
      <c r="KY6" s="93"/>
      <c r="KZ6" s="93"/>
      <c r="LA6" s="93"/>
      <c r="LB6" s="93"/>
      <c r="LC6" s="93"/>
      <c r="LD6" s="93"/>
      <c r="LE6" s="93"/>
      <c r="LF6" s="93"/>
      <c r="LG6" s="93"/>
      <c r="LH6" s="93"/>
      <c r="LI6" s="93"/>
      <c r="LJ6" s="93"/>
      <c r="LK6" s="93"/>
      <c r="LL6" s="93"/>
      <c r="LM6" s="93"/>
      <c r="LN6" s="93"/>
      <c r="LO6" s="93"/>
      <c r="LP6" s="93"/>
      <c r="LQ6" s="93"/>
      <c r="LR6" s="93"/>
      <c r="LS6" s="93"/>
      <c r="LT6" s="93"/>
      <c r="LU6" s="93"/>
      <c r="LV6" s="93"/>
      <c r="LW6" s="93"/>
      <c r="LX6" s="93"/>
      <c r="LY6" s="93"/>
      <c r="LZ6" s="93"/>
      <c r="MA6" s="93"/>
      <c r="MB6" s="93"/>
      <c r="MC6" s="93"/>
      <c r="MD6" s="93"/>
      <c r="ME6" s="93"/>
      <c r="MF6" s="93"/>
      <c r="MG6" s="93"/>
      <c r="MH6" s="93"/>
      <c r="MI6" s="93"/>
      <c r="MJ6" s="93"/>
      <c r="MK6" s="93"/>
      <c r="ML6" s="93"/>
      <c r="MM6" s="93"/>
      <c r="MN6" s="93"/>
      <c r="MO6" s="93"/>
      <c r="MP6" s="93"/>
      <c r="MQ6" s="93"/>
      <c r="MR6" s="93"/>
      <c r="MS6" s="93"/>
      <c r="MT6" s="93"/>
      <c r="MU6" s="93"/>
      <c r="MV6" s="93"/>
      <c r="MW6" s="93"/>
      <c r="MX6" s="93"/>
      <c r="MY6" s="93"/>
      <c r="MZ6" s="93"/>
      <c r="NA6" s="93"/>
      <c r="NB6" s="93"/>
      <c r="NC6" s="93"/>
      <c r="ND6" s="93"/>
      <c r="NE6" s="93"/>
      <c r="NF6" s="93"/>
      <c r="NG6" s="93"/>
      <c r="NH6" s="93"/>
      <c r="NI6" s="93"/>
      <c r="NJ6" s="93"/>
      <c r="NK6" s="93"/>
      <c r="NL6" s="93"/>
      <c r="NM6" s="93"/>
    </row>
    <row r="7" spans="1:377" s="1" customFormat="1" ht="16.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166"/>
      <c r="M7" s="115"/>
      <c r="N7" s="93"/>
      <c r="O7" s="93"/>
      <c r="P7" s="93"/>
      <c r="Q7" s="93"/>
      <c r="R7" s="166"/>
      <c r="S7" s="115"/>
      <c r="T7" s="93"/>
      <c r="U7" s="93"/>
      <c r="V7" s="93"/>
      <c r="W7" s="93"/>
      <c r="X7" s="166"/>
      <c r="Y7" s="115"/>
      <c r="Z7" s="93"/>
      <c r="AA7" s="93"/>
      <c r="AB7" s="93"/>
      <c r="AC7" s="93"/>
      <c r="AD7" s="166"/>
      <c r="AE7" s="115"/>
      <c r="AF7" s="93"/>
      <c r="AG7" s="93"/>
      <c r="AH7" s="93"/>
      <c r="AJ7" s="166" t="s">
        <v>5</v>
      </c>
      <c r="AK7" s="136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  <c r="IW7" s="93"/>
      <c r="IX7" s="93"/>
      <c r="IY7" s="93"/>
      <c r="IZ7" s="93"/>
      <c r="JA7" s="93"/>
      <c r="JB7" s="93"/>
      <c r="JC7" s="93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3"/>
      <c r="JO7" s="93"/>
      <c r="JP7" s="93"/>
      <c r="JQ7" s="93"/>
      <c r="JR7" s="93"/>
      <c r="JS7" s="93"/>
      <c r="JT7" s="93"/>
      <c r="JU7" s="93"/>
      <c r="JV7" s="93"/>
      <c r="JW7" s="93"/>
      <c r="JX7" s="93"/>
      <c r="JY7" s="93"/>
      <c r="JZ7" s="93"/>
      <c r="KA7" s="93"/>
      <c r="KB7" s="93"/>
      <c r="KC7" s="93"/>
      <c r="KD7" s="93"/>
      <c r="KE7" s="93"/>
      <c r="KF7" s="93"/>
      <c r="KG7" s="93"/>
      <c r="KH7" s="93"/>
      <c r="KI7" s="93"/>
      <c r="KJ7" s="93"/>
      <c r="KK7" s="93"/>
      <c r="KL7" s="93"/>
      <c r="KM7" s="93"/>
      <c r="KN7" s="93"/>
      <c r="KO7" s="93"/>
      <c r="KP7" s="93"/>
      <c r="KQ7" s="93"/>
      <c r="KR7" s="93"/>
      <c r="KS7" s="93"/>
      <c r="KT7" s="93"/>
      <c r="KU7" s="93"/>
      <c r="KV7" s="93"/>
      <c r="KW7" s="93"/>
      <c r="KX7" s="93"/>
      <c r="KY7" s="93"/>
      <c r="KZ7" s="93"/>
      <c r="LA7" s="93"/>
      <c r="LB7" s="93"/>
      <c r="LC7" s="93"/>
      <c r="LD7" s="93"/>
      <c r="LE7" s="93"/>
      <c r="LF7" s="93"/>
      <c r="LG7" s="93"/>
      <c r="LH7" s="93"/>
      <c r="LI7" s="93"/>
      <c r="LJ7" s="93"/>
      <c r="LK7" s="93"/>
      <c r="LL7" s="93"/>
      <c r="LM7" s="93"/>
      <c r="LN7" s="93"/>
      <c r="LO7" s="93"/>
      <c r="LP7" s="93"/>
      <c r="LQ7" s="93"/>
      <c r="LR7" s="93"/>
      <c r="LS7" s="93"/>
      <c r="LT7" s="93"/>
      <c r="LU7" s="93"/>
      <c r="LV7" s="93"/>
      <c r="LW7" s="93"/>
      <c r="LX7" s="93"/>
      <c r="LY7" s="93"/>
      <c r="LZ7" s="93"/>
      <c r="MA7" s="93"/>
      <c r="MB7" s="93"/>
      <c r="MC7" s="93"/>
      <c r="MD7" s="93"/>
      <c r="ME7" s="93"/>
      <c r="MF7" s="93"/>
      <c r="MG7" s="93"/>
      <c r="MH7" s="93"/>
      <c r="MI7" s="93"/>
      <c r="MJ7" s="93"/>
      <c r="MK7" s="93"/>
      <c r="ML7" s="93"/>
      <c r="MM7" s="93"/>
      <c r="MN7" s="93"/>
      <c r="MO7" s="93"/>
      <c r="MP7" s="93"/>
      <c r="MQ7" s="93"/>
      <c r="MR7" s="93"/>
      <c r="MS7" s="93"/>
      <c r="MT7" s="93"/>
      <c r="MU7" s="93"/>
      <c r="MV7" s="93"/>
      <c r="MW7" s="93"/>
      <c r="MX7" s="93"/>
      <c r="MY7" s="93"/>
      <c r="MZ7" s="93"/>
      <c r="NA7" s="93"/>
      <c r="NB7" s="93"/>
      <c r="NC7" s="93"/>
      <c r="ND7" s="93"/>
      <c r="NE7" s="93"/>
      <c r="NF7" s="93"/>
      <c r="NG7" s="93"/>
      <c r="NH7" s="93"/>
      <c r="NI7" s="93"/>
      <c r="NJ7" s="93"/>
      <c r="NK7" s="93"/>
      <c r="NL7" s="93"/>
      <c r="NM7" s="93"/>
    </row>
    <row r="8" spans="1:377" s="1" customFormat="1" ht="16.5" customHeigh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111"/>
      <c r="M8" s="117"/>
      <c r="N8" s="93"/>
      <c r="O8" s="93"/>
      <c r="P8" s="93"/>
      <c r="Q8" s="93"/>
      <c r="R8" s="111"/>
      <c r="S8" s="117"/>
      <c r="T8" s="93"/>
      <c r="U8" s="93"/>
      <c r="V8" s="93"/>
      <c r="W8" s="93"/>
      <c r="X8" s="111"/>
      <c r="Y8" s="117"/>
      <c r="Z8" s="93"/>
      <c r="AA8" s="93"/>
      <c r="AB8" s="93"/>
      <c r="AC8" s="93"/>
      <c r="AD8" s="111"/>
      <c r="AE8" s="117"/>
      <c r="AF8" s="93"/>
      <c r="AG8" s="93"/>
      <c r="AH8" s="93"/>
      <c r="AJ8" s="111"/>
      <c r="AK8" s="118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3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  <c r="JP8" s="93"/>
      <c r="JQ8" s="93"/>
      <c r="JR8" s="93"/>
      <c r="JS8" s="93"/>
      <c r="JT8" s="93"/>
      <c r="JU8" s="93"/>
      <c r="JV8" s="93"/>
      <c r="JW8" s="93"/>
      <c r="JX8" s="93"/>
      <c r="JY8" s="93"/>
      <c r="JZ8" s="93"/>
      <c r="KA8" s="93"/>
      <c r="KB8" s="93"/>
      <c r="KC8" s="93"/>
      <c r="KD8" s="93"/>
      <c r="KE8" s="93"/>
      <c r="KF8" s="93"/>
      <c r="KG8" s="93"/>
      <c r="KH8" s="93"/>
      <c r="KI8" s="93"/>
      <c r="KJ8" s="93"/>
      <c r="KK8" s="93"/>
      <c r="KL8" s="93"/>
      <c r="KM8" s="93"/>
      <c r="KN8" s="93"/>
      <c r="KO8" s="93"/>
      <c r="KP8" s="93"/>
      <c r="KQ8" s="93"/>
      <c r="KR8" s="93"/>
      <c r="KS8" s="93"/>
      <c r="KT8" s="93"/>
      <c r="KU8" s="93"/>
      <c r="KV8" s="93"/>
      <c r="KW8" s="93"/>
      <c r="KX8" s="93"/>
      <c r="KY8" s="93"/>
      <c r="KZ8" s="93"/>
      <c r="LA8" s="93"/>
      <c r="LB8" s="93"/>
      <c r="LC8" s="93"/>
      <c r="LD8" s="93"/>
      <c r="LE8" s="93"/>
      <c r="LF8" s="93"/>
      <c r="LG8" s="93"/>
      <c r="LH8" s="93"/>
      <c r="LI8" s="93"/>
      <c r="LJ8" s="93"/>
      <c r="LK8" s="93"/>
      <c r="LL8" s="93"/>
      <c r="LM8" s="93"/>
      <c r="LN8" s="93"/>
      <c r="LO8" s="93"/>
      <c r="LP8" s="93"/>
      <c r="LQ8" s="93"/>
      <c r="LR8" s="93"/>
      <c r="LS8" s="93"/>
      <c r="LT8" s="93"/>
      <c r="LU8" s="93"/>
      <c r="LV8" s="93"/>
      <c r="LW8" s="93"/>
      <c r="LX8" s="93"/>
      <c r="LY8" s="93"/>
      <c r="LZ8" s="93"/>
      <c r="MA8" s="93"/>
      <c r="MB8" s="93"/>
      <c r="MC8" s="93"/>
      <c r="MD8" s="93"/>
      <c r="ME8" s="93"/>
      <c r="MF8" s="93"/>
      <c r="MG8" s="93"/>
      <c r="MH8" s="93"/>
      <c r="MI8" s="93"/>
      <c r="MJ8" s="93"/>
      <c r="MK8" s="93"/>
      <c r="ML8" s="93"/>
      <c r="MM8" s="93"/>
      <c r="MN8" s="93"/>
      <c r="MO8" s="93"/>
      <c r="MP8" s="93"/>
      <c r="MQ8" s="93"/>
      <c r="MR8" s="93"/>
      <c r="MS8" s="93"/>
      <c r="MT8" s="93"/>
      <c r="MU8" s="93"/>
      <c r="MV8" s="93"/>
      <c r="MW8" s="93"/>
      <c r="MX8" s="93"/>
      <c r="MY8" s="93"/>
      <c r="MZ8" s="93"/>
      <c r="NA8" s="93"/>
      <c r="NB8" s="93"/>
      <c r="NC8" s="93"/>
      <c r="ND8" s="93"/>
      <c r="NE8" s="93"/>
      <c r="NF8" s="93"/>
      <c r="NG8" s="93"/>
      <c r="NH8" s="93"/>
      <c r="NI8" s="93"/>
      <c r="NJ8" s="93"/>
      <c r="NK8" s="93"/>
      <c r="NL8" s="93"/>
      <c r="NM8" s="93"/>
    </row>
    <row r="9" spans="1:377" ht="16.5" customHeight="1" x14ac:dyDescent="0.25">
      <c r="J9"/>
      <c r="K9"/>
      <c r="L9" s="167"/>
      <c r="M9" s="118"/>
      <c r="P9"/>
      <c r="Q9"/>
      <c r="R9" s="167"/>
      <c r="S9" s="118"/>
      <c r="V9"/>
      <c r="W9"/>
      <c r="X9" s="167"/>
      <c r="Y9" s="118"/>
      <c r="AB9"/>
      <c r="AC9"/>
      <c r="AD9" s="167"/>
      <c r="AE9" s="118"/>
      <c r="AH9"/>
      <c r="AI9"/>
      <c r="AJ9" s="167"/>
      <c r="AK9" s="118"/>
    </row>
    <row r="10" spans="1:377" ht="20.25" x14ac:dyDescent="0.3">
      <c r="B10" s="229" t="s">
        <v>6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/>
      <c r="R10" s="2"/>
      <c r="X10" s="2"/>
      <c r="AD10" s="2"/>
      <c r="AJ10" s="2"/>
    </row>
    <row r="11" spans="1:377" ht="20.25" x14ac:dyDescent="0.3">
      <c r="B11" s="229" t="s">
        <v>88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/>
      <c r="R11" s="2"/>
      <c r="X11" s="2"/>
      <c r="AD11" s="2"/>
      <c r="AJ11" s="2"/>
    </row>
    <row r="12" spans="1:377" ht="16.5" customHeight="1" x14ac:dyDescent="0.25">
      <c r="J12"/>
      <c r="K12"/>
      <c r="L12" s="167"/>
      <c r="M12" s="118"/>
      <c r="P12"/>
      <c r="Q12"/>
      <c r="R12" s="167"/>
      <c r="S12" s="118"/>
      <c r="V12"/>
      <c r="W12"/>
      <c r="X12" s="167"/>
      <c r="Y12" s="118"/>
      <c r="AB12"/>
      <c r="AC12"/>
      <c r="AD12" s="167"/>
      <c r="AE12" s="118"/>
      <c r="AH12"/>
      <c r="AI12"/>
      <c r="AJ12" s="167"/>
      <c r="AK12" s="118"/>
    </row>
    <row r="13" spans="1:377" ht="16.5" customHeight="1" x14ac:dyDescent="0.25">
      <c r="J13"/>
      <c r="K13"/>
      <c r="L13" s="167"/>
      <c r="M13" s="118"/>
      <c r="P13"/>
      <c r="Q13"/>
      <c r="R13" s="167"/>
      <c r="S13" s="118"/>
      <c r="V13"/>
      <c r="W13"/>
      <c r="X13" s="167"/>
      <c r="Y13" s="118"/>
      <c r="AB13"/>
      <c r="AC13"/>
      <c r="AD13" s="167"/>
      <c r="AE13" s="118"/>
      <c r="AH13"/>
      <c r="AI13"/>
      <c r="AJ13" s="167"/>
      <c r="AK13" s="118"/>
    </row>
    <row r="14" spans="1:377" ht="16.5" customHeight="1" x14ac:dyDescent="0.25">
      <c r="B14" s="3" t="s">
        <v>7</v>
      </c>
      <c r="D14" s="230" t="s">
        <v>89</v>
      </c>
      <c r="E14" s="230"/>
      <c r="F14" s="230"/>
      <c r="G14" s="230"/>
      <c r="H14" s="230"/>
      <c r="I14" s="230"/>
      <c r="J14" s="230"/>
      <c r="K14" s="230"/>
      <c r="L14" s="230"/>
      <c r="M14" s="230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8"/>
      <c r="M15" s="119"/>
      <c r="N15" s="5"/>
      <c r="O15" s="5"/>
      <c r="P15" s="5"/>
      <c r="Q15" s="5"/>
      <c r="R15" s="168"/>
      <c r="S15" s="119"/>
      <c r="T15" s="5"/>
      <c r="U15" s="5"/>
      <c r="V15" s="5"/>
      <c r="W15" s="5"/>
      <c r="X15" s="168"/>
      <c r="Y15" s="119"/>
      <c r="Z15" s="5"/>
      <c r="AA15" s="5"/>
      <c r="AB15" s="5"/>
      <c r="AC15" s="5"/>
      <c r="AD15" s="168"/>
      <c r="AE15" s="119"/>
      <c r="AF15" s="5"/>
      <c r="AG15" s="5"/>
      <c r="AH15" s="5"/>
      <c r="AI15" s="5"/>
      <c r="AJ15" s="168"/>
      <c r="AK15" s="119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8"/>
      <c r="M16" s="119"/>
      <c r="N16" s="5"/>
      <c r="O16" s="5"/>
      <c r="P16" s="5"/>
      <c r="Q16" s="5"/>
      <c r="R16" s="168"/>
      <c r="S16" s="119"/>
      <c r="T16" s="5"/>
      <c r="U16" s="5"/>
      <c r="V16" s="5"/>
      <c r="W16" s="5"/>
      <c r="X16" s="168"/>
      <c r="Y16" s="119"/>
      <c r="Z16" s="5"/>
      <c r="AA16" s="5"/>
      <c r="AB16" s="5"/>
      <c r="AC16" s="5"/>
      <c r="AD16" s="168"/>
      <c r="AE16" s="119"/>
      <c r="AF16" s="5"/>
      <c r="AG16" s="5"/>
      <c r="AH16" s="5"/>
      <c r="AI16" s="5"/>
      <c r="AJ16" s="168"/>
      <c r="AK16" s="119"/>
    </row>
    <row r="17" spans="1:377" x14ac:dyDescent="0.25">
      <c r="B17" s="7"/>
      <c r="D17" s="8" t="s">
        <v>10</v>
      </c>
      <c r="E17" s="8"/>
      <c r="F17" s="9">
        <v>2800000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</row>
    <row r="18" spans="1:377" x14ac:dyDescent="0.25">
      <c r="B18" s="7"/>
      <c r="D18" s="8" t="s">
        <v>74</v>
      </c>
      <c r="E18" s="8"/>
      <c r="F18" s="9">
        <v>7350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</row>
    <row r="19" spans="1:377" x14ac:dyDescent="0.25">
      <c r="B19" s="7"/>
      <c r="D19" s="8"/>
      <c r="E19" s="8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</row>
    <row r="20" spans="1:377" ht="44.25" customHeight="1" x14ac:dyDescent="0.25">
      <c r="B20" s="7"/>
      <c r="D20" s="10"/>
      <c r="E20" s="10"/>
      <c r="F20" s="231" t="s">
        <v>59</v>
      </c>
      <c r="G20" s="232"/>
      <c r="H20" s="29"/>
      <c r="I20" s="233" t="s">
        <v>60</v>
      </c>
      <c r="J20" s="234"/>
      <c r="K20" s="29"/>
      <c r="L20" s="231" t="s">
        <v>62</v>
      </c>
      <c r="M20" s="232"/>
      <c r="N20" s="29"/>
      <c r="O20" s="233" t="s">
        <v>61</v>
      </c>
      <c r="P20" s="234"/>
      <c r="Q20" s="29"/>
      <c r="R20" s="231" t="s">
        <v>63</v>
      </c>
      <c r="S20" s="232"/>
      <c r="T20" s="29"/>
      <c r="U20" s="233" t="s">
        <v>69</v>
      </c>
      <c r="V20" s="234"/>
      <c r="W20" s="29"/>
      <c r="X20" s="231" t="s">
        <v>64</v>
      </c>
      <c r="Y20" s="232"/>
      <c r="Z20" s="29"/>
      <c r="AA20" s="233" t="s">
        <v>70</v>
      </c>
      <c r="AB20" s="234"/>
      <c r="AC20" s="29"/>
      <c r="AD20" s="231" t="s">
        <v>65</v>
      </c>
      <c r="AE20" s="232"/>
      <c r="AF20" s="29"/>
      <c r="AG20" s="233" t="s">
        <v>71</v>
      </c>
      <c r="AH20" s="234"/>
      <c r="AI20" s="29"/>
      <c r="AJ20" s="231" t="s">
        <v>66</v>
      </c>
      <c r="AK20" s="23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</row>
    <row r="21" spans="1:377" x14ac:dyDescent="0.25">
      <c r="B21" s="7"/>
      <c r="D21" s="236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70" t="s">
        <v>15</v>
      </c>
      <c r="M21" s="121" t="s">
        <v>16</v>
      </c>
      <c r="N21" s="29"/>
      <c r="O21" s="11" t="s">
        <v>12</v>
      </c>
      <c r="P21" s="12" t="s">
        <v>14</v>
      </c>
      <c r="Q21" s="29"/>
      <c r="R21" s="170" t="s">
        <v>15</v>
      </c>
      <c r="S21" s="121" t="s">
        <v>16</v>
      </c>
      <c r="T21" s="29"/>
      <c r="U21" s="11" t="s">
        <v>12</v>
      </c>
      <c r="V21" s="12" t="s">
        <v>14</v>
      </c>
      <c r="W21" s="29"/>
      <c r="X21" s="170" t="s">
        <v>15</v>
      </c>
      <c r="Y21" s="121" t="s">
        <v>16</v>
      </c>
      <c r="Z21" s="29"/>
      <c r="AA21" s="11" t="s">
        <v>12</v>
      </c>
      <c r="AB21" s="12" t="s">
        <v>14</v>
      </c>
      <c r="AC21" s="29"/>
      <c r="AD21" s="170" t="s">
        <v>15</v>
      </c>
      <c r="AE21" s="121" t="s">
        <v>16</v>
      </c>
      <c r="AF21" s="29"/>
      <c r="AG21" s="11" t="s">
        <v>12</v>
      </c>
      <c r="AH21" s="12" t="s">
        <v>14</v>
      </c>
      <c r="AI21" s="29"/>
      <c r="AJ21" s="170" t="s">
        <v>15</v>
      </c>
      <c r="AK21" s="121" t="s">
        <v>16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</row>
    <row r="22" spans="1:377" x14ac:dyDescent="0.25">
      <c r="B22" s="7"/>
      <c r="D22" s="237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71"/>
      <c r="M22" s="122"/>
      <c r="N22" s="29"/>
      <c r="O22" s="13" t="s">
        <v>17</v>
      </c>
      <c r="P22" s="14" t="s">
        <v>17</v>
      </c>
      <c r="Q22" s="29"/>
      <c r="R22" s="171"/>
      <c r="S22" s="122"/>
      <c r="T22" s="29"/>
      <c r="U22" s="13" t="s">
        <v>17</v>
      </c>
      <c r="V22" s="14" t="s">
        <v>17</v>
      </c>
      <c r="W22" s="29"/>
      <c r="X22" s="171"/>
      <c r="Y22" s="122"/>
      <c r="Z22" s="29"/>
      <c r="AA22" s="13" t="s">
        <v>17</v>
      </c>
      <c r="AB22" s="14" t="s">
        <v>17</v>
      </c>
      <c r="AC22" s="29"/>
      <c r="AD22" s="171"/>
      <c r="AE22" s="122"/>
      <c r="AF22" s="29"/>
      <c r="AG22" s="13" t="s">
        <v>17</v>
      </c>
      <c r="AH22" s="14" t="s">
        <v>17</v>
      </c>
      <c r="AI22" s="29"/>
      <c r="AJ22" s="171"/>
      <c r="AK22" s="1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</row>
    <row r="23" spans="1:377" x14ac:dyDescent="0.25">
      <c r="A23" s="142" t="str">
        <f>[3]Rates!$A$104</f>
        <v>Fix_LU</v>
      </c>
      <c r="B23" s="15" t="s">
        <v>18</v>
      </c>
      <c r="C23" s="15"/>
      <c r="D23" s="99" t="s">
        <v>75</v>
      </c>
      <c r="E23" s="17">
        <v>1</v>
      </c>
      <c r="F23" s="114">
        <f>IF($A23&lt;&gt;"",VLOOKUP($A23,[3]Rates!$A$1:$R$65536,12,FALSE),0)</f>
        <v>5966.29</v>
      </c>
      <c r="G23" s="18">
        <f t="shared" ref="G23:G39" si="0">E23*F23</f>
        <v>5966.29</v>
      </c>
      <c r="H23" s="38"/>
      <c r="I23" s="114">
        <f>IF($A23&lt;&gt;"",VLOOKUP($A23,[3]Rates!$A$1:$R$65536,14,FALSE),0)</f>
        <v>5966.29</v>
      </c>
      <c r="J23" s="18">
        <f>$E23*I23</f>
        <v>5966.29</v>
      </c>
      <c r="K23" s="38"/>
      <c r="L23" s="172">
        <f>J23-G23</f>
        <v>0</v>
      </c>
      <c r="M23" s="123">
        <f>IF((G23)=0,"",(L23/G23))</f>
        <v>0</v>
      </c>
      <c r="N23" s="38"/>
      <c r="O23" s="114">
        <f>IF($A23&lt;&gt;"",VLOOKUP($A23,[3]Rates!$A$1:$R$65536,15,FALSE),0)</f>
        <v>5966.29</v>
      </c>
      <c r="P23" s="18">
        <f>$E23*O23</f>
        <v>5966.29</v>
      </c>
      <c r="Q23" s="38"/>
      <c r="R23" s="172">
        <f>P23-J23</f>
        <v>0</v>
      </c>
      <c r="S23" s="123">
        <f>IF((J23)=0,"",(R23/J23))</f>
        <v>0</v>
      </c>
      <c r="T23" s="38"/>
      <c r="U23" s="114">
        <f>IF($A23&lt;&gt;"",VLOOKUP($A23,[3]Rates!$A$1:$R$65536,16,FALSE),0)</f>
        <v>5966.29</v>
      </c>
      <c r="V23" s="18">
        <f>$E23*U23</f>
        <v>5966.29</v>
      </c>
      <c r="W23" s="38"/>
      <c r="X23" s="172">
        <f>V23-P23</f>
        <v>0</v>
      </c>
      <c r="Y23" s="123">
        <f>IF((P23)=0,"",(X23/P23))</f>
        <v>0</v>
      </c>
      <c r="Z23" s="38"/>
      <c r="AA23" s="114">
        <f>IF($A23&lt;&gt;"",VLOOKUP($A23,[3]Rates!$A$1:$R$65536,17,FALSE),0)</f>
        <v>5966.29</v>
      </c>
      <c r="AB23" s="18">
        <f>$E23*AA23</f>
        <v>5966.29</v>
      </c>
      <c r="AC23" s="38"/>
      <c r="AD23" s="172">
        <f>AB23-V23</f>
        <v>0</v>
      </c>
      <c r="AE23" s="123">
        <f>IF((V23)=0,"",(AD23/V23))</f>
        <v>0</v>
      </c>
      <c r="AF23" s="38"/>
      <c r="AG23" s="114">
        <f>IF($A23&lt;&gt;"",VLOOKUP($A23,[3]Rates!$A$1:$R$65536,18,FALSE),0)</f>
        <v>5966.29</v>
      </c>
      <c r="AH23" s="18">
        <f>$E23*AG23</f>
        <v>5966.29</v>
      </c>
      <c r="AI23" s="38"/>
      <c r="AJ23" s="172">
        <f>AH23-AB23</f>
        <v>0</v>
      </c>
      <c r="AK23" s="123">
        <f>IF((AB23)=0,"",(AJ23/AB23))</f>
        <v>0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</row>
    <row r="24" spans="1:377" x14ac:dyDescent="0.25">
      <c r="A24" s="142"/>
      <c r="B24" s="15" t="s">
        <v>19</v>
      </c>
      <c r="C24" s="15"/>
      <c r="D24" s="99" t="s">
        <v>75</v>
      </c>
      <c r="E24" s="17">
        <v>1</v>
      </c>
      <c r="F24" s="114">
        <f>IF($A24&lt;&gt;"",VLOOKUP($A24,[3]Rates!$A$1:$R$65536,12,FALSE),0)</f>
        <v>0</v>
      </c>
      <c r="G24" s="18">
        <f t="shared" si="0"/>
        <v>0</v>
      </c>
      <c r="H24" s="38"/>
      <c r="I24" s="114">
        <f>IF($A24&lt;&gt;"",VLOOKUP($A24,[3]Rates!$A$1:$R$65536,14,FALSE),0)</f>
        <v>0</v>
      </c>
      <c r="J24" s="18">
        <f t="shared" ref="J24:J39" si="1">$E24*I24</f>
        <v>0</v>
      </c>
      <c r="K24" s="38"/>
      <c r="L24" s="172">
        <f t="shared" ref="L24:L62" si="2">J24-G24</f>
        <v>0</v>
      </c>
      <c r="M24" s="123" t="str">
        <f t="shared" ref="M24:M48" si="3">IF((G24)=0,"",(L24/G24))</f>
        <v/>
      </c>
      <c r="N24" s="38"/>
      <c r="O24" s="114">
        <f>IF($A24&lt;&gt;"",VLOOKUP($A24,[3]Rates!$A$1:$R$65536,15,FALSE),0)</f>
        <v>0</v>
      </c>
      <c r="P24" s="18">
        <f t="shared" ref="P24:P39" si="4">$E24*O24</f>
        <v>0</v>
      </c>
      <c r="Q24" s="38"/>
      <c r="R24" s="172">
        <f t="shared" ref="R24:R74" si="5">P24-J24</f>
        <v>0</v>
      </c>
      <c r="S24" s="123" t="str">
        <f t="shared" ref="S24:S62" si="6">IF((J24)=0,"",(R24/J24))</f>
        <v/>
      </c>
      <c r="T24" s="38"/>
      <c r="U24" s="114">
        <f>IF($A24&lt;&gt;"",VLOOKUP($A24,[3]Rates!$A$1:$R$65536,16,FALSE),0)</f>
        <v>0</v>
      </c>
      <c r="V24" s="18">
        <f t="shared" ref="V24:V39" si="7">$E24*U24</f>
        <v>0</v>
      </c>
      <c r="W24" s="38"/>
      <c r="X24" s="172">
        <f t="shared" ref="X24:X74" si="8">V24-P24</f>
        <v>0</v>
      </c>
      <c r="Y24" s="123" t="str">
        <f t="shared" ref="Y24:Y74" si="9">IF((P24)=0,"",(X24/P24))</f>
        <v/>
      </c>
      <c r="Z24" s="38"/>
      <c r="AA24" s="114">
        <f>IF($A24&lt;&gt;"",VLOOKUP($A24,[3]Rates!$A$1:$R$65536,17,FALSE),0)</f>
        <v>0</v>
      </c>
      <c r="AB24" s="18">
        <f t="shared" ref="AB24:AB39" si="10">$E24*AA24</f>
        <v>0</v>
      </c>
      <c r="AC24" s="38"/>
      <c r="AD24" s="172">
        <f t="shared" ref="AD24:AD74" si="11">AB24-V24</f>
        <v>0</v>
      </c>
      <c r="AE24" s="123" t="str">
        <f t="shared" ref="AE24:AE74" si="12">IF((V24)=0,"",(AD24/V24))</f>
        <v/>
      </c>
      <c r="AF24" s="38"/>
      <c r="AG24" s="114">
        <f>IF($A24&lt;&gt;"",VLOOKUP($A24,[3]Rates!$A$1:$R$65536,18,FALSE),0)</f>
        <v>0</v>
      </c>
      <c r="AH24" s="18">
        <f t="shared" ref="AH24:AH39" si="13">$E24*AG24</f>
        <v>0</v>
      </c>
      <c r="AI24" s="38"/>
      <c r="AJ24" s="172">
        <f t="shared" ref="AJ24:AJ74" si="14">AH24-AB24</f>
        <v>0</v>
      </c>
      <c r="AK24" s="123" t="str">
        <f t="shared" ref="AK24:AK74" si="15">IF((AB24)=0,"",(AJ24/AB24))</f>
        <v/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</row>
    <row r="25" spans="1:377" x14ac:dyDescent="0.25">
      <c r="A25" s="142" t="str">
        <f>[3]Rates!$A$106</f>
        <v>PPE_LU</v>
      </c>
      <c r="B25" s="22" t="s">
        <v>81</v>
      </c>
      <c r="C25" s="15"/>
      <c r="D25" s="99" t="s">
        <v>75</v>
      </c>
      <c r="E25" s="17">
        <v>1</v>
      </c>
      <c r="F25" s="114">
        <f>IF($A25&lt;&gt;"",VLOOKUP($A25,[3]Rates!$A$1:$R$65536,12,FALSE),0)</f>
        <v>104.59</v>
      </c>
      <c r="G25" s="18">
        <f t="shared" si="0"/>
        <v>104.59</v>
      </c>
      <c r="H25" s="38"/>
      <c r="I25" s="114">
        <f>IF($A25&lt;&gt;"",VLOOKUP($A25,[3]Rates!$A$1:$R$65536,14,FALSE),0)</f>
        <v>104.59</v>
      </c>
      <c r="J25" s="18">
        <f t="shared" si="1"/>
        <v>104.59</v>
      </c>
      <c r="K25" s="38"/>
      <c r="L25" s="172">
        <f>J25-G25</f>
        <v>0</v>
      </c>
      <c r="M25" s="123">
        <f t="shared" si="3"/>
        <v>0</v>
      </c>
      <c r="N25" s="38"/>
      <c r="O25" s="114">
        <f>IF($A25&lt;&gt;"",VLOOKUP($A25,[3]Rates!$A$1:$R$65536,15,FALSE),0)</f>
        <v>0</v>
      </c>
      <c r="P25" s="18">
        <f t="shared" si="4"/>
        <v>0</v>
      </c>
      <c r="Q25" s="38"/>
      <c r="R25" s="172">
        <f t="shared" si="5"/>
        <v>-104.59</v>
      </c>
      <c r="S25" s="123">
        <f t="shared" si="6"/>
        <v>-1</v>
      </c>
      <c r="T25" s="38"/>
      <c r="U25" s="114">
        <f>IF($A25&lt;&gt;"",VLOOKUP($A25,[3]Rates!$A$1:$R$65536,16,FALSE),0)</f>
        <v>0</v>
      </c>
      <c r="V25" s="18">
        <f t="shared" si="7"/>
        <v>0</v>
      </c>
      <c r="W25" s="38"/>
      <c r="X25" s="172">
        <f t="shared" si="8"/>
        <v>0</v>
      </c>
      <c r="Y25" s="123" t="str">
        <f t="shared" si="9"/>
        <v/>
      </c>
      <c r="Z25" s="38"/>
      <c r="AA25" s="114">
        <f>IF($A25&lt;&gt;"",VLOOKUP($A25,[3]Rates!$A$1:$R$65536,17,FALSE),0)</f>
        <v>0</v>
      </c>
      <c r="AB25" s="18">
        <f t="shared" si="10"/>
        <v>0</v>
      </c>
      <c r="AC25" s="38"/>
      <c r="AD25" s="172">
        <f t="shared" si="11"/>
        <v>0</v>
      </c>
      <c r="AE25" s="123" t="str">
        <f t="shared" si="12"/>
        <v/>
      </c>
      <c r="AF25" s="38"/>
      <c r="AG25" s="114">
        <f>IF($A25&lt;&gt;"",VLOOKUP($A25,[3]Rates!$A$1:$R$65536,18,FALSE),0)</f>
        <v>0</v>
      </c>
      <c r="AH25" s="18">
        <f t="shared" si="13"/>
        <v>0</v>
      </c>
      <c r="AI25" s="38"/>
      <c r="AJ25" s="172">
        <f t="shared" si="14"/>
        <v>0</v>
      </c>
      <c r="AK25" s="123" t="str">
        <f t="shared" si="15"/>
        <v/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</row>
    <row r="26" spans="1:377" x14ac:dyDescent="0.25">
      <c r="A26" s="142" t="str">
        <f>[3]Rates!$A$107</f>
        <v>ICMF_LU</v>
      </c>
      <c r="B26" s="22" t="s">
        <v>82</v>
      </c>
      <c r="C26" s="15"/>
      <c r="D26" s="99" t="s">
        <v>75</v>
      </c>
      <c r="E26" s="17">
        <v>1</v>
      </c>
      <c r="F26" s="114">
        <f>IF($A26&lt;&gt;"",VLOOKUP($A26,[3]Rates!$A$1:$R$65536,12,FALSE),0)</f>
        <v>30.93</v>
      </c>
      <c r="G26" s="18">
        <f t="shared" si="0"/>
        <v>30.93</v>
      </c>
      <c r="H26" s="38"/>
      <c r="I26" s="114">
        <f>IF($A26&lt;&gt;"",VLOOKUP($A26,[3]Rates!$A$1:$R$65536,14,FALSE),0)</f>
        <v>0</v>
      </c>
      <c r="J26" s="18">
        <f t="shared" si="1"/>
        <v>0</v>
      </c>
      <c r="K26" s="38"/>
      <c r="L26" s="172">
        <f t="shared" si="2"/>
        <v>-30.93</v>
      </c>
      <c r="M26" s="123">
        <f t="shared" si="3"/>
        <v>-1</v>
      </c>
      <c r="N26" s="38"/>
      <c r="O26" s="114">
        <f>IF($A26&lt;&gt;"",VLOOKUP($A26,[3]Rates!$A$1:$R$65536,15,FALSE),0)</f>
        <v>0</v>
      </c>
      <c r="P26" s="18">
        <f t="shared" si="4"/>
        <v>0</v>
      </c>
      <c r="Q26" s="38"/>
      <c r="R26" s="172">
        <f t="shared" si="5"/>
        <v>0</v>
      </c>
      <c r="S26" s="123" t="str">
        <f t="shared" si="6"/>
        <v/>
      </c>
      <c r="T26" s="38"/>
      <c r="U26" s="114">
        <f>IF($A26&lt;&gt;"",VLOOKUP($A26,[3]Rates!$A$1:$R$65536,16,FALSE),0)</f>
        <v>0</v>
      </c>
      <c r="V26" s="18">
        <f t="shared" si="7"/>
        <v>0</v>
      </c>
      <c r="W26" s="38"/>
      <c r="X26" s="172">
        <f t="shared" si="8"/>
        <v>0</v>
      </c>
      <c r="Y26" s="123" t="str">
        <f t="shared" si="9"/>
        <v/>
      </c>
      <c r="Z26" s="38"/>
      <c r="AA26" s="114">
        <f>IF($A26&lt;&gt;"",VLOOKUP($A26,[3]Rates!$A$1:$R$65536,17,FALSE),0)</f>
        <v>0</v>
      </c>
      <c r="AB26" s="18">
        <f t="shared" si="10"/>
        <v>0</v>
      </c>
      <c r="AC26" s="38"/>
      <c r="AD26" s="172">
        <f t="shared" si="11"/>
        <v>0</v>
      </c>
      <c r="AE26" s="123" t="str">
        <f t="shared" si="12"/>
        <v/>
      </c>
      <c r="AF26" s="38"/>
      <c r="AG26" s="114">
        <f>IF($A26&lt;&gt;"",VLOOKUP($A26,[3]Rates!$A$1:$R$65536,18,FALSE),0)</f>
        <v>0</v>
      </c>
      <c r="AH26" s="18">
        <f t="shared" si="13"/>
        <v>0</v>
      </c>
      <c r="AI26" s="38"/>
      <c r="AJ26" s="172">
        <f t="shared" si="14"/>
        <v>0</v>
      </c>
      <c r="AK26" s="123" t="str">
        <f t="shared" si="15"/>
        <v/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</row>
    <row r="27" spans="1:377" x14ac:dyDescent="0.25">
      <c r="A27" s="142"/>
      <c r="B27" s="22"/>
      <c r="C27" s="15"/>
      <c r="D27" s="99"/>
      <c r="E27" s="17">
        <v>1</v>
      </c>
      <c r="F27" s="114">
        <f>IF($A27&lt;&gt;"",VLOOKUP($A27,[3]Rates!$A$1:$R$65536,12,FALSE),0)</f>
        <v>0</v>
      </c>
      <c r="G27" s="18">
        <f t="shared" si="0"/>
        <v>0</v>
      </c>
      <c r="H27" s="38"/>
      <c r="I27" s="114">
        <f>IF($A27&lt;&gt;"",VLOOKUP($A27,[3]Rates!$A$1:$R$65536,14,FALSE),0)</f>
        <v>0</v>
      </c>
      <c r="J27" s="18">
        <f t="shared" si="1"/>
        <v>0</v>
      </c>
      <c r="K27" s="38"/>
      <c r="L27" s="172">
        <f t="shared" si="2"/>
        <v>0</v>
      </c>
      <c r="M27" s="123" t="str">
        <f t="shared" si="3"/>
        <v/>
      </c>
      <c r="N27" s="38"/>
      <c r="O27" s="114">
        <f>IF($A27&lt;&gt;"",VLOOKUP($A27,[3]Rates!$A$1:$R$65536,15,FALSE),0)</f>
        <v>0</v>
      </c>
      <c r="P27" s="18">
        <f t="shared" si="4"/>
        <v>0</v>
      </c>
      <c r="Q27" s="38"/>
      <c r="R27" s="172">
        <f t="shared" si="5"/>
        <v>0</v>
      </c>
      <c r="S27" s="123" t="str">
        <f t="shared" si="6"/>
        <v/>
      </c>
      <c r="T27" s="38"/>
      <c r="U27" s="114">
        <f>IF($A27&lt;&gt;"",VLOOKUP($A27,[3]Rates!$A$1:$R$65536,16,FALSE),0)</f>
        <v>0</v>
      </c>
      <c r="V27" s="18">
        <f t="shared" si="7"/>
        <v>0</v>
      </c>
      <c r="W27" s="38"/>
      <c r="X27" s="172">
        <f t="shared" si="8"/>
        <v>0</v>
      </c>
      <c r="Y27" s="123" t="str">
        <f t="shared" si="9"/>
        <v/>
      </c>
      <c r="Z27" s="38"/>
      <c r="AA27" s="114">
        <f>IF($A27&lt;&gt;"",VLOOKUP($A27,[3]Rates!$A$1:$R$65536,17,FALSE),0)</f>
        <v>0</v>
      </c>
      <c r="AB27" s="18">
        <f t="shared" si="10"/>
        <v>0</v>
      </c>
      <c r="AC27" s="38"/>
      <c r="AD27" s="172">
        <f t="shared" si="11"/>
        <v>0</v>
      </c>
      <c r="AE27" s="123" t="str">
        <f t="shared" si="12"/>
        <v/>
      </c>
      <c r="AF27" s="38"/>
      <c r="AG27" s="114">
        <f>IF($A27&lt;&gt;"",VLOOKUP($A27,[3]Rates!$A$1:$R$65536,18,FALSE),0)</f>
        <v>0</v>
      </c>
      <c r="AH27" s="18">
        <f t="shared" si="13"/>
        <v>0</v>
      </c>
      <c r="AI27" s="38"/>
      <c r="AJ27" s="172">
        <f t="shared" si="14"/>
        <v>0</v>
      </c>
      <c r="AK27" s="123" t="str">
        <f t="shared" si="15"/>
        <v/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</row>
    <row r="28" spans="1:377" x14ac:dyDescent="0.25">
      <c r="A28" s="142"/>
      <c r="B28" s="22"/>
      <c r="C28" s="15"/>
      <c r="D28" s="99"/>
      <c r="E28" s="17">
        <v>1</v>
      </c>
      <c r="F28" s="114">
        <f>IF($A28&lt;&gt;"",VLOOKUP($A28,[3]Rates!$A$1:$R$65536,12,FALSE),0)</f>
        <v>0</v>
      </c>
      <c r="G28" s="18">
        <f t="shared" si="0"/>
        <v>0</v>
      </c>
      <c r="H28" s="38"/>
      <c r="I28" s="114">
        <f>IF($A28&lt;&gt;"",VLOOKUP($A28,[3]Rates!$A$1:$R$65536,14,FALSE),0)</f>
        <v>0</v>
      </c>
      <c r="J28" s="18">
        <f t="shared" si="1"/>
        <v>0</v>
      </c>
      <c r="K28" s="38"/>
      <c r="L28" s="172">
        <f t="shared" si="2"/>
        <v>0</v>
      </c>
      <c r="M28" s="123" t="str">
        <f t="shared" si="3"/>
        <v/>
      </c>
      <c r="N28" s="38"/>
      <c r="O28" s="114">
        <f>IF($A28&lt;&gt;"",VLOOKUP($A28,[3]Rates!$A$1:$R$65536,15,FALSE),0)</f>
        <v>0</v>
      </c>
      <c r="P28" s="18">
        <f t="shared" si="4"/>
        <v>0</v>
      </c>
      <c r="Q28" s="38"/>
      <c r="R28" s="172">
        <f t="shared" si="5"/>
        <v>0</v>
      </c>
      <c r="S28" s="123" t="str">
        <f t="shared" si="6"/>
        <v/>
      </c>
      <c r="T28" s="38"/>
      <c r="U28" s="114">
        <f>IF($A28&lt;&gt;"",VLOOKUP($A28,[3]Rates!$A$1:$R$65536,16,FALSE),0)</f>
        <v>0</v>
      </c>
      <c r="V28" s="18">
        <f t="shared" si="7"/>
        <v>0</v>
      </c>
      <c r="W28" s="38"/>
      <c r="X28" s="172">
        <f t="shared" si="8"/>
        <v>0</v>
      </c>
      <c r="Y28" s="123" t="str">
        <f t="shared" si="9"/>
        <v/>
      </c>
      <c r="Z28" s="38"/>
      <c r="AA28" s="114">
        <f>IF($A28&lt;&gt;"",VLOOKUP($A28,[3]Rates!$A$1:$R$65536,17,FALSE),0)</f>
        <v>0</v>
      </c>
      <c r="AB28" s="18">
        <f t="shared" si="10"/>
        <v>0</v>
      </c>
      <c r="AC28" s="38"/>
      <c r="AD28" s="172">
        <f t="shared" si="11"/>
        <v>0</v>
      </c>
      <c r="AE28" s="123" t="str">
        <f t="shared" si="12"/>
        <v/>
      </c>
      <c r="AF28" s="38"/>
      <c r="AG28" s="114">
        <f>IF($A28&lt;&gt;"",VLOOKUP($A28,[3]Rates!$A$1:$R$65536,18,FALSE),0)</f>
        <v>0</v>
      </c>
      <c r="AH28" s="18">
        <f t="shared" si="13"/>
        <v>0</v>
      </c>
      <c r="AI28" s="38"/>
      <c r="AJ28" s="172">
        <f t="shared" si="14"/>
        <v>0</v>
      </c>
      <c r="AK28" s="123" t="str">
        <f t="shared" si="15"/>
        <v/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</row>
    <row r="29" spans="1:377" x14ac:dyDescent="0.25">
      <c r="A29" s="142" t="str">
        <f>[3]Rates!$A$109</f>
        <v>Var_LU</v>
      </c>
      <c r="B29" s="15" t="s">
        <v>20</v>
      </c>
      <c r="C29" s="15"/>
      <c r="D29" s="99" t="s">
        <v>77</v>
      </c>
      <c r="E29" s="138">
        <f>$F$18</f>
        <v>7350</v>
      </c>
      <c r="F29" s="16">
        <f>IF($A29&lt;&gt;"",VLOOKUP($A29,[3]Rates!$A$1:$R$65536,12,FALSE),0)</f>
        <v>1.4158999999999999</v>
      </c>
      <c r="G29" s="18">
        <f t="shared" si="0"/>
        <v>10406.865</v>
      </c>
      <c r="H29" s="38"/>
      <c r="I29" s="16">
        <f>IF($A29&lt;&gt;"",VLOOKUP($A29,[3]Rates!$A$1:$R$65536,14,FALSE),0)</f>
        <v>2.0703999999999998</v>
      </c>
      <c r="J29" s="18">
        <f t="shared" si="1"/>
        <v>15217.439999999999</v>
      </c>
      <c r="K29" s="38"/>
      <c r="L29" s="172">
        <f t="shared" si="2"/>
        <v>4810.5749999999989</v>
      </c>
      <c r="M29" s="123">
        <f t="shared" si="3"/>
        <v>0.46225015890952742</v>
      </c>
      <c r="N29" s="38"/>
      <c r="O29" s="16">
        <f>IF($A29&lt;&gt;"",VLOOKUP($A29,[3]Rates!$A$1:$R$65536,15,FALSE),0)</f>
        <v>2.4026000000000001</v>
      </c>
      <c r="P29" s="18">
        <f t="shared" si="4"/>
        <v>17659.11</v>
      </c>
      <c r="Q29" s="38"/>
      <c r="R29" s="172">
        <f t="shared" si="5"/>
        <v>2441.6700000000019</v>
      </c>
      <c r="S29" s="123">
        <f t="shared" si="6"/>
        <v>0.16045208655332316</v>
      </c>
      <c r="T29" s="38"/>
      <c r="U29" s="16">
        <f>IF($A29&lt;&gt;"",VLOOKUP($A29,[3]Rates!$A$1:$R$65536,16,FALSE),0)</f>
        <v>2.6113</v>
      </c>
      <c r="V29" s="18">
        <f t="shared" si="7"/>
        <v>19193.055</v>
      </c>
      <c r="W29" s="38"/>
      <c r="X29" s="172">
        <f t="shared" si="8"/>
        <v>1533.9449999999997</v>
      </c>
      <c r="Y29" s="123">
        <f t="shared" si="9"/>
        <v>8.6864230417048174E-2</v>
      </c>
      <c r="Z29" s="38"/>
      <c r="AA29" s="16">
        <f>IF($A29&lt;&gt;"",VLOOKUP($A29,[3]Rates!$A$1:$R$65536,17,FALSE),0)</f>
        <v>2.8006000000000002</v>
      </c>
      <c r="AB29" s="18">
        <f t="shared" si="10"/>
        <v>20584.41</v>
      </c>
      <c r="AC29" s="38"/>
      <c r="AD29" s="172">
        <f t="shared" si="11"/>
        <v>1391.3549999999996</v>
      </c>
      <c r="AE29" s="123">
        <f t="shared" si="12"/>
        <v>7.2492628192854111E-2</v>
      </c>
      <c r="AF29" s="38"/>
      <c r="AG29" s="16">
        <f>IF($A29&lt;&gt;"",VLOOKUP($A29,[3]Rates!$A$1:$R$65536,18,FALSE),0)</f>
        <v>2.9734000000000003</v>
      </c>
      <c r="AH29" s="18">
        <f t="shared" si="13"/>
        <v>21854.49</v>
      </c>
      <c r="AI29" s="38"/>
      <c r="AJ29" s="172">
        <f t="shared" si="14"/>
        <v>1270.0800000000017</v>
      </c>
      <c r="AK29" s="123">
        <f t="shared" si="15"/>
        <v>6.170106405770201E-2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</row>
    <row r="30" spans="1:377" x14ac:dyDescent="0.25">
      <c r="A30" s="142"/>
      <c r="B30" s="15" t="s">
        <v>21</v>
      </c>
      <c r="C30" s="15"/>
      <c r="D30" s="99" t="s">
        <v>77</v>
      </c>
      <c r="E30" s="138">
        <f t="shared" ref="E30:E39" si="16">$F$18</f>
        <v>7350</v>
      </c>
      <c r="F30" s="16">
        <f>IF($A30&lt;&gt;"",VLOOKUP($A30,[3]Rates!$A$1:$R$65536,12,FALSE),0)</f>
        <v>0</v>
      </c>
      <c r="G30" s="18">
        <f t="shared" si="0"/>
        <v>0</v>
      </c>
      <c r="H30" s="38"/>
      <c r="I30" s="16">
        <f>IF($A30&lt;&gt;"",VLOOKUP($A30,[3]Rates!$A$1:$R$65536,14,FALSE),0)</f>
        <v>0</v>
      </c>
      <c r="J30" s="18">
        <f t="shared" si="1"/>
        <v>0</v>
      </c>
      <c r="K30" s="38"/>
      <c r="L30" s="172">
        <f t="shared" si="2"/>
        <v>0</v>
      </c>
      <c r="M30" s="123" t="str">
        <f t="shared" si="3"/>
        <v/>
      </c>
      <c r="N30" s="38"/>
      <c r="O30" s="16">
        <f>IF($A30&lt;&gt;"",VLOOKUP($A30,[3]Rates!$A$1:$R$65536,15,FALSE),0)</f>
        <v>0</v>
      </c>
      <c r="P30" s="18">
        <f t="shared" si="4"/>
        <v>0</v>
      </c>
      <c r="Q30" s="38"/>
      <c r="R30" s="172">
        <f t="shared" si="5"/>
        <v>0</v>
      </c>
      <c r="S30" s="123" t="str">
        <f t="shared" si="6"/>
        <v/>
      </c>
      <c r="T30" s="38"/>
      <c r="U30" s="16">
        <f>IF($A30&lt;&gt;"",VLOOKUP($A30,[3]Rates!$A$1:$R$65536,16,FALSE),0)</f>
        <v>0</v>
      </c>
      <c r="V30" s="18">
        <f t="shared" si="7"/>
        <v>0</v>
      </c>
      <c r="W30" s="38"/>
      <c r="X30" s="172">
        <f t="shared" si="8"/>
        <v>0</v>
      </c>
      <c r="Y30" s="123" t="str">
        <f t="shared" si="9"/>
        <v/>
      </c>
      <c r="Z30" s="38"/>
      <c r="AA30" s="16">
        <f>IF($A30&lt;&gt;"",VLOOKUP($A30,[3]Rates!$A$1:$R$65536,17,FALSE),0)</f>
        <v>0</v>
      </c>
      <c r="AB30" s="18">
        <f t="shared" si="10"/>
        <v>0</v>
      </c>
      <c r="AC30" s="38"/>
      <c r="AD30" s="172">
        <f t="shared" si="11"/>
        <v>0</v>
      </c>
      <c r="AE30" s="123" t="str">
        <f t="shared" si="12"/>
        <v/>
      </c>
      <c r="AF30" s="38"/>
      <c r="AG30" s="16">
        <f>IF($A30&lt;&gt;"",VLOOKUP($A30,[3]Rates!$A$1:$R$65536,18,FALSE),0)</f>
        <v>0</v>
      </c>
      <c r="AH30" s="18">
        <f t="shared" si="13"/>
        <v>0</v>
      </c>
      <c r="AI30" s="38"/>
      <c r="AJ30" s="172">
        <f t="shared" si="14"/>
        <v>0</v>
      </c>
      <c r="AK30" s="123" t="str">
        <f t="shared" si="15"/>
        <v/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</row>
    <row r="31" spans="1:377" x14ac:dyDescent="0.25">
      <c r="A31" s="142"/>
      <c r="B31" s="15" t="s">
        <v>22</v>
      </c>
      <c r="C31" s="15"/>
      <c r="D31" s="99" t="s">
        <v>77</v>
      </c>
      <c r="E31" s="138">
        <f t="shared" si="16"/>
        <v>7350</v>
      </c>
      <c r="F31" s="16">
        <f>IF($A31&lt;&gt;"",VLOOKUP($A31,[3]Rates!$A$1:$R$65536,12,FALSE),0)</f>
        <v>0</v>
      </c>
      <c r="G31" s="18">
        <f t="shared" si="0"/>
        <v>0</v>
      </c>
      <c r="H31" s="38"/>
      <c r="I31" s="16">
        <f>IF($A31&lt;&gt;"",VLOOKUP($A31,[3]Rates!$A$1:$R$65536,14,FALSE),0)</f>
        <v>0</v>
      </c>
      <c r="J31" s="18">
        <f t="shared" si="1"/>
        <v>0</v>
      </c>
      <c r="K31" s="38"/>
      <c r="L31" s="172">
        <f t="shared" si="2"/>
        <v>0</v>
      </c>
      <c r="M31" s="123" t="str">
        <f t="shared" si="3"/>
        <v/>
      </c>
      <c r="N31" s="38"/>
      <c r="O31" s="16">
        <f>IF($A31&lt;&gt;"",VLOOKUP($A31,[3]Rates!$A$1:$R$65536,15,FALSE),0)</f>
        <v>0</v>
      </c>
      <c r="P31" s="18">
        <f t="shared" si="4"/>
        <v>0</v>
      </c>
      <c r="Q31" s="38"/>
      <c r="R31" s="172">
        <f t="shared" si="5"/>
        <v>0</v>
      </c>
      <c r="S31" s="123" t="str">
        <f t="shared" si="6"/>
        <v/>
      </c>
      <c r="T31" s="38"/>
      <c r="U31" s="16">
        <f>IF($A31&lt;&gt;"",VLOOKUP($A31,[3]Rates!$A$1:$R$65536,16,FALSE),0)</f>
        <v>0</v>
      </c>
      <c r="V31" s="18">
        <f t="shared" si="7"/>
        <v>0</v>
      </c>
      <c r="W31" s="38"/>
      <c r="X31" s="172">
        <f t="shared" si="8"/>
        <v>0</v>
      </c>
      <c r="Y31" s="123" t="str">
        <f t="shared" si="9"/>
        <v/>
      </c>
      <c r="Z31" s="38"/>
      <c r="AA31" s="16">
        <f>IF($A31&lt;&gt;"",VLOOKUP($A31,[3]Rates!$A$1:$R$65536,17,FALSE),0)</f>
        <v>0</v>
      </c>
      <c r="AB31" s="18">
        <f t="shared" si="10"/>
        <v>0</v>
      </c>
      <c r="AC31" s="38"/>
      <c r="AD31" s="172">
        <f t="shared" si="11"/>
        <v>0</v>
      </c>
      <c r="AE31" s="123" t="str">
        <f t="shared" si="12"/>
        <v/>
      </c>
      <c r="AF31" s="38"/>
      <c r="AG31" s="16">
        <f>IF($A31&lt;&gt;"",VLOOKUP($A31,[3]Rates!$A$1:$R$65536,18,FALSE),0)</f>
        <v>0</v>
      </c>
      <c r="AH31" s="18">
        <f t="shared" si="13"/>
        <v>0</v>
      </c>
      <c r="AI31" s="38"/>
      <c r="AJ31" s="172">
        <f t="shared" si="14"/>
        <v>0</v>
      </c>
      <c r="AK31" s="123" t="str">
        <f t="shared" si="15"/>
        <v/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</row>
    <row r="32" spans="1:377" x14ac:dyDescent="0.25">
      <c r="A32" s="142" t="str">
        <f>[3]Rates!$A$114</f>
        <v>ICMV_LU</v>
      </c>
      <c r="B32" s="23" t="s">
        <v>82</v>
      </c>
      <c r="C32" s="15"/>
      <c r="D32" s="99" t="s">
        <v>77</v>
      </c>
      <c r="E32" s="138">
        <f t="shared" si="16"/>
        <v>7350</v>
      </c>
      <c r="F32" s="16">
        <f>IF($A32&lt;&gt;"",VLOOKUP($A32,[3]Rates!$A$1:$R$65536,12,FALSE),0)</f>
        <v>7.3000000000000001E-3</v>
      </c>
      <c r="G32" s="18">
        <f t="shared" si="0"/>
        <v>53.655000000000001</v>
      </c>
      <c r="H32" s="38"/>
      <c r="I32" s="16">
        <f>IF($A32&lt;&gt;"",VLOOKUP($A32,[3]Rates!$A$1:$R$65536,14,FALSE),0)</f>
        <v>0</v>
      </c>
      <c r="J32" s="18">
        <f t="shared" si="1"/>
        <v>0</v>
      </c>
      <c r="K32" s="38"/>
      <c r="L32" s="172">
        <f t="shared" si="2"/>
        <v>-53.655000000000001</v>
      </c>
      <c r="M32" s="123">
        <f t="shared" si="3"/>
        <v>-1</v>
      </c>
      <c r="N32" s="38"/>
      <c r="O32" s="16">
        <f>IF($A32&lt;&gt;"",VLOOKUP($A32,[3]Rates!$A$1:$R$65536,15,FALSE),0)</f>
        <v>0</v>
      </c>
      <c r="P32" s="18">
        <f t="shared" si="4"/>
        <v>0</v>
      </c>
      <c r="Q32" s="38"/>
      <c r="R32" s="172">
        <f t="shared" si="5"/>
        <v>0</v>
      </c>
      <c r="S32" s="123" t="str">
        <f t="shared" si="6"/>
        <v/>
      </c>
      <c r="T32" s="38"/>
      <c r="U32" s="16">
        <f>IF($A32&lt;&gt;"",VLOOKUP($A32,[3]Rates!$A$1:$R$65536,16,FALSE),0)</f>
        <v>0</v>
      </c>
      <c r="V32" s="18">
        <f t="shared" si="7"/>
        <v>0</v>
      </c>
      <c r="W32" s="38"/>
      <c r="X32" s="172">
        <f t="shared" si="8"/>
        <v>0</v>
      </c>
      <c r="Y32" s="123" t="str">
        <f t="shared" si="9"/>
        <v/>
      </c>
      <c r="Z32" s="38"/>
      <c r="AA32" s="16">
        <f>IF($A32&lt;&gt;"",VLOOKUP($A32,[3]Rates!$A$1:$R$65536,17,FALSE),0)</f>
        <v>0</v>
      </c>
      <c r="AB32" s="18">
        <f t="shared" si="10"/>
        <v>0</v>
      </c>
      <c r="AC32" s="38"/>
      <c r="AD32" s="172">
        <f t="shared" si="11"/>
        <v>0</v>
      </c>
      <c r="AE32" s="123" t="str">
        <f t="shared" si="12"/>
        <v/>
      </c>
      <c r="AF32" s="38"/>
      <c r="AG32" s="16">
        <f>IF($A32&lt;&gt;"",VLOOKUP($A32,[3]Rates!$A$1:$R$65536,18,FALSE),0)</f>
        <v>0</v>
      </c>
      <c r="AH32" s="18">
        <f t="shared" si="13"/>
        <v>0</v>
      </c>
      <c r="AI32" s="38"/>
      <c r="AJ32" s="172">
        <f t="shared" si="14"/>
        <v>0</v>
      </c>
      <c r="AK32" s="123" t="str">
        <f t="shared" si="15"/>
        <v/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</row>
    <row r="33" spans="1:377" x14ac:dyDescent="0.25">
      <c r="A33" s="142" t="str">
        <f>[3]Rates!$A$118</f>
        <v>LRVA16_LU</v>
      </c>
      <c r="B33" s="23" t="str">
        <f>[3]Rates!$B$118</f>
        <v>Lost Revenue Adjustment Mechanism Variance Account (LRAMVA) (2016)</v>
      </c>
      <c r="C33" s="15"/>
      <c r="D33" s="99" t="s">
        <v>77</v>
      </c>
      <c r="E33" s="138">
        <f t="shared" si="16"/>
        <v>7350</v>
      </c>
      <c r="F33" s="16">
        <f>IF($A33&lt;&gt;"",VLOOKUP($A33,[3]Rates!$A$1:$R$65536,12,FALSE),0)</f>
        <v>0</v>
      </c>
      <c r="G33" s="18">
        <f t="shared" si="0"/>
        <v>0</v>
      </c>
      <c r="H33" s="38"/>
      <c r="I33" s="16">
        <f>IF($A33&lt;&gt;"",VLOOKUP($A33,[3]Rates!$A$1:$R$65536,14,FALSE),0)</f>
        <v>-3.5299999999999998E-2</v>
      </c>
      <c r="J33" s="18">
        <f t="shared" si="1"/>
        <v>-259.45499999999998</v>
      </c>
      <c r="K33" s="38"/>
      <c r="L33" s="172">
        <f t="shared" si="2"/>
        <v>-259.45499999999998</v>
      </c>
      <c r="M33" s="123" t="str">
        <f t="shared" si="3"/>
        <v/>
      </c>
      <c r="N33" s="38"/>
      <c r="O33" s="16">
        <f>IF($A33&lt;&gt;"",VLOOKUP($A33,[3]Rates!$A$1:$R$65536,15,FALSE),0)</f>
        <v>0</v>
      </c>
      <c r="P33" s="18">
        <f t="shared" si="4"/>
        <v>0</v>
      </c>
      <c r="Q33" s="38"/>
      <c r="R33" s="172">
        <f t="shared" si="5"/>
        <v>259.45499999999998</v>
      </c>
      <c r="S33" s="123">
        <f t="shared" si="6"/>
        <v>-1</v>
      </c>
      <c r="T33" s="38"/>
      <c r="U33" s="16">
        <f>IF($A33&lt;&gt;"",VLOOKUP($A33,[3]Rates!$A$1:$R$65536,16,FALSE),0)</f>
        <v>0</v>
      </c>
      <c r="V33" s="18">
        <f t="shared" si="7"/>
        <v>0</v>
      </c>
      <c r="W33" s="38"/>
      <c r="X33" s="172">
        <f t="shared" si="8"/>
        <v>0</v>
      </c>
      <c r="Y33" s="123" t="str">
        <f t="shared" si="9"/>
        <v/>
      </c>
      <c r="Z33" s="38"/>
      <c r="AA33" s="16">
        <f>IF($A33&lt;&gt;"",VLOOKUP($A33,[3]Rates!$A$1:$R$65536,17,FALSE),0)</f>
        <v>0</v>
      </c>
      <c r="AB33" s="18">
        <f t="shared" si="10"/>
        <v>0</v>
      </c>
      <c r="AC33" s="38"/>
      <c r="AD33" s="172">
        <f t="shared" si="11"/>
        <v>0</v>
      </c>
      <c r="AE33" s="123" t="str">
        <f t="shared" si="12"/>
        <v/>
      </c>
      <c r="AF33" s="38"/>
      <c r="AG33" s="16">
        <f>IF($A33&lt;&gt;"",VLOOKUP($A33,[3]Rates!$A$1:$R$65536,18,FALSE),0)</f>
        <v>0</v>
      </c>
      <c r="AH33" s="18">
        <f t="shared" si="13"/>
        <v>0</v>
      </c>
      <c r="AI33" s="38"/>
      <c r="AJ33" s="172">
        <f t="shared" si="14"/>
        <v>0</v>
      </c>
      <c r="AK33" s="123" t="str">
        <f t="shared" si="15"/>
        <v/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</row>
    <row r="34" spans="1:377" x14ac:dyDescent="0.25">
      <c r="A34" s="142" t="s">
        <v>117</v>
      </c>
      <c r="B34" s="23" t="str">
        <f>[3]Rates!$B$119</f>
        <v>Account 1575</v>
      </c>
      <c r="C34" s="15"/>
      <c r="D34" s="99" t="s">
        <v>77</v>
      </c>
      <c r="E34" s="138">
        <f t="shared" si="16"/>
        <v>7350</v>
      </c>
      <c r="F34" s="16">
        <f>IF($A34&lt;&gt;"",VLOOKUP($A34,[3]Rates!$A$1:$R$65536,12,FALSE),0)</f>
        <v>0</v>
      </c>
      <c r="G34" s="18">
        <f t="shared" si="0"/>
        <v>0</v>
      </c>
      <c r="H34" s="38"/>
      <c r="I34" s="16">
        <f>IF($A34&lt;&gt;"",VLOOKUP($A34,[3]Rates!$A$1:$R$65536,14,FALSE),0)</f>
        <v>-3.4500000000000003E-2</v>
      </c>
      <c r="J34" s="18">
        <f t="shared" si="1"/>
        <v>-253.57500000000002</v>
      </c>
      <c r="K34" s="38"/>
      <c r="L34" s="172">
        <f t="shared" si="2"/>
        <v>-253.57500000000002</v>
      </c>
      <c r="M34" s="123" t="str">
        <f t="shared" si="3"/>
        <v/>
      </c>
      <c r="N34" s="38"/>
      <c r="O34" s="16">
        <f>IF($A34&lt;&gt;"",VLOOKUP($A34,[3]Rates!$A$1:$R$65536,15,FALSE),0)</f>
        <v>0</v>
      </c>
      <c r="P34" s="18">
        <f t="shared" si="4"/>
        <v>0</v>
      </c>
      <c r="Q34" s="38"/>
      <c r="R34" s="172">
        <f t="shared" si="5"/>
        <v>253.57500000000002</v>
      </c>
      <c r="S34" s="123">
        <f t="shared" si="6"/>
        <v>-1</v>
      </c>
      <c r="T34" s="38"/>
      <c r="U34" s="16">
        <f>IF($A34&lt;&gt;"",VLOOKUP($A34,[3]Rates!$A$1:$R$65536,16,FALSE),0)</f>
        <v>0</v>
      </c>
      <c r="V34" s="18">
        <f t="shared" si="7"/>
        <v>0</v>
      </c>
      <c r="W34" s="38"/>
      <c r="X34" s="172">
        <f t="shared" si="8"/>
        <v>0</v>
      </c>
      <c r="Y34" s="123" t="str">
        <f t="shared" si="9"/>
        <v/>
      </c>
      <c r="Z34" s="38"/>
      <c r="AA34" s="16">
        <f>IF($A34&lt;&gt;"",VLOOKUP($A34,[3]Rates!$A$1:$R$65536,17,FALSE),0)</f>
        <v>0</v>
      </c>
      <c r="AB34" s="18">
        <f t="shared" si="10"/>
        <v>0</v>
      </c>
      <c r="AC34" s="38"/>
      <c r="AD34" s="172">
        <f t="shared" si="11"/>
        <v>0</v>
      </c>
      <c r="AE34" s="123" t="str">
        <f t="shared" si="12"/>
        <v/>
      </c>
      <c r="AF34" s="38"/>
      <c r="AG34" s="16">
        <f>IF($A34&lt;&gt;"",VLOOKUP($A34,[3]Rates!$A$1:$R$65536,18,FALSE),0)</f>
        <v>0</v>
      </c>
      <c r="AH34" s="18">
        <f t="shared" si="13"/>
        <v>0</v>
      </c>
      <c r="AI34" s="38"/>
      <c r="AJ34" s="172">
        <f t="shared" si="14"/>
        <v>0</v>
      </c>
      <c r="AK34" s="123" t="str">
        <f t="shared" si="15"/>
        <v/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</row>
    <row r="35" spans="1:377" x14ac:dyDescent="0.25">
      <c r="A35" s="142"/>
      <c r="B35" s="23"/>
      <c r="C35" s="15"/>
      <c r="D35" s="99"/>
      <c r="E35" s="138"/>
      <c r="F35" s="16">
        <f>IF($A35&lt;&gt;"",VLOOKUP($A35,[3]Rates!$A$1:$R$65536,12,FALSE),0)</f>
        <v>0</v>
      </c>
      <c r="G35" s="18">
        <f t="shared" si="0"/>
        <v>0</v>
      </c>
      <c r="H35" s="38"/>
      <c r="I35" s="16">
        <f>IF($A35&lt;&gt;"",VLOOKUP($A35,[3]Rates!$A$1:$R$65536,14,FALSE),0)</f>
        <v>0</v>
      </c>
      <c r="J35" s="18">
        <f t="shared" si="1"/>
        <v>0</v>
      </c>
      <c r="K35" s="38"/>
      <c r="L35" s="172">
        <f t="shared" si="2"/>
        <v>0</v>
      </c>
      <c r="M35" s="123" t="str">
        <f t="shared" si="3"/>
        <v/>
      </c>
      <c r="N35" s="38"/>
      <c r="O35" s="16">
        <f>IF($A35&lt;&gt;"",VLOOKUP($A35,[3]Rates!$A$1:$R$65536,15,FALSE),0)</f>
        <v>0</v>
      </c>
      <c r="P35" s="18">
        <f t="shared" si="4"/>
        <v>0</v>
      </c>
      <c r="Q35" s="38"/>
      <c r="R35" s="172">
        <f t="shared" si="5"/>
        <v>0</v>
      </c>
      <c r="S35" s="123" t="str">
        <f t="shared" si="6"/>
        <v/>
      </c>
      <c r="T35" s="38"/>
      <c r="U35" s="16">
        <f>IF($A35&lt;&gt;"",VLOOKUP($A35,[3]Rates!$A$1:$R$65536,16,FALSE),0)</f>
        <v>0</v>
      </c>
      <c r="V35" s="18">
        <f t="shared" si="7"/>
        <v>0</v>
      </c>
      <c r="W35" s="38"/>
      <c r="X35" s="172">
        <f t="shared" si="8"/>
        <v>0</v>
      </c>
      <c r="Y35" s="123" t="str">
        <f t="shared" si="9"/>
        <v/>
      </c>
      <c r="Z35" s="38"/>
      <c r="AA35" s="16">
        <f>IF($A35&lt;&gt;"",VLOOKUP($A35,[3]Rates!$A$1:$R$65536,17,FALSE),0)</f>
        <v>0</v>
      </c>
      <c r="AB35" s="18">
        <f t="shared" si="10"/>
        <v>0</v>
      </c>
      <c r="AC35" s="38"/>
      <c r="AD35" s="172">
        <f t="shared" si="11"/>
        <v>0</v>
      </c>
      <c r="AE35" s="123" t="str">
        <f t="shared" si="12"/>
        <v/>
      </c>
      <c r="AF35" s="38"/>
      <c r="AG35" s="16">
        <f>IF($A35&lt;&gt;"",VLOOKUP($A35,[3]Rates!$A$1:$R$65536,18,FALSE),0)</f>
        <v>0</v>
      </c>
      <c r="AH35" s="18">
        <f t="shared" si="13"/>
        <v>0</v>
      </c>
      <c r="AI35" s="38"/>
      <c r="AJ35" s="172">
        <f t="shared" si="14"/>
        <v>0</v>
      </c>
      <c r="AK35" s="123" t="str">
        <f t="shared" si="15"/>
        <v/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</row>
    <row r="36" spans="1:377" x14ac:dyDescent="0.25">
      <c r="A36" s="142"/>
      <c r="B36" s="23"/>
      <c r="C36" s="15"/>
      <c r="D36" s="99"/>
      <c r="E36" s="138"/>
      <c r="F36" s="16">
        <f>IF($A36&lt;&gt;"",VLOOKUP($A36,[3]Rates!$A$1:$R$65536,12,FALSE),0)</f>
        <v>0</v>
      </c>
      <c r="G36" s="18">
        <f t="shared" si="0"/>
        <v>0</v>
      </c>
      <c r="H36" s="38"/>
      <c r="I36" s="16">
        <f>IF($A36&lt;&gt;"",VLOOKUP($A36,[3]Rates!$A$1:$R$65536,14,FALSE),0)</f>
        <v>0</v>
      </c>
      <c r="J36" s="18">
        <f t="shared" si="1"/>
        <v>0</v>
      </c>
      <c r="K36" s="38"/>
      <c r="L36" s="172">
        <f t="shared" si="2"/>
        <v>0</v>
      </c>
      <c r="M36" s="123" t="str">
        <f t="shared" si="3"/>
        <v/>
      </c>
      <c r="N36" s="38"/>
      <c r="O36" s="16">
        <f>IF($A36&lt;&gt;"",VLOOKUP($A36,[3]Rates!$A$1:$R$65536,15,FALSE),0)</f>
        <v>0</v>
      </c>
      <c r="P36" s="18">
        <f t="shared" si="4"/>
        <v>0</v>
      </c>
      <c r="Q36" s="38"/>
      <c r="R36" s="172">
        <f t="shared" si="5"/>
        <v>0</v>
      </c>
      <c r="S36" s="123" t="str">
        <f t="shared" si="6"/>
        <v/>
      </c>
      <c r="T36" s="38"/>
      <c r="U36" s="16">
        <f>IF($A36&lt;&gt;"",VLOOKUP($A36,[3]Rates!$A$1:$R$65536,16,FALSE),0)</f>
        <v>0</v>
      </c>
      <c r="V36" s="18">
        <f t="shared" si="7"/>
        <v>0</v>
      </c>
      <c r="W36" s="38"/>
      <c r="X36" s="172">
        <f t="shared" si="8"/>
        <v>0</v>
      </c>
      <c r="Y36" s="123" t="str">
        <f t="shared" si="9"/>
        <v/>
      </c>
      <c r="Z36" s="38"/>
      <c r="AA36" s="16">
        <f>IF($A36&lt;&gt;"",VLOOKUP($A36,[3]Rates!$A$1:$R$65536,17,FALSE),0)</f>
        <v>0</v>
      </c>
      <c r="AB36" s="18">
        <f t="shared" si="10"/>
        <v>0</v>
      </c>
      <c r="AC36" s="38"/>
      <c r="AD36" s="172">
        <f t="shared" si="11"/>
        <v>0</v>
      </c>
      <c r="AE36" s="123" t="str">
        <f t="shared" si="12"/>
        <v/>
      </c>
      <c r="AF36" s="38"/>
      <c r="AG36" s="16">
        <f>IF($A36&lt;&gt;"",VLOOKUP($A36,[3]Rates!$A$1:$R$65536,18,FALSE),0)</f>
        <v>0</v>
      </c>
      <c r="AH36" s="18">
        <f t="shared" si="13"/>
        <v>0</v>
      </c>
      <c r="AI36" s="38"/>
      <c r="AJ36" s="172">
        <f t="shared" si="14"/>
        <v>0</v>
      </c>
      <c r="AK36" s="123" t="str">
        <f t="shared" si="15"/>
        <v/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</row>
    <row r="37" spans="1:377" x14ac:dyDescent="0.25">
      <c r="A37" s="142"/>
      <c r="B37" s="23"/>
      <c r="C37" s="15"/>
      <c r="D37" s="99"/>
      <c r="E37" s="138"/>
      <c r="F37" s="16">
        <f>IF($A37&lt;&gt;"",VLOOKUP($A37,[3]Rates!$A$1:$R$65536,12,FALSE),0)</f>
        <v>0</v>
      </c>
      <c r="G37" s="18"/>
      <c r="H37" s="38"/>
      <c r="I37" s="16">
        <f>IF($A37&lt;&gt;"",VLOOKUP($A37,[3]Rates!$A$1:$R$65536,14,FALSE),0)</f>
        <v>0</v>
      </c>
      <c r="J37" s="18"/>
      <c r="K37" s="38"/>
      <c r="L37" s="172"/>
      <c r="M37" s="123"/>
      <c r="N37" s="38"/>
      <c r="O37" s="16">
        <f>IF($A37&lt;&gt;"",VLOOKUP($A37,[3]Rates!$A$1:$R$65536,15,FALSE),0)</f>
        <v>0</v>
      </c>
      <c r="P37" s="18"/>
      <c r="Q37" s="38"/>
      <c r="R37" s="172"/>
      <c r="S37" s="123"/>
      <c r="T37" s="38"/>
      <c r="U37" s="16">
        <f>IF($A37&lt;&gt;"",VLOOKUP($A37,[3]Rates!$A$1:$R$65536,16,FALSE),0)</f>
        <v>0</v>
      </c>
      <c r="V37" s="18"/>
      <c r="W37" s="38"/>
      <c r="X37" s="172"/>
      <c r="Y37" s="123"/>
      <c r="Z37" s="38"/>
      <c r="AA37" s="16">
        <f>IF($A37&lt;&gt;"",VLOOKUP($A37,[3]Rates!$A$1:$R$65536,17,FALSE),0)</f>
        <v>0</v>
      </c>
      <c r="AB37" s="18"/>
      <c r="AC37" s="38"/>
      <c r="AD37" s="172"/>
      <c r="AE37" s="123"/>
      <c r="AF37" s="38"/>
      <c r="AG37" s="16">
        <f>IF($A37&lt;&gt;"",VLOOKUP($A37,[3]Rates!$A$1:$R$65536,18,FALSE),0)</f>
        <v>0</v>
      </c>
      <c r="AH37" s="18"/>
      <c r="AI37" s="38"/>
      <c r="AJ37" s="172"/>
      <c r="AK37" s="123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</row>
    <row r="38" spans="1:377" x14ac:dyDescent="0.25">
      <c r="A38" s="142"/>
      <c r="B38" s="23"/>
      <c r="C38" s="15"/>
      <c r="D38" s="99"/>
      <c r="E38" s="138">
        <f t="shared" si="16"/>
        <v>7350</v>
      </c>
      <c r="F38" s="16">
        <f>IF($A38&lt;&gt;"",VLOOKUP($A38,[3]Rates!$A$1:$R$65536,12,FALSE),0)</f>
        <v>0</v>
      </c>
      <c r="G38" s="18">
        <f t="shared" si="0"/>
        <v>0</v>
      </c>
      <c r="H38" s="38"/>
      <c r="I38" s="16">
        <f>IF($A38&lt;&gt;"",VLOOKUP($A38,[3]Rates!$A$1:$R$65536,14,FALSE),0)</f>
        <v>0</v>
      </c>
      <c r="J38" s="18">
        <f t="shared" si="1"/>
        <v>0</v>
      </c>
      <c r="K38" s="38"/>
      <c r="L38" s="172">
        <f t="shared" si="2"/>
        <v>0</v>
      </c>
      <c r="M38" s="123" t="str">
        <f t="shared" si="3"/>
        <v/>
      </c>
      <c r="N38" s="38"/>
      <c r="O38" s="16">
        <f>IF($A38&lt;&gt;"",VLOOKUP($A38,[3]Rates!$A$1:$R$65536,15,FALSE),0)</f>
        <v>0</v>
      </c>
      <c r="P38" s="18">
        <f t="shared" si="4"/>
        <v>0</v>
      </c>
      <c r="Q38" s="38"/>
      <c r="R38" s="172">
        <f t="shared" si="5"/>
        <v>0</v>
      </c>
      <c r="S38" s="123" t="str">
        <f t="shared" si="6"/>
        <v/>
      </c>
      <c r="T38" s="38"/>
      <c r="U38" s="16">
        <f>IF($A38&lt;&gt;"",VLOOKUP($A38,[3]Rates!$A$1:$R$65536,16,FALSE),0)</f>
        <v>0</v>
      </c>
      <c r="V38" s="18">
        <f t="shared" si="7"/>
        <v>0</v>
      </c>
      <c r="W38" s="38"/>
      <c r="X38" s="172">
        <f t="shared" si="8"/>
        <v>0</v>
      </c>
      <c r="Y38" s="123" t="str">
        <f t="shared" si="9"/>
        <v/>
      </c>
      <c r="Z38" s="38"/>
      <c r="AA38" s="16">
        <f>IF($A38&lt;&gt;"",VLOOKUP($A38,[3]Rates!$A$1:$R$65536,17,FALSE),0)</f>
        <v>0</v>
      </c>
      <c r="AB38" s="18">
        <f t="shared" si="10"/>
        <v>0</v>
      </c>
      <c r="AC38" s="38"/>
      <c r="AD38" s="172">
        <f t="shared" si="11"/>
        <v>0</v>
      </c>
      <c r="AE38" s="123" t="str">
        <f t="shared" si="12"/>
        <v/>
      </c>
      <c r="AF38" s="38"/>
      <c r="AG38" s="16">
        <f>IF($A38&lt;&gt;"",VLOOKUP($A38,[3]Rates!$A$1:$R$65536,18,FALSE),0)</f>
        <v>0</v>
      </c>
      <c r="AH38" s="18">
        <f t="shared" si="13"/>
        <v>0</v>
      </c>
      <c r="AI38" s="38"/>
      <c r="AJ38" s="172">
        <f t="shared" si="14"/>
        <v>0</v>
      </c>
      <c r="AK38" s="123" t="str">
        <f t="shared" si="15"/>
        <v/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</row>
    <row r="39" spans="1:377" x14ac:dyDescent="0.25">
      <c r="A39" s="142"/>
      <c r="B39" s="23"/>
      <c r="C39" s="15"/>
      <c r="D39" s="99"/>
      <c r="E39" s="138">
        <f t="shared" si="16"/>
        <v>7350</v>
      </c>
      <c r="F39" s="16">
        <f>IF($A39&lt;&gt;"",VLOOKUP($A39,[3]Rates!$A$1:$R$65536,12,FALSE),0)</f>
        <v>0</v>
      </c>
      <c r="G39" s="18">
        <f t="shared" si="0"/>
        <v>0</v>
      </c>
      <c r="H39" s="38"/>
      <c r="I39" s="16">
        <f>IF($A39&lt;&gt;"",VLOOKUP($A39,[3]Rates!$A$1:$R$65536,14,FALSE),0)</f>
        <v>0</v>
      </c>
      <c r="J39" s="18">
        <f t="shared" si="1"/>
        <v>0</v>
      </c>
      <c r="K39" s="38"/>
      <c r="L39" s="172">
        <f t="shared" si="2"/>
        <v>0</v>
      </c>
      <c r="M39" s="123" t="str">
        <f t="shared" si="3"/>
        <v/>
      </c>
      <c r="N39" s="38"/>
      <c r="O39" s="16">
        <f>IF($A39&lt;&gt;"",VLOOKUP($A39,[3]Rates!$A$1:$R$65536,15,FALSE),0)</f>
        <v>0</v>
      </c>
      <c r="P39" s="18">
        <f t="shared" si="4"/>
        <v>0</v>
      </c>
      <c r="Q39" s="38"/>
      <c r="R39" s="172">
        <f t="shared" si="5"/>
        <v>0</v>
      </c>
      <c r="S39" s="123" t="str">
        <f t="shared" si="6"/>
        <v/>
      </c>
      <c r="T39" s="38"/>
      <c r="U39" s="16">
        <f>IF($A39&lt;&gt;"",VLOOKUP($A39,[3]Rates!$A$1:$R$65536,16,FALSE),0)</f>
        <v>0</v>
      </c>
      <c r="V39" s="18">
        <f t="shared" si="7"/>
        <v>0</v>
      </c>
      <c r="W39" s="38"/>
      <c r="X39" s="172">
        <f t="shared" si="8"/>
        <v>0</v>
      </c>
      <c r="Y39" s="123" t="str">
        <f t="shared" si="9"/>
        <v/>
      </c>
      <c r="Z39" s="38"/>
      <c r="AA39" s="16">
        <f>IF($A39&lt;&gt;"",VLOOKUP($A39,[3]Rates!$A$1:$R$65536,17,FALSE),0)</f>
        <v>0</v>
      </c>
      <c r="AB39" s="18">
        <f t="shared" si="10"/>
        <v>0</v>
      </c>
      <c r="AC39" s="38"/>
      <c r="AD39" s="172">
        <f t="shared" si="11"/>
        <v>0</v>
      </c>
      <c r="AE39" s="123" t="str">
        <f t="shared" si="12"/>
        <v/>
      </c>
      <c r="AF39" s="38"/>
      <c r="AG39" s="16">
        <f>IF($A39&lt;&gt;"",VLOOKUP($A39,[3]Rates!$A$1:$R$65536,18,FALSE),0)</f>
        <v>0</v>
      </c>
      <c r="AH39" s="18">
        <f t="shared" si="13"/>
        <v>0</v>
      </c>
      <c r="AI39" s="38"/>
      <c r="AJ39" s="172">
        <f t="shared" si="14"/>
        <v>0</v>
      </c>
      <c r="AK39" s="123" t="str">
        <f t="shared" si="15"/>
        <v/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</row>
    <row r="40" spans="1:377" s="29" customFormat="1" x14ac:dyDescent="0.25">
      <c r="A40" s="142"/>
      <c r="B40" s="24" t="s">
        <v>23</v>
      </c>
      <c r="C40" s="25"/>
      <c r="D40" s="100"/>
      <c r="E40" s="27"/>
      <c r="F40" s="26"/>
      <c r="G40" s="28">
        <f>SUM(G23:G39)</f>
        <v>16562.329999999998</v>
      </c>
      <c r="H40" s="38"/>
      <c r="I40" s="26"/>
      <c r="J40" s="28">
        <f>SUM(J23:J39)</f>
        <v>20775.289999999997</v>
      </c>
      <c r="K40" s="38"/>
      <c r="L40" s="173">
        <f t="shared" si="2"/>
        <v>4212.9599999999991</v>
      </c>
      <c r="M40" s="124">
        <f>IF((G40)=0,"",(L40/G40))</f>
        <v>0.25437000711856361</v>
      </c>
      <c r="N40" s="38"/>
      <c r="O40" s="26"/>
      <c r="P40" s="28">
        <f>SUM(P23:P39)</f>
        <v>23625.4</v>
      </c>
      <c r="Q40" s="38"/>
      <c r="R40" s="173">
        <f t="shared" si="5"/>
        <v>2850.1100000000042</v>
      </c>
      <c r="S40" s="124">
        <f t="shared" si="6"/>
        <v>0.13718749533700875</v>
      </c>
      <c r="T40" s="38"/>
      <c r="U40" s="26"/>
      <c r="V40" s="28">
        <f>SUM(V23:V39)</f>
        <v>25159.345000000001</v>
      </c>
      <c r="W40" s="38"/>
      <c r="X40" s="173">
        <f t="shared" si="8"/>
        <v>1533.9449999999997</v>
      </c>
      <c r="Y40" s="124">
        <f t="shared" si="9"/>
        <v>6.4927789582398587E-2</v>
      </c>
      <c r="Z40" s="38"/>
      <c r="AA40" s="26"/>
      <c r="AB40" s="28">
        <f>SUM(AB23:AB39)</f>
        <v>26550.7</v>
      </c>
      <c r="AC40" s="38"/>
      <c r="AD40" s="173">
        <f t="shared" si="11"/>
        <v>1391.3549999999996</v>
      </c>
      <c r="AE40" s="124">
        <f t="shared" si="12"/>
        <v>5.5301717910382783E-2</v>
      </c>
      <c r="AF40" s="38"/>
      <c r="AG40" s="26"/>
      <c r="AH40" s="28">
        <f>SUM(AH23:AH39)</f>
        <v>27820.780000000002</v>
      </c>
      <c r="AI40" s="38"/>
      <c r="AJ40" s="173">
        <f t="shared" si="14"/>
        <v>1270.0800000000017</v>
      </c>
      <c r="AK40" s="124">
        <f t="shared" si="15"/>
        <v>4.7836026922077446E-2</v>
      </c>
    </row>
    <row r="41" spans="1:377" x14ac:dyDescent="0.25">
      <c r="A41" s="142" t="str">
        <f>[3]Rates!$A$113</f>
        <v>RAL14_LU</v>
      </c>
      <c r="B41" s="30" t="s">
        <v>83</v>
      </c>
      <c r="C41" s="15"/>
      <c r="D41" s="99" t="s">
        <v>77</v>
      </c>
      <c r="E41" s="138">
        <f>$F$18</f>
        <v>7350</v>
      </c>
      <c r="F41" s="16">
        <f>IF($A41&lt;&gt;"",VLOOKUP($A41,[3]Rates!$A$1:$R$65536,12,FALSE),0)</f>
        <v>-0.1973</v>
      </c>
      <c r="G41" s="18">
        <f t="shared" ref="G41:G49" si="17">E41*F41</f>
        <v>-1450.155</v>
      </c>
      <c r="H41" s="38"/>
      <c r="I41" s="16">
        <f>IF($A41&lt;&gt;"",VLOOKUP($A41,[3]Rates!$A$1:$R$65536,14,FALSE),0)</f>
        <v>0</v>
      </c>
      <c r="J41" s="18">
        <f>$E41*I41</f>
        <v>0</v>
      </c>
      <c r="K41" s="38"/>
      <c r="L41" s="172">
        <f t="shared" si="2"/>
        <v>1450.155</v>
      </c>
      <c r="M41" s="123">
        <f t="shared" si="3"/>
        <v>-1</v>
      </c>
      <c r="N41" s="38"/>
      <c r="O41" s="16">
        <f>IF($A41&lt;&gt;"",VLOOKUP($A41,[3]Rates!$A$1:$R$65536,15,FALSE),0)</f>
        <v>0</v>
      </c>
      <c r="P41" s="18">
        <f>$E41*O41</f>
        <v>0</v>
      </c>
      <c r="Q41" s="38"/>
      <c r="R41" s="172">
        <f t="shared" si="5"/>
        <v>0</v>
      </c>
      <c r="S41" s="123" t="str">
        <f t="shared" si="6"/>
        <v/>
      </c>
      <c r="T41" s="38"/>
      <c r="U41" s="16">
        <f>IF($A41&lt;&gt;"",VLOOKUP($A41,[3]Rates!$A$1:$R$65536,16,FALSE),0)</f>
        <v>0</v>
      </c>
      <c r="V41" s="18">
        <f>$E41*U41</f>
        <v>0</v>
      </c>
      <c r="W41" s="38"/>
      <c r="X41" s="172">
        <f t="shared" si="8"/>
        <v>0</v>
      </c>
      <c r="Y41" s="123" t="str">
        <f t="shared" si="9"/>
        <v/>
      </c>
      <c r="Z41" s="38"/>
      <c r="AA41" s="16">
        <f>IF($A41&lt;&gt;"",VLOOKUP($A41,[3]Rates!$A$1:$R$65536,17,FALSE),0)</f>
        <v>0</v>
      </c>
      <c r="AB41" s="18">
        <f>$E41*AA41</f>
        <v>0</v>
      </c>
      <c r="AC41" s="38"/>
      <c r="AD41" s="172">
        <f t="shared" si="11"/>
        <v>0</v>
      </c>
      <c r="AE41" s="123" t="str">
        <f t="shared" si="12"/>
        <v/>
      </c>
      <c r="AF41" s="38"/>
      <c r="AG41" s="16">
        <f>IF($A41&lt;&gt;"",VLOOKUP($A41,[3]Rates!$A$1:$R$65536,18,FALSE),0)</f>
        <v>0</v>
      </c>
      <c r="AH41" s="18">
        <f>$E41*AG41</f>
        <v>0</v>
      </c>
      <c r="AI41" s="38"/>
      <c r="AJ41" s="172">
        <f t="shared" si="14"/>
        <v>0</v>
      </c>
      <c r="AK41" s="123" t="str">
        <f t="shared" si="15"/>
        <v/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</row>
    <row r="42" spans="1:377" x14ac:dyDescent="0.25">
      <c r="A42" s="142" t="str">
        <f>[3]Rates!$A$117</f>
        <v>RAL16_LU</v>
      </c>
      <c r="B42" s="30" t="str">
        <f>[3]Rates!$B$33</f>
        <v xml:space="preserve">Disposition of Deferral/Variance Accounts (2016) </v>
      </c>
      <c r="C42" s="15"/>
      <c r="D42" s="99" t="s">
        <v>77</v>
      </c>
      <c r="E42" s="138">
        <f t="shared" ref="E42:E47" si="18">$F$18</f>
        <v>7350</v>
      </c>
      <c r="F42" s="16">
        <f>IF($A42&lt;&gt;"",VLOOKUP($A42,[3]Rates!$A$1:$R$65536,12,FALSE),0)</f>
        <v>0</v>
      </c>
      <c r="G42" s="18">
        <f t="shared" si="17"/>
        <v>0</v>
      </c>
      <c r="H42" s="21"/>
      <c r="I42" s="16">
        <f>IF($A42&lt;&gt;"",VLOOKUP($A42,[3]Rates!$A$1:$R$65536,14,FALSE),0)</f>
        <v>1.6799999999999999E-2</v>
      </c>
      <c r="J42" s="18">
        <f t="shared" ref="J42:J47" si="19">$E42*I42</f>
        <v>123.47999999999999</v>
      </c>
      <c r="K42" s="21"/>
      <c r="L42" s="172">
        <f t="shared" si="2"/>
        <v>123.47999999999999</v>
      </c>
      <c r="M42" s="123" t="str">
        <f t="shared" si="3"/>
        <v/>
      </c>
      <c r="N42" s="21"/>
      <c r="O42" s="16">
        <f>IF($A42&lt;&gt;"",VLOOKUP($A42,[3]Rates!$A$1:$R$65536,15,FALSE),0)</f>
        <v>1.6799999999999999E-2</v>
      </c>
      <c r="P42" s="18">
        <f t="shared" ref="P42:P49" si="20">$E42*O42</f>
        <v>123.47999999999999</v>
      </c>
      <c r="Q42" s="21"/>
      <c r="R42" s="172">
        <f t="shared" si="5"/>
        <v>0</v>
      </c>
      <c r="S42" s="123">
        <f t="shared" si="6"/>
        <v>0</v>
      </c>
      <c r="T42" s="21"/>
      <c r="U42" s="16">
        <f>IF($A42&lt;&gt;"",VLOOKUP($A42,[3]Rates!$A$1:$R$65536,16,FALSE),0)</f>
        <v>0</v>
      </c>
      <c r="V42" s="18">
        <f t="shared" ref="V42:V49" si="21">$E42*U42</f>
        <v>0</v>
      </c>
      <c r="W42" s="21"/>
      <c r="X42" s="172">
        <f t="shared" si="8"/>
        <v>-123.47999999999999</v>
      </c>
      <c r="Y42" s="123">
        <f t="shared" si="9"/>
        <v>-1</v>
      </c>
      <c r="Z42" s="21"/>
      <c r="AA42" s="16">
        <f>IF($A42&lt;&gt;"",VLOOKUP($A42,[3]Rates!$A$1:$R$65536,17,FALSE),0)</f>
        <v>0</v>
      </c>
      <c r="AB42" s="18">
        <f t="shared" ref="AB42:AB49" si="22">$E42*AA42</f>
        <v>0</v>
      </c>
      <c r="AC42" s="21"/>
      <c r="AD42" s="172">
        <f t="shared" si="11"/>
        <v>0</v>
      </c>
      <c r="AE42" s="123" t="str">
        <f t="shared" si="12"/>
        <v/>
      </c>
      <c r="AF42" s="21"/>
      <c r="AG42" s="16">
        <f>IF($A42&lt;&gt;"",VLOOKUP($A42,[3]Rates!$A$1:$R$65536,18,FALSE),0)</f>
        <v>0</v>
      </c>
      <c r="AH42" s="18">
        <f t="shared" ref="AH42:AH49" si="23">$E42*AG42</f>
        <v>0</v>
      </c>
      <c r="AI42" s="21"/>
      <c r="AJ42" s="172">
        <f t="shared" si="14"/>
        <v>0</v>
      </c>
      <c r="AK42" s="123" t="str">
        <f t="shared" si="15"/>
        <v/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</row>
    <row r="43" spans="1:377" x14ac:dyDescent="0.25">
      <c r="A43" s="142"/>
      <c r="B43" s="30"/>
      <c r="C43" s="15"/>
      <c r="D43" s="99"/>
      <c r="E43" s="138"/>
      <c r="F43" s="16">
        <f>IF($A43&lt;&gt;"",VLOOKUP($A43,[3]Rates!$A$1:$R$65536,12,FALSE),0)</f>
        <v>0</v>
      </c>
      <c r="G43" s="18">
        <f t="shared" si="17"/>
        <v>0</v>
      </c>
      <c r="H43" s="21"/>
      <c r="I43" s="16">
        <f>IF($A43&lt;&gt;"",VLOOKUP($A43,[3]Rates!$A$1:$R$65536,14,FALSE),0)</f>
        <v>0</v>
      </c>
      <c r="J43" s="18">
        <f t="shared" si="19"/>
        <v>0</v>
      </c>
      <c r="K43" s="21"/>
      <c r="L43" s="172">
        <f t="shared" si="2"/>
        <v>0</v>
      </c>
      <c r="M43" s="123" t="str">
        <f t="shared" si="3"/>
        <v/>
      </c>
      <c r="N43" s="21"/>
      <c r="O43" s="16">
        <f>IF($A43&lt;&gt;"",VLOOKUP($A43,[3]Rates!$A$1:$R$65536,15,FALSE),0)</f>
        <v>0</v>
      </c>
      <c r="P43" s="18">
        <f t="shared" si="20"/>
        <v>0</v>
      </c>
      <c r="Q43" s="21"/>
      <c r="R43" s="172">
        <f t="shared" si="5"/>
        <v>0</v>
      </c>
      <c r="S43" s="123" t="str">
        <f t="shared" si="6"/>
        <v/>
      </c>
      <c r="T43" s="21"/>
      <c r="U43" s="16">
        <f>IF($A43&lt;&gt;"",VLOOKUP($A43,[3]Rates!$A$1:$R$65536,16,FALSE),0)</f>
        <v>0</v>
      </c>
      <c r="V43" s="18">
        <f t="shared" si="21"/>
        <v>0</v>
      </c>
      <c r="W43" s="21"/>
      <c r="X43" s="172">
        <f t="shared" si="8"/>
        <v>0</v>
      </c>
      <c r="Y43" s="123" t="str">
        <f t="shared" si="9"/>
        <v/>
      </c>
      <c r="Z43" s="21"/>
      <c r="AA43" s="16">
        <f>IF($A43&lt;&gt;"",VLOOKUP($A43,[3]Rates!$A$1:$R$65536,17,FALSE),0)</f>
        <v>0</v>
      </c>
      <c r="AB43" s="18">
        <f t="shared" si="22"/>
        <v>0</v>
      </c>
      <c r="AC43" s="21"/>
      <c r="AD43" s="172">
        <f t="shared" si="11"/>
        <v>0</v>
      </c>
      <c r="AE43" s="123" t="str">
        <f t="shared" si="12"/>
        <v/>
      </c>
      <c r="AF43" s="21"/>
      <c r="AG43" s="16">
        <f>IF($A43&lt;&gt;"",VLOOKUP($A43,[3]Rates!$A$1:$R$65536,18,FALSE),0)</f>
        <v>0</v>
      </c>
      <c r="AH43" s="18">
        <f t="shared" si="23"/>
        <v>0</v>
      </c>
      <c r="AI43" s="21"/>
      <c r="AJ43" s="172">
        <f t="shared" si="14"/>
        <v>0</v>
      </c>
      <c r="AK43" s="123" t="str">
        <f t="shared" si="15"/>
        <v/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</row>
    <row r="44" spans="1:377" x14ac:dyDescent="0.25">
      <c r="A44" s="142"/>
      <c r="B44" s="30"/>
      <c r="C44" s="15"/>
      <c r="D44" s="99"/>
      <c r="E44" s="138"/>
      <c r="F44" s="16">
        <f>IF($A44&lt;&gt;"",VLOOKUP($A44,[3]Rates!$A$1:$R$65536,12,FALSE),0)</f>
        <v>0</v>
      </c>
      <c r="G44" s="18">
        <f t="shared" si="17"/>
        <v>0</v>
      </c>
      <c r="H44" s="21"/>
      <c r="I44" s="16">
        <f>IF($A44&lt;&gt;"",VLOOKUP($A44,[3]Rates!$A$1:$R$65536,14,FALSE),0)</f>
        <v>0</v>
      </c>
      <c r="J44" s="18">
        <f t="shared" si="19"/>
        <v>0</v>
      </c>
      <c r="K44" s="21"/>
      <c r="L44" s="172">
        <f t="shared" si="2"/>
        <v>0</v>
      </c>
      <c r="M44" s="123" t="str">
        <f t="shared" si="3"/>
        <v/>
      </c>
      <c r="N44" s="21"/>
      <c r="O44" s="16">
        <f>IF($A44&lt;&gt;"",VLOOKUP($A44,[3]Rates!$A$1:$R$65536,15,FALSE),0)</f>
        <v>0</v>
      </c>
      <c r="P44" s="18">
        <f t="shared" si="20"/>
        <v>0</v>
      </c>
      <c r="Q44" s="21"/>
      <c r="R44" s="172">
        <f t="shared" si="5"/>
        <v>0</v>
      </c>
      <c r="S44" s="123" t="str">
        <f t="shared" si="6"/>
        <v/>
      </c>
      <c r="T44" s="21"/>
      <c r="U44" s="16">
        <f>IF($A44&lt;&gt;"",VLOOKUP($A44,[3]Rates!$A$1:$R$65536,16,FALSE),0)</f>
        <v>0</v>
      </c>
      <c r="V44" s="18">
        <f t="shared" si="21"/>
        <v>0</v>
      </c>
      <c r="W44" s="21"/>
      <c r="X44" s="172">
        <f t="shared" si="8"/>
        <v>0</v>
      </c>
      <c r="Y44" s="123" t="str">
        <f t="shared" si="9"/>
        <v/>
      </c>
      <c r="Z44" s="21"/>
      <c r="AA44" s="16">
        <f>IF($A44&lt;&gt;"",VLOOKUP($A44,[3]Rates!$A$1:$R$65536,17,FALSE),0)</f>
        <v>0</v>
      </c>
      <c r="AB44" s="18">
        <f t="shared" si="22"/>
        <v>0</v>
      </c>
      <c r="AC44" s="21"/>
      <c r="AD44" s="172">
        <f t="shared" si="11"/>
        <v>0</v>
      </c>
      <c r="AE44" s="123" t="str">
        <f t="shared" si="12"/>
        <v/>
      </c>
      <c r="AF44" s="21"/>
      <c r="AG44" s="16">
        <f>IF($A44&lt;&gt;"",VLOOKUP($A44,[3]Rates!$A$1:$R$65536,18,FALSE),0)</f>
        <v>0</v>
      </c>
      <c r="AH44" s="18">
        <f t="shared" si="23"/>
        <v>0</v>
      </c>
      <c r="AI44" s="21"/>
      <c r="AJ44" s="172">
        <f t="shared" si="14"/>
        <v>0</v>
      </c>
      <c r="AK44" s="123" t="str">
        <f t="shared" si="15"/>
        <v/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</row>
    <row r="45" spans="1:377" x14ac:dyDescent="0.25">
      <c r="A45" s="142"/>
      <c r="B45" s="30"/>
      <c r="C45" s="15"/>
      <c r="D45" s="99"/>
      <c r="E45" s="138"/>
      <c r="F45" s="16">
        <f>IF($A45&lt;&gt;"",VLOOKUP($A45,[3]Rates!$A$1:$R$65536,12,FALSE),0)</f>
        <v>0</v>
      </c>
      <c r="G45" s="18"/>
      <c r="H45" s="207"/>
      <c r="I45" s="16">
        <f>IF($A45&lt;&gt;"",VLOOKUP($A45,[3]Rates!$A$1:$R$65536,14,FALSE),0)</f>
        <v>0</v>
      </c>
      <c r="J45" s="18"/>
      <c r="K45" s="207"/>
      <c r="L45" s="172"/>
      <c r="M45" s="123"/>
      <c r="N45" s="207"/>
      <c r="O45" s="16">
        <f>IF($A45&lt;&gt;"",VLOOKUP($A45,[3]Rates!$A$1:$R$65536,15,FALSE),0)</f>
        <v>0</v>
      </c>
      <c r="P45" s="18"/>
      <c r="Q45" s="207"/>
      <c r="R45" s="172"/>
      <c r="S45" s="123"/>
      <c r="T45" s="207"/>
      <c r="U45" s="16">
        <f>IF($A45&lt;&gt;"",VLOOKUP($A45,[3]Rates!$A$1:$R$65536,16,FALSE),0)</f>
        <v>0</v>
      </c>
      <c r="V45" s="18"/>
      <c r="W45" s="207"/>
      <c r="X45" s="172"/>
      <c r="Y45" s="123"/>
      <c r="Z45" s="207"/>
      <c r="AA45" s="16">
        <f>IF($A45&lt;&gt;"",VLOOKUP($A45,[3]Rates!$A$1:$R$65536,17,FALSE),0)</f>
        <v>0</v>
      </c>
      <c r="AB45" s="18"/>
      <c r="AC45" s="207"/>
      <c r="AD45" s="172"/>
      <c r="AE45" s="123"/>
      <c r="AF45" s="207"/>
      <c r="AG45" s="16">
        <f>IF($A45&lt;&gt;"",VLOOKUP($A45,[3]Rates!$A$1:$R$65536,18,FALSE),0)</f>
        <v>0</v>
      </c>
      <c r="AH45" s="18"/>
      <c r="AI45" s="207"/>
      <c r="AJ45" s="172"/>
      <c r="AK45" s="123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</row>
    <row r="46" spans="1:377" x14ac:dyDescent="0.25">
      <c r="A46" s="142"/>
      <c r="B46" s="30"/>
      <c r="C46" s="15"/>
      <c r="D46" s="99"/>
      <c r="E46" s="138"/>
      <c r="F46" s="16">
        <f>IF($A46&lt;&gt;"",VLOOKUP($A46,[3]Rates!$A$1:$R$65536,12,FALSE),0)</f>
        <v>0</v>
      </c>
      <c r="G46" s="18"/>
      <c r="H46" s="207"/>
      <c r="I46" s="16">
        <f>IF($A46&lt;&gt;"",VLOOKUP($A46,[3]Rates!$A$1:$R$65536,14,FALSE),0)</f>
        <v>0</v>
      </c>
      <c r="J46" s="18"/>
      <c r="K46" s="207"/>
      <c r="L46" s="172"/>
      <c r="M46" s="123"/>
      <c r="N46" s="207"/>
      <c r="O46" s="16">
        <f>IF($A46&lt;&gt;"",VLOOKUP($A46,[3]Rates!$A$1:$R$65536,15,FALSE),0)</f>
        <v>0</v>
      </c>
      <c r="P46" s="18"/>
      <c r="Q46" s="207"/>
      <c r="R46" s="172"/>
      <c r="S46" s="123"/>
      <c r="T46" s="207"/>
      <c r="U46" s="16">
        <f>IF($A46&lt;&gt;"",VLOOKUP($A46,[3]Rates!$A$1:$R$65536,16,FALSE),0)</f>
        <v>0</v>
      </c>
      <c r="V46" s="18"/>
      <c r="W46" s="207"/>
      <c r="X46" s="172"/>
      <c r="Y46" s="123"/>
      <c r="Z46" s="207"/>
      <c r="AA46" s="16">
        <f>IF($A46&lt;&gt;"",VLOOKUP($A46,[3]Rates!$A$1:$R$65536,17,FALSE),0)</f>
        <v>0</v>
      </c>
      <c r="AB46" s="18"/>
      <c r="AC46" s="207"/>
      <c r="AD46" s="172"/>
      <c r="AE46" s="123"/>
      <c r="AF46" s="207"/>
      <c r="AG46" s="16">
        <f>IF($A46&lt;&gt;"",VLOOKUP($A46,[3]Rates!$A$1:$R$65536,18,FALSE),0)</f>
        <v>0</v>
      </c>
      <c r="AH46" s="18"/>
      <c r="AI46" s="207"/>
      <c r="AJ46" s="172"/>
      <c r="AK46" s="123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</row>
    <row r="47" spans="1:377" x14ac:dyDescent="0.25">
      <c r="A47" s="142" t="str">
        <f>[3]Rates!$A$110</f>
        <v>LV_LU</v>
      </c>
      <c r="B47" s="31" t="s">
        <v>24</v>
      </c>
      <c r="C47" s="15"/>
      <c r="D47" s="99" t="s">
        <v>77</v>
      </c>
      <c r="E47" s="138">
        <f t="shared" si="18"/>
        <v>7350</v>
      </c>
      <c r="F47" s="16">
        <f>IF($A47&lt;&gt;"",VLOOKUP($A47,[3]Rates!$A$1:$R$65536,12,FALSE),0)</f>
        <v>0.14369999999999999</v>
      </c>
      <c r="G47" s="18">
        <f t="shared" si="17"/>
        <v>1056.1949999999999</v>
      </c>
      <c r="H47" s="38"/>
      <c r="I47" s="16">
        <f>IF($A47&lt;&gt;"",VLOOKUP($A47,[3]Rates!$A$1:$R$65536,14,FALSE),0)</f>
        <v>0.16289999999999999</v>
      </c>
      <c r="J47" s="18">
        <f t="shared" si="19"/>
        <v>1197.3149999999998</v>
      </c>
      <c r="K47" s="38"/>
      <c r="L47" s="172">
        <f t="shared" si="2"/>
        <v>141.11999999999989</v>
      </c>
      <c r="M47" s="123">
        <f t="shared" si="3"/>
        <v>0.13361169102296441</v>
      </c>
      <c r="N47" s="38"/>
      <c r="O47" s="16">
        <f>IF($A47&lt;&gt;"",VLOOKUP($A47,[3]Rates!$A$1:$R$65536,15,FALSE),0)</f>
        <v>0.16300000000000001</v>
      </c>
      <c r="P47" s="18">
        <f t="shared" si="20"/>
        <v>1198.05</v>
      </c>
      <c r="Q47" s="38"/>
      <c r="R47" s="172">
        <f t="shared" si="5"/>
        <v>0.73500000000012733</v>
      </c>
      <c r="S47" s="123">
        <f t="shared" si="6"/>
        <v>6.1387354205044405E-4</v>
      </c>
      <c r="T47" s="38"/>
      <c r="U47" s="16">
        <f>IF($A47&lt;&gt;"",VLOOKUP($A47,[3]Rates!$A$1:$R$65536,16,FALSE),0)</f>
        <v>0.16309999999999999</v>
      </c>
      <c r="V47" s="18">
        <f t="shared" si="21"/>
        <v>1198.7849999999999</v>
      </c>
      <c r="W47" s="38"/>
      <c r="X47" s="172">
        <f t="shared" si="8"/>
        <v>0.73499999999989996</v>
      </c>
      <c r="Y47" s="123">
        <f t="shared" si="9"/>
        <v>6.1349693251525398E-4</v>
      </c>
      <c r="Z47" s="38"/>
      <c r="AA47" s="16">
        <f>IF($A47&lt;&gt;"",VLOOKUP($A47,[3]Rates!$A$1:$R$65536,17,FALSE),0)</f>
        <v>0.16309999999999999</v>
      </c>
      <c r="AB47" s="18">
        <f t="shared" si="22"/>
        <v>1198.7849999999999</v>
      </c>
      <c r="AC47" s="38"/>
      <c r="AD47" s="172">
        <f t="shared" si="11"/>
        <v>0</v>
      </c>
      <c r="AE47" s="123">
        <f t="shared" si="12"/>
        <v>0</v>
      </c>
      <c r="AF47" s="38"/>
      <c r="AG47" s="16">
        <f>IF($A47&lt;&gt;"",VLOOKUP($A47,[3]Rates!$A$1:$R$65536,18,FALSE),0)</f>
        <v>0.16309999999999999</v>
      </c>
      <c r="AH47" s="18">
        <f t="shared" si="23"/>
        <v>1198.7849999999999</v>
      </c>
      <c r="AI47" s="38"/>
      <c r="AJ47" s="172">
        <f t="shared" si="14"/>
        <v>0</v>
      </c>
      <c r="AK47" s="123">
        <f t="shared" si="15"/>
        <v>0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</row>
    <row r="48" spans="1:377" x14ac:dyDescent="0.25">
      <c r="A48" s="142"/>
      <c r="B48" s="31" t="s">
        <v>25</v>
      </c>
      <c r="C48" s="15"/>
      <c r="D48" s="99"/>
      <c r="E48" s="208">
        <f>$F$17*(1+$F$77)-$F$17</f>
        <v>96600</v>
      </c>
      <c r="F48" s="32"/>
      <c r="G48" s="18">
        <f>E48*F48</f>
        <v>0</v>
      </c>
      <c r="H48" s="208">
        <f>$F$17*(1+$I$77)-$F$17</f>
        <v>103320</v>
      </c>
      <c r="I48" s="32"/>
      <c r="J48" s="18">
        <f>$H48*I48</f>
        <v>0</v>
      </c>
      <c r="K48" s="38"/>
      <c r="L48" s="174">
        <f t="shared" si="2"/>
        <v>0</v>
      </c>
      <c r="M48" s="123" t="str">
        <f t="shared" si="3"/>
        <v/>
      </c>
      <c r="N48" s="38"/>
      <c r="O48" s="32"/>
      <c r="P48" s="18">
        <f>$H48*O48</f>
        <v>0</v>
      </c>
      <c r="Q48" s="38"/>
      <c r="R48" s="174">
        <f t="shared" si="5"/>
        <v>0</v>
      </c>
      <c r="S48" s="123" t="str">
        <f t="shared" si="6"/>
        <v/>
      </c>
      <c r="T48" s="38"/>
      <c r="U48" s="32"/>
      <c r="V48" s="18">
        <f>$H48*U48</f>
        <v>0</v>
      </c>
      <c r="W48" s="38"/>
      <c r="X48" s="174">
        <f t="shared" si="8"/>
        <v>0</v>
      </c>
      <c r="Y48" s="123" t="str">
        <f t="shared" si="9"/>
        <v/>
      </c>
      <c r="Z48" s="38"/>
      <c r="AA48" s="32"/>
      <c r="AB48" s="18">
        <f>$H48*AA48</f>
        <v>0</v>
      </c>
      <c r="AC48" s="38"/>
      <c r="AD48" s="174">
        <f t="shared" si="11"/>
        <v>0</v>
      </c>
      <c r="AE48" s="123" t="str">
        <f t="shared" si="12"/>
        <v/>
      </c>
      <c r="AF48" s="38"/>
      <c r="AG48" s="32"/>
      <c r="AH48" s="18">
        <f>$H48*AG48</f>
        <v>0</v>
      </c>
      <c r="AI48" s="38"/>
      <c r="AJ48" s="174">
        <f t="shared" si="14"/>
        <v>0</v>
      </c>
      <c r="AK48" s="123" t="str">
        <f t="shared" si="15"/>
        <v/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</row>
    <row r="49" spans="1:377" x14ac:dyDescent="0.25">
      <c r="A49" s="142"/>
      <c r="B49" s="31"/>
      <c r="C49" s="15"/>
      <c r="D49" s="99"/>
      <c r="E49" s="17"/>
      <c r="F49" s="32"/>
      <c r="G49" s="18">
        <f t="shared" si="17"/>
        <v>0</v>
      </c>
      <c r="H49" s="38"/>
      <c r="I49" s="32"/>
      <c r="J49" s="18"/>
      <c r="K49" s="38"/>
      <c r="L49" s="174">
        <f t="shared" si="2"/>
        <v>0</v>
      </c>
      <c r="M49" s="123"/>
      <c r="N49" s="38"/>
      <c r="O49" s="32"/>
      <c r="P49" s="18">
        <f t="shared" si="20"/>
        <v>0</v>
      </c>
      <c r="Q49" s="38"/>
      <c r="R49" s="174">
        <f t="shared" si="5"/>
        <v>0</v>
      </c>
      <c r="S49" s="123" t="str">
        <f t="shared" si="6"/>
        <v/>
      </c>
      <c r="T49" s="38"/>
      <c r="U49" s="32"/>
      <c r="V49" s="18">
        <f t="shared" si="21"/>
        <v>0</v>
      </c>
      <c r="W49" s="38"/>
      <c r="X49" s="174">
        <f t="shared" si="8"/>
        <v>0</v>
      </c>
      <c r="Y49" s="123" t="str">
        <f t="shared" si="9"/>
        <v/>
      </c>
      <c r="Z49" s="38"/>
      <c r="AA49" s="32"/>
      <c r="AB49" s="18">
        <f t="shared" si="22"/>
        <v>0</v>
      </c>
      <c r="AC49" s="38"/>
      <c r="AD49" s="174">
        <f t="shared" si="11"/>
        <v>0</v>
      </c>
      <c r="AE49" s="123" t="str">
        <f t="shared" si="12"/>
        <v/>
      </c>
      <c r="AF49" s="38"/>
      <c r="AG49" s="32"/>
      <c r="AH49" s="18">
        <f t="shared" si="23"/>
        <v>0</v>
      </c>
      <c r="AI49" s="38"/>
      <c r="AJ49" s="174">
        <f t="shared" si="14"/>
        <v>0</v>
      </c>
      <c r="AK49" s="123" t="str">
        <f t="shared" si="15"/>
        <v/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</row>
    <row r="50" spans="1:377" x14ac:dyDescent="0.25">
      <c r="A50" s="142"/>
      <c r="B50" s="33" t="s">
        <v>27</v>
      </c>
      <c r="C50" s="34"/>
      <c r="D50" s="35"/>
      <c r="E50" s="36"/>
      <c r="F50" s="35"/>
      <c r="G50" s="37">
        <f>SUM(G41:G49)+G40</f>
        <v>16168.369999999999</v>
      </c>
      <c r="H50" s="38"/>
      <c r="I50" s="35"/>
      <c r="J50" s="37">
        <f>SUM(J41:J49)+J40</f>
        <v>22096.084999999995</v>
      </c>
      <c r="K50" s="38"/>
      <c r="L50" s="209">
        <f t="shared" si="2"/>
        <v>5927.7149999999965</v>
      </c>
      <c r="M50" s="125">
        <f>IF((G50)=0,"",(L50/G50))</f>
        <v>0.36662415568174139</v>
      </c>
      <c r="N50" s="38"/>
      <c r="O50" s="35"/>
      <c r="P50" s="37">
        <f>SUM(P41:P49)+P40</f>
        <v>24946.93</v>
      </c>
      <c r="Q50" s="38"/>
      <c r="R50" s="209">
        <f t="shared" si="5"/>
        <v>2850.8450000000048</v>
      </c>
      <c r="S50" s="125">
        <f t="shared" si="6"/>
        <v>0.12902036718269347</v>
      </c>
      <c r="T50" s="38"/>
      <c r="U50" s="35"/>
      <c r="V50" s="37">
        <f>SUM(V41:V49)+V40</f>
        <v>26358.13</v>
      </c>
      <c r="W50" s="38"/>
      <c r="X50" s="209">
        <f t="shared" si="8"/>
        <v>1411.2000000000007</v>
      </c>
      <c r="Y50" s="125">
        <f t="shared" si="9"/>
        <v>5.6568082726010806E-2</v>
      </c>
      <c r="Z50" s="38"/>
      <c r="AA50" s="35"/>
      <c r="AB50" s="37">
        <f>SUM(AB41:AB49)+AB40</f>
        <v>27749.485000000001</v>
      </c>
      <c r="AC50" s="38"/>
      <c r="AD50" s="209">
        <f t="shared" si="11"/>
        <v>1391.3549999999996</v>
      </c>
      <c r="AE50" s="125">
        <f t="shared" si="12"/>
        <v>5.2786559592808729E-2</v>
      </c>
      <c r="AF50" s="38"/>
      <c r="AG50" s="35"/>
      <c r="AH50" s="37">
        <f>SUM(AH41:AH49)+AH40</f>
        <v>29019.565000000002</v>
      </c>
      <c r="AI50" s="38"/>
      <c r="AJ50" s="209">
        <f t="shared" si="14"/>
        <v>1270.0800000000017</v>
      </c>
      <c r="AK50" s="125">
        <f t="shared" si="15"/>
        <v>4.5769498064558739E-2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</row>
    <row r="51" spans="1:377" x14ac:dyDescent="0.25">
      <c r="A51" s="142" t="str">
        <f>[3]Rates!$A$127</f>
        <v>TN_LU</v>
      </c>
      <c r="B51" s="19" t="s">
        <v>28</v>
      </c>
      <c r="C51" s="19"/>
      <c r="D51" s="101" t="s">
        <v>77</v>
      </c>
      <c r="E51" s="39">
        <f>F18</f>
        <v>7350</v>
      </c>
      <c r="F51" s="20">
        <f>IF($A51&lt;&gt;"",VLOOKUP($A51,[3]Rates!$A$1:$R$65536,12,FALSE),0)</f>
        <v>3.4638</v>
      </c>
      <c r="G51" s="18">
        <f>E51*F51</f>
        <v>25458.93</v>
      </c>
      <c r="H51" s="39">
        <f>E51</f>
        <v>7350</v>
      </c>
      <c r="I51" s="20">
        <f>IF($A51&lt;&gt;"",VLOOKUP($A51,[3]Rates!$A$1:$R$65536,14,FALSE),0)</f>
        <v>3.4689999999999999</v>
      </c>
      <c r="J51" s="18">
        <f>$H51*I51</f>
        <v>25497.149999999998</v>
      </c>
      <c r="K51" s="38"/>
      <c r="L51" s="210">
        <f>J51-G51</f>
        <v>38.219999999997526</v>
      </c>
      <c r="M51" s="123">
        <f t="shared" ref="M51:M62" si="24">IF((G51)=0,"",(L51/G51))</f>
        <v>1.5012414111668293E-3</v>
      </c>
      <c r="N51" s="38"/>
      <c r="O51" s="20">
        <f>IF($A51&lt;&gt;"",VLOOKUP($A51,[3]Rates!$A$1:$R$65536,15,FALSE),0)</f>
        <v>3.5360999999999998</v>
      </c>
      <c r="P51" s="18">
        <f>$H51*O51</f>
        <v>25990.334999999999</v>
      </c>
      <c r="Q51" s="38"/>
      <c r="R51" s="210">
        <f t="shared" si="5"/>
        <v>493.18500000000131</v>
      </c>
      <c r="S51" s="123">
        <f t="shared" si="6"/>
        <v>1.9342750072066931E-2</v>
      </c>
      <c r="T51" s="38"/>
      <c r="U51" s="20">
        <f>IF($A51&lt;&gt;"",VLOOKUP($A51,[3]Rates!$A$1:$R$65536,16,FALSE),0)</f>
        <v>3.6097999999999999</v>
      </c>
      <c r="V51" s="18">
        <f>$H51*U51</f>
        <v>26532.03</v>
      </c>
      <c r="W51" s="38"/>
      <c r="X51" s="210">
        <f t="shared" si="8"/>
        <v>541.69499999999971</v>
      </c>
      <c r="Y51" s="123">
        <f t="shared" si="9"/>
        <v>2.0842170753089553E-2</v>
      </c>
      <c r="Z51" s="38"/>
      <c r="AA51" s="20">
        <f>IF($A51&lt;&gt;"",VLOOKUP($A51,[3]Rates!$A$1:$R$65536,17,FALSE),0)</f>
        <v>3.6867999999999999</v>
      </c>
      <c r="AB51" s="18">
        <f>$H51*AA51</f>
        <v>27097.98</v>
      </c>
      <c r="AC51" s="38"/>
      <c r="AD51" s="210">
        <f t="shared" si="11"/>
        <v>565.95000000000073</v>
      </c>
      <c r="AE51" s="123">
        <f t="shared" si="12"/>
        <v>2.1330821652169124E-2</v>
      </c>
      <c r="AF51" s="38"/>
      <c r="AG51" s="20">
        <f>IF($A51&lt;&gt;"",VLOOKUP($A51,[3]Rates!$A$1:$R$65536,18,FALSE),0)</f>
        <v>3.7780999999999998</v>
      </c>
      <c r="AH51" s="18">
        <f>$H51*AG51</f>
        <v>27769.035</v>
      </c>
      <c r="AI51" s="38"/>
      <c r="AJ51" s="210">
        <f t="shared" si="14"/>
        <v>671.05500000000029</v>
      </c>
      <c r="AK51" s="123">
        <f t="shared" si="15"/>
        <v>2.4764023000976468E-2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</row>
    <row r="52" spans="1:377" x14ac:dyDescent="0.25">
      <c r="A52" s="142" t="str">
        <f>[3]Rates!$A$128</f>
        <v>TC_LU</v>
      </c>
      <c r="B52" s="40" t="s">
        <v>29</v>
      </c>
      <c r="C52" s="19"/>
      <c r="D52" s="101" t="s">
        <v>77</v>
      </c>
      <c r="E52" s="39">
        <f>E51</f>
        <v>7350</v>
      </c>
      <c r="F52" s="20">
        <f>IF($A52&lt;&gt;"",VLOOKUP($A52,[3]Rates!$A$1:$R$65536,12,FALSE),0)</f>
        <v>1.2027000000000001</v>
      </c>
      <c r="G52" s="18">
        <f>E52*F52</f>
        <v>8839.8450000000012</v>
      </c>
      <c r="H52" s="39">
        <f>E52</f>
        <v>7350</v>
      </c>
      <c r="I52" s="20">
        <f>IF($A52&lt;&gt;"",VLOOKUP($A52,[3]Rates!$A$1:$R$65536,14,FALSE),0)</f>
        <v>1.2887999999999999</v>
      </c>
      <c r="J52" s="18">
        <f>$H52*I52</f>
        <v>9472.68</v>
      </c>
      <c r="K52" s="38"/>
      <c r="L52" s="210">
        <f t="shared" si="2"/>
        <v>632.83499999999913</v>
      </c>
      <c r="M52" s="123">
        <f t="shared" si="24"/>
        <v>7.158892491893229E-2</v>
      </c>
      <c r="N52" s="38"/>
      <c r="O52" s="20">
        <f>IF($A52&lt;&gt;"",VLOOKUP($A52,[3]Rates!$A$1:$R$65536,15,FALSE),0)</f>
        <v>1.3178000000000001</v>
      </c>
      <c r="P52" s="18">
        <f>$H52*O52</f>
        <v>9685.83</v>
      </c>
      <c r="Q52" s="38"/>
      <c r="R52" s="210">
        <f t="shared" si="5"/>
        <v>213.14999999999964</v>
      </c>
      <c r="S52" s="123">
        <f t="shared" si="6"/>
        <v>2.2501551831160732E-2</v>
      </c>
      <c r="T52" s="38"/>
      <c r="U52" s="20">
        <f>IF($A52&lt;&gt;"",VLOOKUP($A52,[3]Rates!$A$1:$R$65536,16,FALSE),0)</f>
        <v>1.3495999999999999</v>
      </c>
      <c r="V52" s="18">
        <f>$H52*U52</f>
        <v>9919.56</v>
      </c>
      <c r="W52" s="38"/>
      <c r="X52" s="210">
        <f t="shared" si="8"/>
        <v>233.72999999999956</v>
      </c>
      <c r="Y52" s="123">
        <f t="shared" si="9"/>
        <v>2.4131127636970662E-2</v>
      </c>
      <c r="Z52" s="38"/>
      <c r="AA52" s="20">
        <f>IF($A52&lt;&gt;"",VLOOKUP($A52,[3]Rates!$A$1:$R$65536,17,FALSE),0)</f>
        <v>1.3829</v>
      </c>
      <c r="AB52" s="18">
        <f>$H52*AA52</f>
        <v>10164.315000000001</v>
      </c>
      <c r="AC52" s="38"/>
      <c r="AD52" s="210">
        <f t="shared" si="11"/>
        <v>244.75500000000102</v>
      </c>
      <c r="AE52" s="123">
        <f t="shared" si="12"/>
        <v>2.4673977474807453E-2</v>
      </c>
      <c r="AF52" s="38"/>
      <c r="AG52" s="20">
        <f>IF($A52&lt;&gt;"",VLOOKUP($A52,[3]Rates!$A$1:$R$65536,18,FALSE),0)</f>
        <v>1.4218</v>
      </c>
      <c r="AH52" s="18">
        <f>$H52*AG52</f>
        <v>10450.23</v>
      </c>
      <c r="AI52" s="38"/>
      <c r="AJ52" s="210">
        <f t="shared" si="14"/>
        <v>285.91499999999905</v>
      </c>
      <c r="AK52" s="123">
        <f t="shared" si="15"/>
        <v>2.8129293513630683E-2</v>
      </c>
    </row>
    <row r="53" spans="1:377" x14ac:dyDescent="0.25">
      <c r="B53" s="33" t="s">
        <v>30</v>
      </c>
      <c r="C53" s="25"/>
      <c r="D53" s="41"/>
      <c r="E53" s="36"/>
      <c r="F53" s="41"/>
      <c r="G53" s="37">
        <f>SUM(G50:G52)</f>
        <v>50467.145000000004</v>
      </c>
      <c r="H53" s="17"/>
      <c r="I53" s="41"/>
      <c r="J53" s="37">
        <f>SUM(J50:J52)</f>
        <v>57065.914999999994</v>
      </c>
      <c r="K53" s="109"/>
      <c r="L53" s="211">
        <f t="shared" si="2"/>
        <v>6598.7699999999895</v>
      </c>
      <c r="M53" s="125">
        <f t="shared" si="24"/>
        <v>0.13075378050412775</v>
      </c>
      <c r="N53" s="109"/>
      <c r="O53" s="41"/>
      <c r="P53" s="37">
        <f>SUM(P50:P52)</f>
        <v>60623.095000000001</v>
      </c>
      <c r="Q53" s="109"/>
      <c r="R53" s="211">
        <f t="shared" si="5"/>
        <v>3557.1800000000076</v>
      </c>
      <c r="S53" s="125">
        <f t="shared" si="6"/>
        <v>6.2334582736472514E-2</v>
      </c>
      <c r="T53" s="109"/>
      <c r="U53" s="41"/>
      <c r="V53" s="37">
        <f>SUM(V50:V52)</f>
        <v>62809.72</v>
      </c>
      <c r="W53" s="109"/>
      <c r="X53" s="211">
        <f t="shared" si="8"/>
        <v>2186.625</v>
      </c>
      <c r="Y53" s="125">
        <f t="shared" si="9"/>
        <v>3.6069174627260454E-2</v>
      </c>
      <c r="Z53" s="109"/>
      <c r="AA53" s="41"/>
      <c r="AB53" s="37">
        <f>SUM(AB50:AB52)</f>
        <v>65011.78</v>
      </c>
      <c r="AC53" s="109"/>
      <c r="AD53" s="211">
        <f t="shared" si="11"/>
        <v>2202.0599999999977</v>
      </c>
      <c r="AE53" s="125">
        <f t="shared" si="12"/>
        <v>3.5059223317664805E-2</v>
      </c>
      <c r="AF53" s="109"/>
      <c r="AG53" s="41"/>
      <c r="AH53" s="37">
        <f>SUM(AH50:AH52)</f>
        <v>67238.83</v>
      </c>
      <c r="AI53" s="109"/>
      <c r="AJ53" s="211">
        <f t="shared" si="14"/>
        <v>2227.0500000000029</v>
      </c>
      <c r="AK53" s="125">
        <f t="shared" si="15"/>
        <v>3.4256099433056637E-2</v>
      </c>
    </row>
    <row r="54" spans="1:377" x14ac:dyDescent="0.25">
      <c r="B54" s="42" t="s">
        <v>31</v>
      </c>
      <c r="C54" s="15"/>
      <c r="D54" s="99" t="s">
        <v>76</v>
      </c>
      <c r="E54" s="139">
        <f>F17+E48</f>
        <v>2896600</v>
      </c>
      <c r="F54" s="43">
        <v>4.4000000000000003E-3</v>
      </c>
      <c r="G54" s="44">
        <f t="shared" ref="G54:G62" si="25">E54*F54</f>
        <v>12745.04</v>
      </c>
      <c r="H54" s="39">
        <f>F$17*(1+I$77)</f>
        <v>2903320</v>
      </c>
      <c r="I54" s="43">
        <v>4.4000000000000003E-3</v>
      </c>
      <c r="J54" s="44">
        <f>$H54*I54</f>
        <v>12774.608</v>
      </c>
      <c r="K54" s="17"/>
      <c r="L54" s="178">
        <f>J54-G54</f>
        <v>29.567999999999302</v>
      </c>
      <c r="M54" s="126">
        <f t="shared" si="24"/>
        <v>2.319961333977712E-3</v>
      </c>
      <c r="N54" s="17"/>
      <c r="O54" s="43">
        <v>4.4000000000000003E-3</v>
      </c>
      <c r="P54" s="44">
        <f>$H54*O54</f>
        <v>12774.608</v>
      </c>
      <c r="Q54" s="17"/>
      <c r="R54" s="178">
        <f>P54-J54</f>
        <v>0</v>
      </c>
      <c r="S54" s="126">
        <f t="shared" si="6"/>
        <v>0</v>
      </c>
      <c r="T54" s="17"/>
      <c r="U54" s="43">
        <v>4.4000000000000003E-3</v>
      </c>
      <c r="V54" s="44">
        <f>$H54*U54</f>
        <v>12774.608</v>
      </c>
      <c r="W54" s="17"/>
      <c r="X54" s="178">
        <f t="shared" si="8"/>
        <v>0</v>
      </c>
      <c r="Y54" s="126">
        <f t="shared" si="9"/>
        <v>0</v>
      </c>
      <c r="Z54" s="17"/>
      <c r="AA54" s="43">
        <v>4.4000000000000003E-3</v>
      </c>
      <c r="AB54" s="44">
        <f>$H54*AA54</f>
        <v>12774.608</v>
      </c>
      <c r="AC54" s="17"/>
      <c r="AD54" s="178">
        <f t="shared" si="11"/>
        <v>0</v>
      </c>
      <c r="AE54" s="126">
        <f t="shared" si="12"/>
        <v>0</v>
      </c>
      <c r="AF54" s="17"/>
      <c r="AG54" s="43">
        <v>4.4000000000000003E-3</v>
      </c>
      <c r="AH54" s="44">
        <f>$H54*AG54</f>
        <v>12774.608</v>
      </c>
      <c r="AI54" s="17"/>
      <c r="AJ54" s="178">
        <f t="shared" si="14"/>
        <v>0</v>
      </c>
      <c r="AK54" s="126">
        <f t="shared" si="15"/>
        <v>0</v>
      </c>
    </row>
    <row r="55" spans="1:377" x14ac:dyDescent="0.25">
      <c r="B55" s="42" t="s">
        <v>32</v>
      </c>
      <c r="C55" s="15"/>
      <c r="D55" s="99" t="s">
        <v>76</v>
      </c>
      <c r="E55" s="139">
        <f>E54</f>
        <v>2896600</v>
      </c>
      <c r="F55" s="43">
        <v>1.2999999999999999E-3</v>
      </c>
      <c r="G55" s="44">
        <f t="shared" si="25"/>
        <v>3765.58</v>
      </c>
      <c r="H55" s="39">
        <f>F$17*(1+I$77)</f>
        <v>2903320</v>
      </c>
      <c r="I55" s="43">
        <v>1.2999999999999999E-3</v>
      </c>
      <c r="J55" s="44">
        <f>$H55*I55</f>
        <v>3774.3159999999998</v>
      </c>
      <c r="K55" s="17"/>
      <c r="L55" s="178">
        <f t="shared" si="2"/>
        <v>8.7359999999998763</v>
      </c>
      <c r="M55" s="126">
        <f t="shared" si="24"/>
        <v>2.3199613339777341E-3</v>
      </c>
      <c r="N55" s="17"/>
      <c r="O55" s="43">
        <v>1.2999999999999999E-3</v>
      </c>
      <c r="P55" s="44">
        <f>$H55*O55</f>
        <v>3774.3159999999998</v>
      </c>
      <c r="Q55" s="17"/>
      <c r="R55" s="178">
        <f t="shared" si="5"/>
        <v>0</v>
      </c>
      <c r="S55" s="126">
        <f t="shared" si="6"/>
        <v>0</v>
      </c>
      <c r="T55" s="17"/>
      <c r="U55" s="43">
        <v>1.2999999999999999E-3</v>
      </c>
      <c r="V55" s="44">
        <f>$H55*U55</f>
        <v>3774.3159999999998</v>
      </c>
      <c r="W55" s="17"/>
      <c r="X55" s="178">
        <f t="shared" si="8"/>
        <v>0</v>
      </c>
      <c r="Y55" s="126">
        <f t="shared" si="9"/>
        <v>0</v>
      </c>
      <c r="Z55" s="17"/>
      <c r="AA55" s="43">
        <v>1.2999999999999999E-3</v>
      </c>
      <c r="AB55" s="44">
        <f>$H55*AA55</f>
        <v>3774.3159999999998</v>
      </c>
      <c r="AC55" s="17"/>
      <c r="AD55" s="178">
        <f t="shared" si="11"/>
        <v>0</v>
      </c>
      <c r="AE55" s="126">
        <f t="shared" si="12"/>
        <v>0</v>
      </c>
      <c r="AF55" s="17"/>
      <c r="AG55" s="43">
        <v>1.2999999999999999E-3</v>
      </c>
      <c r="AH55" s="44">
        <f>$H55*AG55</f>
        <v>3774.3159999999998</v>
      </c>
      <c r="AI55" s="17"/>
      <c r="AJ55" s="178">
        <f t="shared" si="14"/>
        <v>0</v>
      </c>
      <c r="AK55" s="126">
        <f t="shared" si="15"/>
        <v>0</v>
      </c>
    </row>
    <row r="56" spans="1:377" x14ac:dyDescent="0.25">
      <c r="B56" s="15" t="s">
        <v>33</v>
      </c>
      <c r="C56" s="15"/>
      <c r="D56" s="99" t="s">
        <v>75</v>
      </c>
      <c r="E56" s="140">
        <v>1</v>
      </c>
      <c r="F56" s="137">
        <v>0.25</v>
      </c>
      <c r="G56" s="44">
        <f t="shared" si="25"/>
        <v>0.25</v>
      </c>
      <c r="H56" s="17"/>
      <c r="I56" s="43">
        <v>0.25</v>
      </c>
      <c r="J56" s="44">
        <f t="shared" ref="J56:J62" si="26">$E56*I56</f>
        <v>0.25</v>
      </c>
      <c r="K56" s="17"/>
      <c r="L56" s="178">
        <f t="shared" si="2"/>
        <v>0</v>
      </c>
      <c r="M56" s="126">
        <f t="shared" si="24"/>
        <v>0</v>
      </c>
      <c r="N56" s="17"/>
      <c r="O56" s="43">
        <v>0.25</v>
      </c>
      <c r="P56" s="44">
        <f t="shared" ref="P56:P62" si="27">$E56*O56</f>
        <v>0.25</v>
      </c>
      <c r="Q56" s="17"/>
      <c r="R56" s="178">
        <f t="shared" si="5"/>
        <v>0</v>
      </c>
      <c r="S56" s="126">
        <f t="shared" si="6"/>
        <v>0</v>
      </c>
      <c r="T56" s="17"/>
      <c r="U56" s="43">
        <v>0.25</v>
      </c>
      <c r="V56" s="44">
        <f t="shared" ref="V56:V62" si="28">$E56*U56</f>
        <v>0.25</v>
      </c>
      <c r="W56" s="17"/>
      <c r="X56" s="178">
        <f t="shared" si="8"/>
        <v>0</v>
      </c>
      <c r="Y56" s="126">
        <f t="shared" si="9"/>
        <v>0</v>
      </c>
      <c r="Z56" s="17"/>
      <c r="AA56" s="43">
        <v>0.25</v>
      </c>
      <c r="AB56" s="44">
        <f t="shared" ref="AB56:AB62" si="29">$E56*AA56</f>
        <v>0.25</v>
      </c>
      <c r="AC56" s="17"/>
      <c r="AD56" s="178">
        <f t="shared" si="11"/>
        <v>0</v>
      </c>
      <c r="AE56" s="126">
        <f t="shared" si="12"/>
        <v>0</v>
      </c>
      <c r="AF56" s="17"/>
      <c r="AG56" s="43">
        <v>0.25</v>
      </c>
      <c r="AH56" s="44">
        <f t="shared" ref="AH56:AH62" si="30">$E56*AG56</f>
        <v>0.25</v>
      </c>
      <c r="AI56" s="17"/>
      <c r="AJ56" s="178">
        <f t="shared" si="14"/>
        <v>0</v>
      </c>
      <c r="AK56" s="126">
        <f t="shared" si="15"/>
        <v>0</v>
      </c>
    </row>
    <row r="57" spans="1:377" x14ac:dyDescent="0.25">
      <c r="B57" s="15" t="s">
        <v>34</v>
      </c>
      <c r="C57" s="15"/>
      <c r="D57" s="99" t="s">
        <v>76</v>
      </c>
      <c r="E57" s="140">
        <f>F17</f>
        <v>2800000</v>
      </c>
      <c r="F57" s="43">
        <v>7.0000000000000001E-3</v>
      </c>
      <c r="G57" s="44">
        <f t="shared" si="25"/>
        <v>19600</v>
      </c>
      <c r="H57" s="17"/>
      <c r="I57" s="43">
        <v>7.0000000000000001E-3</v>
      </c>
      <c r="J57" s="44">
        <f t="shared" si="26"/>
        <v>19600</v>
      </c>
      <c r="K57" s="17"/>
      <c r="L57" s="178">
        <f t="shared" si="2"/>
        <v>0</v>
      </c>
      <c r="M57" s="126">
        <f t="shared" si="24"/>
        <v>0</v>
      </c>
      <c r="N57" s="17"/>
      <c r="O57" s="43">
        <v>7.0000000000000001E-3</v>
      </c>
      <c r="P57" s="44">
        <f t="shared" si="27"/>
        <v>19600</v>
      </c>
      <c r="Q57" s="17"/>
      <c r="R57" s="178">
        <f t="shared" si="5"/>
        <v>0</v>
      </c>
      <c r="S57" s="126">
        <f t="shared" si="6"/>
        <v>0</v>
      </c>
      <c r="T57" s="17"/>
      <c r="U57" s="43">
        <v>7.0000000000000001E-3</v>
      </c>
      <c r="V57" s="44">
        <f t="shared" si="28"/>
        <v>19600</v>
      </c>
      <c r="W57" s="17"/>
      <c r="X57" s="178">
        <f t="shared" si="8"/>
        <v>0</v>
      </c>
      <c r="Y57" s="126">
        <f t="shared" si="9"/>
        <v>0</v>
      </c>
      <c r="Z57" s="17"/>
      <c r="AA57" s="43">
        <v>7.0000000000000001E-3</v>
      </c>
      <c r="AB57" s="44">
        <f t="shared" si="29"/>
        <v>19600</v>
      </c>
      <c r="AC57" s="17"/>
      <c r="AD57" s="178">
        <f t="shared" si="11"/>
        <v>0</v>
      </c>
      <c r="AE57" s="126">
        <f t="shared" si="12"/>
        <v>0</v>
      </c>
      <c r="AF57" s="17"/>
      <c r="AG57" s="43">
        <v>7.0000000000000001E-3</v>
      </c>
      <c r="AH57" s="44">
        <f t="shared" si="30"/>
        <v>19600</v>
      </c>
      <c r="AI57" s="17"/>
      <c r="AJ57" s="178">
        <f t="shared" si="14"/>
        <v>0</v>
      </c>
      <c r="AK57" s="126">
        <f t="shared" si="15"/>
        <v>0</v>
      </c>
    </row>
    <row r="58" spans="1:377" x14ac:dyDescent="0.25">
      <c r="B58" s="31" t="s">
        <v>35</v>
      </c>
      <c r="C58" s="15"/>
      <c r="D58" s="99" t="s">
        <v>76</v>
      </c>
      <c r="E58" s="139">
        <f>0.64*$F$17+E48*0.64</f>
        <v>1853824</v>
      </c>
      <c r="F58" s="46">
        <v>0.08</v>
      </c>
      <c r="G58" s="44">
        <f t="shared" si="25"/>
        <v>148305.92000000001</v>
      </c>
      <c r="H58" s="139">
        <f>0.64*$F$17+H48*0.64</f>
        <v>1858124.8</v>
      </c>
      <c r="I58" s="46">
        <f>F58</f>
        <v>0.08</v>
      </c>
      <c r="J58" s="44">
        <f>$H58*I58</f>
        <v>148649.984</v>
      </c>
      <c r="K58" s="17"/>
      <c r="L58" s="179">
        <f t="shared" si="2"/>
        <v>344.06399999998393</v>
      </c>
      <c r="M58" s="126">
        <f t="shared" si="24"/>
        <v>2.3199613339776586E-3</v>
      </c>
      <c r="N58" s="17"/>
      <c r="O58" s="46">
        <f>I58</f>
        <v>0.08</v>
      </c>
      <c r="P58" s="44">
        <f>$H58*O58</f>
        <v>148649.984</v>
      </c>
      <c r="Q58" s="17"/>
      <c r="R58" s="179">
        <f t="shared" si="5"/>
        <v>0</v>
      </c>
      <c r="S58" s="126">
        <f t="shared" si="6"/>
        <v>0</v>
      </c>
      <c r="T58" s="17"/>
      <c r="U58" s="46">
        <f>I58</f>
        <v>0.08</v>
      </c>
      <c r="V58" s="44">
        <f>$H58*U58</f>
        <v>148649.984</v>
      </c>
      <c r="W58" s="17"/>
      <c r="X58" s="179">
        <f t="shared" si="8"/>
        <v>0</v>
      </c>
      <c r="Y58" s="126">
        <f t="shared" si="9"/>
        <v>0</v>
      </c>
      <c r="Z58" s="17"/>
      <c r="AA58" s="46">
        <f>I58</f>
        <v>0.08</v>
      </c>
      <c r="AB58" s="44">
        <f>$H58*AA58</f>
        <v>148649.984</v>
      </c>
      <c r="AC58" s="17"/>
      <c r="AD58" s="179">
        <f t="shared" si="11"/>
        <v>0</v>
      </c>
      <c r="AE58" s="126">
        <f t="shared" si="12"/>
        <v>0</v>
      </c>
      <c r="AF58" s="17"/>
      <c r="AG58" s="46">
        <f>I58</f>
        <v>0.08</v>
      </c>
      <c r="AH58" s="44">
        <f>$H58*AG58</f>
        <v>148649.984</v>
      </c>
      <c r="AI58" s="17"/>
      <c r="AJ58" s="179">
        <f t="shared" si="14"/>
        <v>0</v>
      </c>
      <c r="AK58" s="126">
        <f t="shared" si="15"/>
        <v>0</v>
      </c>
    </row>
    <row r="59" spans="1:377" x14ac:dyDescent="0.25">
      <c r="B59" s="31" t="s">
        <v>36</v>
      </c>
      <c r="C59" s="15"/>
      <c r="D59" s="99" t="s">
        <v>76</v>
      </c>
      <c r="E59" s="139">
        <f>0.18*$F$17+E48*0.18</f>
        <v>521388</v>
      </c>
      <c r="F59" s="46">
        <v>0.122</v>
      </c>
      <c r="G59" s="44">
        <f t="shared" si="25"/>
        <v>63609.335999999996</v>
      </c>
      <c r="H59" s="139">
        <f>0.18*$F$17+H48*0.18</f>
        <v>522597.6</v>
      </c>
      <c r="I59" s="46">
        <f t="shared" ref="I59:I62" si="31">F59</f>
        <v>0.122</v>
      </c>
      <c r="J59" s="44">
        <f t="shared" ref="J59:J60" si="32">$H59*I59</f>
        <v>63756.907199999994</v>
      </c>
      <c r="K59" s="17"/>
      <c r="L59" s="179">
        <f t="shared" si="2"/>
        <v>147.5711999999985</v>
      </c>
      <c r="M59" s="126">
        <f t="shared" si="24"/>
        <v>2.3199613339777436E-3</v>
      </c>
      <c r="N59" s="17"/>
      <c r="O59" s="46">
        <f t="shared" ref="O59:O62" si="33">I59</f>
        <v>0.122</v>
      </c>
      <c r="P59" s="44">
        <f t="shared" ref="P59:P60" si="34">$H59*O59</f>
        <v>63756.907199999994</v>
      </c>
      <c r="Q59" s="17"/>
      <c r="R59" s="179">
        <f t="shared" si="5"/>
        <v>0</v>
      </c>
      <c r="S59" s="126">
        <f t="shared" si="6"/>
        <v>0</v>
      </c>
      <c r="T59" s="17"/>
      <c r="U59" s="46">
        <f t="shared" ref="U59:U62" si="35">I59</f>
        <v>0.122</v>
      </c>
      <c r="V59" s="44">
        <f t="shared" ref="V59:V60" si="36">$H59*U59</f>
        <v>63756.907199999994</v>
      </c>
      <c r="W59" s="17"/>
      <c r="X59" s="179">
        <f t="shared" si="8"/>
        <v>0</v>
      </c>
      <c r="Y59" s="126">
        <f t="shared" si="9"/>
        <v>0</v>
      </c>
      <c r="Z59" s="17"/>
      <c r="AA59" s="46">
        <f t="shared" ref="AA59:AA62" si="37">I59</f>
        <v>0.122</v>
      </c>
      <c r="AB59" s="44">
        <f t="shared" ref="AB59:AB60" si="38">$H59*AA59</f>
        <v>63756.907199999994</v>
      </c>
      <c r="AC59" s="17"/>
      <c r="AD59" s="179">
        <f t="shared" si="11"/>
        <v>0</v>
      </c>
      <c r="AE59" s="126">
        <f t="shared" si="12"/>
        <v>0</v>
      </c>
      <c r="AF59" s="17"/>
      <c r="AG59" s="46">
        <f t="shared" ref="AG59:AG62" si="39">I59</f>
        <v>0.122</v>
      </c>
      <c r="AH59" s="44">
        <f t="shared" ref="AH59:AH60" si="40">$H59*AG59</f>
        <v>63756.907199999994</v>
      </c>
      <c r="AI59" s="17"/>
      <c r="AJ59" s="179">
        <f t="shared" si="14"/>
        <v>0</v>
      </c>
      <c r="AK59" s="126">
        <f t="shared" si="15"/>
        <v>0</v>
      </c>
    </row>
    <row r="60" spans="1:377" x14ac:dyDescent="0.25">
      <c r="B60" s="7" t="s">
        <v>37</v>
      </c>
      <c r="C60" s="15"/>
      <c r="D60" s="99" t="s">
        <v>76</v>
      </c>
      <c r="E60" s="139">
        <f>0.18*$F$17+E48*0.18</f>
        <v>521388</v>
      </c>
      <c r="F60" s="46">
        <v>0.161</v>
      </c>
      <c r="G60" s="44">
        <f t="shared" si="25"/>
        <v>83943.468000000008</v>
      </c>
      <c r="H60" s="139">
        <f>0.18*$F$17+H48*0.18</f>
        <v>522597.6</v>
      </c>
      <c r="I60" s="46">
        <f t="shared" si="31"/>
        <v>0.161</v>
      </c>
      <c r="J60" s="44">
        <f t="shared" si="32"/>
        <v>84138.213600000003</v>
      </c>
      <c r="K60" s="17"/>
      <c r="L60" s="179">
        <f t="shared" si="2"/>
        <v>194.74559999999474</v>
      </c>
      <c r="M60" s="126">
        <f t="shared" si="24"/>
        <v>2.3199613339777042E-3</v>
      </c>
      <c r="N60" s="17"/>
      <c r="O60" s="46">
        <f t="shared" si="33"/>
        <v>0.161</v>
      </c>
      <c r="P60" s="44">
        <f t="shared" si="34"/>
        <v>84138.213600000003</v>
      </c>
      <c r="Q60" s="17"/>
      <c r="R60" s="179">
        <f t="shared" si="5"/>
        <v>0</v>
      </c>
      <c r="S60" s="126">
        <f t="shared" si="6"/>
        <v>0</v>
      </c>
      <c r="T60" s="17"/>
      <c r="U60" s="46">
        <f t="shared" si="35"/>
        <v>0.161</v>
      </c>
      <c r="V60" s="44">
        <f t="shared" si="36"/>
        <v>84138.213600000003</v>
      </c>
      <c r="W60" s="17"/>
      <c r="X60" s="179">
        <f t="shared" si="8"/>
        <v>0</v>
      </c>
      <c r="Y60" s="126">
        <f t="shared" si="9"/>
        <v>0</v>
      </c>
      <c r="Z60" s="17"/>
      <c r="AA60" s="46">
        <f t="shared" si="37"/>
        <v>0.161</v>
      </c>
      <c r="AB60" s="44">
        <f t="shared" si="38"/>
        <v>84138.213600000003</v>
      </c>
      <c r="AC60" s="17"/>
      <c r="AD60" s="179">
        <f t="shared" si="11"/>
        <v>0</v>
      </c>
      <c r="AE60" s="126">
        <f t="shared" si="12"/>
        <v>0</v>
      </c>
      <c r="AF60" s="17"/>
      <c r="AG60" s="46">
        <f t="shared" si="39"/>
        <v>0.161</v>
      </c>
      <c r="AH60" s="44">
        <f t="shared" si="40"/>
        <v>84138.213600000003</v>
      </c>
      <c r="AI60" s="17"/>
      <c r="AJ60" s="179">
        <f t="shared" si="14"/>
        <v>0</v>
      </c>
      <c r="AK60" s="126">
        <f t="shared" si="15"/>
        <v>0</v>
      </c>
    </row>
    <row r="61" spans="1:377" s="51" customFormat="1" x14ac:dyDescent="0.2">
      <c r="B61" s="48" t="s">
        <v>38</v>
      </c>
      <c r="C61" s="49"/>
      <c r="D61" s="102" t="s">
        <v>76</v>
      </c>
      <c r="E61" s="141">
        <f>IF(AND($R$1=1, F17&gt;=600), 600, IF(AND($R$1=1, AND(F17&lt;600, F17&gt;=0)), F17, IF(AND($R$1=2, F17&gt;=1000), 1000, IF(AND($R$1=2, AND(F17&lt;1000, F17&gt;=0)), F17))))</f>
        <v>1000</v>
      </c>
      <c r="F61" s="46">
        <v>9.4E-2</v>
      </c>
      <c r="G61" s="44">
        <f t="shared" si="25"/>
        <v>94</v>
      </c>
      <c r="H61" s="110"/>
      <c r="I61" s="46">
        <f t="shared" si="31"/>
        <v>9.4E-2</v>
      </c>
      <c r="J61" s="44">
        <f t="shared" si="26"/>
        <v>94</v>
      </c>
      <c r="K61" s="110"/>
      <c r="L61" s="179">
        <f t="shared" si="2"/>
        <v>0</v>
      </c>
      <c r="M61" s="126">
        <f t="shared" si="24"/>
        <v>0</v>
      </c>
      <c r="N61" s="110"/>
      <c r="O61" s="46">
        <f t="shared" si="33"/>
        <v>9.4E-2</v>
      </c>
      <c r="P61" s="44">
        <f t="shared" si="27"/>
        <v>94</v>
      </c>
      <c r="Q61" s="110"/>
      <c r="R61" s="179">
        <f t="shared" si="5"/>
        <v>0</v>
      </c>
      <c r="S61" s="126">
        <f t="shared" si="6"/>
        <v>0</v>
      </c>
      <c r="T61" s="110"/>
      <c r="U61" s="46">
        <f t="shared" si="35"/>
        <v>9.4E-2</v>
      </c>
      <c r="V61" s="44">
        <f t="shared" si="28"/>
        <v>94</v>
      </c>
      <c r="W61" s="110"/>
      <c r="X61" s="179">
        <f t="shared" si="8"/>
        <v>0</v>
      </c>
      <c r="Y61" s="126">
        <f t="shared" si="9"/>
        <v>0</v>
      </c>
      <c r="Z61" s="110"/>
      <c r="AA61" s="46">
        <f t="shared" si="37"/>
        <v>9.4E-2</v>
      </c>
      <c r="AB61" s="44">
        <f t="shared" si="29"/>
        <v>94</v>
      </c>
      <c r="AC61" s="110"/>
      <c r="AD61" s="179">
        <f t="shared" si="11"/>
        <v>0</v>
      </c>
      <c r="AE61" s="126">
        <f t="shared" si="12"/>
        <v>0</v>
      </c>
      <c r="AF61" s="110"/>
      <c r="AG61" s="46">
        <f t="shared" si="39"/>
        <v>9.4E-2</v>
      </c>
      <c r="AH61" s="44">
        <f t="shared" si="30"/>
        <v>94</v>
      </c>
      <c r="AI61" s="110"/>
      <c r="AJ61" s="179">
        <f t="shared" si="14"/>
        <v>0</v>
      </c>
      <c r="AK61" s="126">
        <f t="shared" si="15"/>
        <v>0</v>
      </c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98"/>
      <c r="MX61" s="98"/>
      <c r="MY61" s="98"/>
      <c r="MZ61" s="98"/>
      <c r="NA61" s="98"/>
      <c r="NB61" s="98"/>
      <c r="NC61" s="98"/>
      <c r="ND61" s="98"/>
      <c r="NE61" s="98"/>
      <c r="NF61" s="98"/>
      <c r="NG61" s="98"/>
      <c r="NH61" s="98"/>
      <c r="NI61" s="98"/>
      <c r="NJ61" s="98"/>
      <c r="NK61" s="98"/>
      <c r="NL61" s="98"/>
      <c r="NM61" s="98"/>
    </row>
    <row r="62" spans="1:377" s="51" customFormat="1" ht="15.75" thickBot="1" x14ac:dyDescent="0.25">
      <c r="B62" s="48" t="s">
        <v>39</v>
      </c>
      <c r="C62" s="49"/>
      <c r="D62" s="102" t="s">
        <v>76</v>
      </c>
      <c r="E62" s="141">
        <f>IF(AND($R$1=1, F17&gt;=600), F17-600, IF(AND($R$1=1, AND(F17&lt;600, F17&gt;=0)), 0, IF(AND($R$1=2, F17&gt;=1000), F17-1000, IF(AND($R$1=2, AND(F17&lt;1000, F17&gt;=0)), 0))))</f>
        <v>2799000</v>
      </c>
      <c r="F62" s="46">
        <v>0.11</v>
      </c>
      <c r="G62" s="44">
        <f t="shared" si="25"/>
        <v>307890</v>
      </c>
      <c r="H62" s="110"/>
      <c r="I62" s="46">
        <f t="shared" si="31"/>
        <v>0.11</v>
      </c>
      <c r="J62" s="44">
        <f t="shared" si="26"/>
        <v>307890</v>
      </c>
      <c r="K62" s="110"/>
      <c r="L62" s="179">
        <f t="shared" si="2"/>
        <v>0</v>
      </c>
      <c r="M62" s="126">
        <f t="shared" si="24"/>
        <v>0</v>
      </c>
      <c r="N62" s="110"/>
      <c r="O62" s="46">
        <f t="shared" si="33"/>
        <v>0.11</v>
      </c>
      <c r="P62" s="44">
        <f t="shared" si="27"/>
        <v>307890</v>
      </c>
      <c r="Q62" s="110"/>
      <c r="R62" s="179">
        <f t="shared" si="5"/>
        <v>0</v>
      </c>
      <c r="S62" s="126">
        <f t="shared" si="6"/>
        <v>0</v>
      </c>
      <c r="T62" s="110"/>
      <c r="U62" s="46">
        <f t="shared" si="35"/>
        <v>0.11</v>
      </c>
      <c r="V62" s="44">
        <f t="shared" si="28"/>
        <v>307890</v>
      </c>
      <c r="W62" s="110"/>
      <c r="X62" s="179">
        <f t="shared" si="8"/>
        <v>0</v>
      </c>
      <c r="Y62" s="126">
        <f t="shared" si="9"/>
        <v>0</v>
      </c>
      <c r="Z62" s="110"/>
      <c r="AA62" s="46">
        <f t="shared" si="37"/>
        <v>0.11</v>
      </c>
      <c r="AB62" s="44">
        <f t="shared" si="29"/>
        <v>307890</v>
      </c>
      <c r="AC62" s="110"/>
      <c r="AD62" s="179">
        <f t="shared" si="11"/>
        <v>0</v>
      </c>
      <c r="AE62" s="126">
        <f t="shared" si="12"/>
        <v>0</v>
      </c>
      <c r="AF62" s="110"/>
      <c r="AG62" s="46">
        <f t="shared" si="39"/>
        <v>0.11</v>
      </c>
      <c r="AH62" s="44">
        <f t="shared" si="30"/>
        <v>307890</v>
      </c>
      <c r="AI62" s="110"/>
      <c r="AJ62" s="179">
        <f t="shared" si="14"/>
        <v>0</v>
      </c>
      <c r="AK62" s="126">
        <f t="shared" si="15"/>
        <v>0</v>
      </c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98"/>
      <c r="NF62" s="98"/>
      <c r="NG62" s="98"/>
      <c r="NH62" s="98"/>
      <c r="NI62" s="98"/>
      <c r="NJ62" s="98"/>
      <c r="NK62" s="98"/>
      <c r="NL62" s="98"/>
      <c r="NM62" s="98"/>
    </row>
    <row r="63" spans="1:377" ht="15.75" thickBot="1" x14ac:dyDescent="0.3">
      <c r="B63" s="52"/>
      <c r="C63" s="53"/>
      <c r="D63" s="103"/>
      <c r="E63" s="54"/>
      <c r="F63" s="85"/>
      <c r="G63" s="86"/>
      <c r="H63" s="17"/>
      <c r="I63" s="85"/>
      <c r="J63" s="86"/>
      <c r="K63" s="17"/>
      <c r="L63" s="180"/>
      <c r="M63" s="127"/>
      <c r="N63" s="17"/>
      <c r="O63" s="85"/>
      <c r="P63" s="86"/>
      <c r="Q63" s="17"/>
      <c r="R63" s="180"/>
      <c r="S63" s="127"/>
      <c r="T63" s="17"/>
      <c r="U63" s="85"/>
      <c r="V63" s="86"/>
      <c r="W63" s="17"/>
      <c r="X63" s="180">
        <f t="shared" si="8"/>
        <v>0</v>
      </c>
      <c r="Y63" s="127" t="str">
        <f t="shared" si="9"/>
        <v/>
      </c>
      <c r="Z63" s="17"/>
      <c r="AA63" s="85"/>
      <c r="AB63" s="86"/>
      <c r="AC63" s="17"/>
      <c r="AD63" s="180">
        <f t="shared" si="11"/>
        <v>0</v>
      </c>
      <c r="AE63" s="127" t="str">
        <f t="shared" si="12"/>
        <v/>
      </c>
      <c r="AF63" s="17"/>
      <c r="AG63" s="85"/>
      <c r="AH63" s="86"/>
      <c r="AI63" s="17"/>
      <c r="AJ63" s="180">
        <f t="shared" si="14"/>
        <v>0</v>
      </c>
      <c r="AK63" s="127" t="str">
        <f t="shared" si="15"/>
        <v/>
      </c>
    </row>
    <row r="64" spans="1:377" x14ac:dyDescent="0.25">
      <c r="B64" s="55" t="s">
        <v>40</v>
      </c>
      <c r="C64" s="15"/>
      <c r="D64" s="15"/>
      <c r="E64" s="104"/>
      <c r="F64" s="56"/>
      <c r="G64" s="58">
        <f>SUM(G54:G60,G53)</f>
        <v>382436.739</v>
      </c>
      <c r="H64" s="57"/>
      <c r="I64" s="56"/>
      <c r="J64" s="58">
        <f>SUM(J54:J60,J53)</f>
        <v>389760.19379999995</v>
      </c>
      <c r="K64" s="57"/>
      <c r="L64" s="212">
        <f>J64-G64</f>
        <v>7323.4547999999486</v>
      </c>
      <c r="M64" s="128">
        <f>IF((G64)=0,"",(L64/G64))</f>
        <v>1.9149454153252646E-2</v>
      </c>
      <c r="N64" s="57"/>
      <c r="O64" s="56"/>
      <c r="P64" s="58">
        <f>SUM(P54:P60,P53)</f>
        <v>393317.37379999994</v>
      </c>
      <c r="Q64" s="57"/>
      <c r="R64" s="212">
        <f>P64-J64</f>
        <v>3557.179999999993</v>
      </c>
      <c r="S64" s="128">
        <f>IF((J64)=0,"",(R64/J64))</f>
        <v>9.1265861844919711E-3</v>
      </c>
      <c r="T64" s="57"/>
      <c r="U64" s="56"/>
      <c r="V64" s="58">
        <f>SUM(V54:V60,V53)</f>
        <v>395503.99879999994</v>
      </c>
      <c r="W64" s="57"/>
      <c r="X64" s="212">
        <f t="shared" si="8"/>
        <v>2186.625</v>
      </c>
      <c r="Y64" s="128">
        <f t="shared" si="9"/>
        <v>5.5594416765120799E-3</v>
      </c>
      <c r="Z64" s="57"/>
      <c r="AA64" s="56"/>
      <c r="AB64" s="58">
        <f>SUM(AB54:AB60,AB53)</f>
        <v>397706.0588</v>
      </c>
      <c r="AC64" s="57"/>
      <c r="AD64" s="212">
        <f t="shared" si="11"/>
        <v>2202.0600000000559</v>
      </c>
      <c r="AE64" s="128">
        <f t="shared" si="12"/>
        <v>5.5677313167030772E-3</v>
      </c>
      <c r="AF64" s="57"/>
      <c r="AG64" s="56"/>
      <c r="AH64" s="58">
        <f>SUM(AH54:AH60,AH53)</f>
        <v>399933.10879999999</v>
      </c>
      <c r="AI64" s="57"/>
      <c r="AJ64" s="212">
        <f t="shared" si="14"/>
        <v>2227.0499999999884</v>
      </c>
      <c r="AK64" s="128">
        <f t="shared" si="15"/>
        <v>5.5997386781576194E-3</v>
      </c>
    </row>
    <row r="65" spans="1:377" x14ac:dyDescent="0.25">
      <c r="B65" s="59" t="s">
        <v>41</v>
      </c>
      <c r="C65" s="15"/>
      <c r="D65" s="15"/>
      <c r="E65" s="21"/>
      <c r="F65" s="60">
        <v>0.13</v>
      </c>
      <c r="G65" s="62">
        <f>G64*F65</f>
        <v>49716.77607</v>
      </c>
      <c r="H65" s="61"/>
      <c r="I65" s="60">
        <v>0.13</v>
      </c>
      <c r="J65" s="62">
        <f>J64*I65</f>
        <v>50668.825193999997</v>
      </c>
      <c r="K65" s="61"/>
      <c r="L65" s="181">
        <f>J65-G65</f>
        <v>952.04912399999739</v>
      </c>
      <c r="M65" s="129">
        <f>IF((G65)=0,"",(L65/G65))</f>
        <v>1.914945415325273E-2</v>
      </c>
      <c r="N65" s="61"/>
      <c r="O65" s="60">
        <v>0.13</v>
      </c>
      <c r="P65" s="62">
        <f>P64*O65</f>
        <v>51131.258593999992</v>
      </c>
      <c r="Q65" s="61"/>
      <c r="R65" s="181">
        <f t="shared" si="5"/>
        <v>462.43339999999444</v>
      </c>
      <c r="S65" s="129">
        <f t="shared" ref="S65:S67" si="41">IF((J65)=0,"",(R65/J65))</f>
        <v>9.1265861844918791E-3</v>
      </c>
      <c r="T65" s="61"/>
      <c r="U65" s="60">
        <v>0.13</v>
      </c>
      <c r="V65" s="62">
        <f>V64*U65</f>
        <v>51415.519843999995</v>
      </c>
      <c r="W65" s="61"/>
      <c r="X65" s="181">
        <f t="shared" si="8"/>
        <v>284.2612500000032</v>
      </c>
      <c r="Y65" s="129">
        <f t="shared" si="9"/>
        <v>5.5594416765121423E-3</v>
      </c>
      <c r="Z65" s="61"/>
      <c r="AA65" s="60">
        <v>0.13</v>
      </c>
      <c r="AB65" s="62">
        <f>AB64*AA65</f>
        <v>51701.787644000004</v>
      </c>
      <c r="AC65" s="61"/>
      <c r="AD65" s="181">
        <f t="shared" si="11"/>
        <v>286.26780000000872</v>
      </c>
      <c r="AE65" s="129">
        <f t="shared" si="12"/>
        <v>5.567731316703105E-3</v>
      </c>
      <c r="AF65" s="61"/>
      <c r="AG65" s="60">
        <v>0.13</v>
      </c>
      <c r="AH65" s="62">
        <f>AH64*AG65</f>
        <v>51991.304144000002</v>
      </c>
      <c r="AI65" s="61"/>
      <c r="AJ65" s="181">
        <f t="shared" si="14"/>
        <v>289.5164999999979</v>
      </c>
      <c r="AK65" s="129">
        <f t="shared" si="15"/>
        <v>5.5997386781576073E-3</v>
      </c>
    </row>
    <row r="66" spans="1:377" x14ac:dyDescent="0.25">
      <c r="B66" s="63" t="s">
        <v>42</v>
      </c>
      <c r="C66" s="15"/>
      <c r="D66" s="15"/>
      <c r="E66" s="21"/>
      <c r="F66" s="64"/>
      <c r="G66" s="62">
        <f>G64+G65</f>
        <v>432153.51507000002</v>
      </c>
      <c r="H66" s="61"/>
      <c r="I66" s="64"/>
      <c r="J66" s="62">
        <f>J64+J65</f>
        <v>440429.01899399993</v>
      </c>
      <c r="K66" s="61"/>
      <c r="L66" s="181">
        <f>J66-G66</f>
        <v>8275.5039239999023</v>
      </c>
      <c r="M66" s="129">
        <f>IF((G66)=0,"",(L66/G66))</f>
        <v>1.9149454153252553E-2</v>
      </c>
      <c r="N66" s="61"/>
      <c r="O66" s="64"/>
      <c r="P66" s="62">
        <f>P64+P65</f>
        <v>444448.63239399996</v>
      </c>
      <c r="Q66" s="61"/>
      <c r="R66" s="181">
        <f t="shared" si="5"/>
        <v>4019.6134000000311</v>
      </c>
      <c r="S66" s="129">
        <f t="shared" si="41"/>
        <v>9.1265861844920613E-3</v>
      </c>
      <c r="T66" s="61"/>
      <c r="U66" s="64"/>
      <c r="V66" s="62">
        <f>V64+V65</f>
        <v>446919.51864399994</v>
      </c>
      <c r="W66" s="61"/>
      <c r="X66" s="181">
        <f t="shared" si="8"/>
        <v>2470.8862499999814</v>
      </c>
      <c r="Y66" s="129">
        <f t="shared" si="9"/>
        <v>5.5594416765120374E-3</v>
      </c>
      <c r="Z66" s="61"/>
      <c r="AA66" s="64"/>
      <c r="AB66" s="62">
        <f>AB64+AB65</f>
        <v>449407.84644400002</v>
      </c>
      <c r="AC66" s="61"/>
      <c r="AD66" s="181">
        <f t="shared" si="11"/>
        <v>2488.3278000000864</v>
      </c>
      <c r="AE66" s="129">
        <f t="shared" si="12"/>
        <v>5.5677313167031292E-3</v>
      </c>
      <c r="AF66" s="61"/>
      <c r="AG66" s="64"/>
      <c r="AH66" s="62">
        <f>AH64+AH65</f>
        <v>451924.41294399998</v>
      </c>
      <c r="AI66" s="61"/>
      <c r="AJ66" s="181">
        <f t="shared" si="14"/>
        <v>2516.5664999999572</v>
      </c>
      <c r="AK66" s="129">
        <f t="shared" si="15"/>
        <v>5.5997386781575526E-3</v>
      </c>
    </row>
    <row r="67" spans="1:377" ht="15" customHeight="1" x14ac:dyDescent="0.25">
      <c r="B67" s="238" t="s">
        <v>43</v>
      </c>
      <c r="C67" s="238"/>
      <c r="D67" s="238"/>
      <c r="E67" s="21"/>
      <c r="F67" s="64"/>
      <c r="G67" s="65"/>
      <c r="H67" s="61"/>
      <c r="I67" s="64"/>
      <c r="J67" s="65"/>
      <c r="K67" s="61"/>
      <c r="L67" s="182">
        <f>J67-G67</f>
        <v>0</v>
      </c>
      <c r="M67" s="130" t="str">
        <f>IF((G67)=0,"",(L67/G67))</f>
        <v/>
      </c>
      <c r="N67" s="61"/>
      <c r="O67" s="64"/>
      <c r="P67" s="65"/>
      <c r="Q67" s="61"/>
      <c r="R67" s="182">
        <f t="shared" si="5"/>
        <v>0</v>
      </c>
      <c r="S67" s="130" t="str">
        <f t="shared" si="41"/>
        <v/>
      </c>
      <c r="T67" s="61"/>
      <c r="U67" s="64"/>
      <c r="V67" s="65"/>
      <c r="W67" s="61"/>
      <c r="X67" s="182">
        <f t="shared" si="8"/>
        <v>0</v>
      </c>
      <c r="Y67" s="130" t="str">
        <f t="shared" si="9"/>
        <v/>
      </c>
      <c r="Z67" s="61"/>
      <c r="AA67" s="64"/>
      <c r="AB67" s="65"/>
      <c r="AC67" s="61"/>
      <c r="AD67" s="182">
        <f t="shared" si="11"/>
        <v>0</v>
      </c>
      <c r="AE67" s="130" t="str">
        <f t="shared" si="12"/>
        <v/>
      </c>
      <c r="AF67" s="61"/>
      <c r="AG67" s="64"/>
      <c r="AH67" s="65"/>
      <c r="AI67" s="61"/>
      <c r="AJ67" s="182">
        <f t="shared" si="14"/>
        <v>0</v>
      </c>
      <c r="AK67" s="130" t="str">
        <f t="shared" si="15"/>
        <v/>
      </c>
    </row>
    <row r="68" spans="1:377" ht="15.75" customHeight="1" thickBot="1" x14ac:dyDescent="0.3">
      <c r="B68" s="239" t="s">
        <v>44</v>
      </c>
      <c r="C68" s="239"/>
      <c r="D68" s="239"/>
      <c r="E68" s="105"/>
      <c r="F68" s="66"/>
      <c r="G68" s="67">
        <f>G66+G67</f>
        <v>432153.51507000002</v>
      </c>
      <c r="H68" s="57"/>
      <c r="I68" s="66"/>
      <c r="J68" s="67">
        <f>J66+J67</f>
        <v>440429.01899399993</v>
      </c>
      <c r="K68" s="57"/>
      <c r="L68" s="213">
        <f>J68-G68</f>
        <v>8275.5039239999023</v>
      </c>
      <c r="M68" s="131">
        <f>IF((G68)=0,"",(L68/G68))</f>
        <v>1.9149454153252553E-2</v>
      </c>
      <c r="N68" s="57"/>
      <c r="O68" s="66"/>
      <c r="P68" s="67">
        <f>P66+P67</f>
        <v>444448.63239399996</v>
      </c>
      <c r="Q68" s="57"/>
      <c r="R68" s="213">
        <f t="shared" si="5"/>
        <v>4019.6134000000311</v>
      </c>
      <c r="S68" s="131">
        <f>IF((J68)=0,"",(R68/J68))</f>
        <v>9.1265861844920613E-3</v>
      </c>
      <c r="T68" s="57"/>
      <c r="U68" s="66"/>
      <c r="V68" s="67">
        <f>V66+V67</f>
        <v>446919.51864399994</v>
      </c>
      <c r="W68" s="57"/>
      <c r="X68" s="213">
        <f t="shared" si="8"/>
        <v>2470.8862499999814</v>
      </c>
      <c r="Y68" s="131">
        <f t="shared" si="9"/>
        <v>5.5594416765120374E-3</v>
      </c>
      <c r="Z68" s="57"/>
      <c r="AA68" s="66"/>
      <c r="AB68" s="67">
        <f>AB66+AB67</f>
        <v>449407.84644400002</v>
      </c>
      <c r="AC68" s="57"/>
      <c r="AD68" s="213">
        <f t="shared" si="11"/>
        <v>2488.3278000000864</v>
      </c>
      <c r="AE68" s="131">
        <f t="shared" si="12"/>
        <v>5.5677313167031292E-3</v>
      </c>
      <c r="AF68" s="57"/>
      <c r="AG68" s="66"/>
      <c r="AH68" s="67">
        <f>AH66+AH67</f>
        <v>451924.41294399998</v>
      </c>
      <c r="AI68" s="57"/>
      <c r="AJ68" s="213">
        <f t="shared" si="14"/>
        <v>2516.5664999999572</v>
      </c>
      <c r="AK68" s="131">
        <f t="shared" si="15"/>
        <v>5.5997386781575526E-3</v>
      </c>
    </row>
    <row r="69" spans="1:377" s="51" customFormat="1" ht="15.75" thickBot="1" x14ac:dyDescent="0.25">
      <c r="B69" s="68"/>
      <c r="C69" s="69"/>
      <c r="D69" s="70"/>
      <c r="E69" s="71"/>
      <c r="F69" s="85"/>
      <c r="G69" s="86"/>
      <c r="H69" s="110"/>
      <c r="I69" s="85"/>
      <c r="J69" s="86"/>
      <c r="K69" s="110"/>
      <c r="L69" s="214"/>
      <c r="M69" s="127"/>
      <c r="N69" s="110"/>
      <c r="O69" s="85"/>
      <c r="P69" s="86"/>
      <c r="Q69" s="110"/>
      <c r="R69" s="214"/>
      <c r="S69" s="127"/>
      <c r="T69" s="110"/>
      <c r="U69" s="85"/>
      <c r="V69" s="86"/>
      <c r="W69" s="110"/>
      <c r="X69" s="214">
        <f t="shared" si="8"/>
        <v>0</v>
      </c>
      <c r="Y69" s="127" t="str">
        <f t="shared" si="9"/>
        <v/>
      </c>
      <c r="Z69" s="110"/>
      <c r="AA69" s="85"/>
      <c r="AB69" s="86"/>
      <c r="AC69" s="110"/>
      <c r="AD69" s="214">
        <f t="shared" si="11"/>
        <v>0</v>
      </c>
      <c r="AE69" s="127" t="str">
        <f t="shared" si="12"/>
        <v/>
      </c>
      <c r="AF69" s="110"/>
      <c r="AG69" s="85"/>
      <c r="AH69" s="86"/>
      <c r="AI69" s="110"/>
      <c r="AJ69" s="214">
        <f t="shared" si="14"/>
        <v>0</v>
      </c>
      <c r="AK69" s="127" t="str">
        <f t="shared" si="15"/>
        <v/>
      </c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  <c r="IW69" s="98"/>
      <c r="IX69" s="98"/>
      <c r="IY69" s="98"/>
      <c r="IZ69" s="98"/>
      <c r="JA69" s="98"/>
      <c r="JB69" s="98"/>
      <c r="JC69" s="98"/>
      <c r="JD69" s="98"/>
      <c r="JE69" s="98"/>
      <c r="JF69" s="98"/>
      <c r="JG69" s="98"/>
      <c r="JH69" s="98"/>
      <c r="JI69" s="98"/>
      <c r="JJ69" s="98"/>
      <c r="JK69" s="98"/>
      <c r="JL69" s="98"/>
      <c r="JM69" s="98"/>
      <c r="JN69" s="98"/>
      <c r="JO69" s="98"/>
      <c r="JP69" s="98"/>
      <c r="JQ69" s="98"/>
      <c r="JR69" s="98"/>
      <c r="JS69" s="98"/>
      <c r="JT69" s="98"/>
      <c r="JU69" s="98"/>
      <c r="JV69" s="98"/>
      <c r="JW69" s="98"/>
      <c r="JX69" s="98"/>
      <c r="JY69" s="98"/>
      <c r="JZ69" s="98"/>
      <c r="KA69" s="98"/>
      <c r="KB69" s="98"/>
      <c r="KC69" s="98"/>
      <c r="KD69" s="98"/>
      <c r="KE69" s="98"/>
      <c r="KF69" s="98"/>
      <c r="KG69" s="98"/>
      <c r="KH69" s="98"/>
      <c r="KI69" s="98"/>
      <c r="KJ69" s="98"/>
      <c r="KK69" s="98"/>
      <c r="KL69" s="98"/>
      <c r="KM69" s="98"/>
      <c r="KN69" s="98"/>
      <c r="KO69" s="98"/>
      <c r="KP69" s="98"/>
      <c r="KQ69" s="98"/>
      <c r="KR69" s="98"/>
      <c r="KS69" s="98"/>
      <c r="KT69" s="98"/>
      <c r="KU69" s="98"/>
      <c r="KV69" s="98"/>
      <c r="KW69" s="98"/>
      <c r="KX69" s="98"/>
      <c r="KY69" s="98"/>
      <c r="KZ69" s="98"/>
      <c r="LA69" s="98"/>
      <c r="LB69" s="98"/>
      <c r="LC69" s="98"/>
      <c r="LD69" s="98"/>
      <c r="LE69" s="98"/>
      <c r="LF69" s="98"/>
      <c r="LG69" s="98"/>
      <c r="LH69" s="98"/>
      <c r="LI69" s="98"/>
      <c r="LJ69" s="98"/>
      <c r="LK69" s="98"/>
      <c r="LL69" s="98"/>
      <c r="LM69" s="98"/>
      <c r="LN69" s="98"/>
      <c r="LO69" s="98"/>
      <c r="LP69" s="98"/>
      <c r="LQ69" s="98"/>
      <c r="LR69" s="98"/>
      <c r="LS69" s="98"/>
      <c r="LT69" s="98"/>
      <c r="LU69" s="98"/>
      <c r="LV69" s="98"/>
      <c r="LW69" s="98"/>
      <c r="LX69" s="98"/>
      <c r="LY69" s="98"/>
      <c r="LZ69" s="98"/>
      <c r="MA69" s="98"/>
      <c r="MB69" s="98"/>
      <c r="MC69" s="98"/>
      <c r="MD69" s="98"/>
      <c r="ME69" s="98"/>
      <c r="MF69" s="98"/>
      <c r="MG69" s="98"/>
      <c r="MH69" s="98"/>
      <c r="MI69" s="98"/>
      <c r="MJ69" s="98"/>
      <c r="MK69" s="98"/>
      <c r="ML69" s="98"/>
      <c r="MM69" s="98"/>
      <c r="MN69" s="98"/>
      <c r="MO69" s="98"/>
      <c r="MP69" s="98"/>
      <c r="MQ69" s="98"/>
      <c r="MR69" s="98"/>
      <c r="MS69" s="98"/>
      <c r="MT69" s="98"/>
      <c r="MU69" s="98"/>
      <c r="MV69" s="98"/>
      <c r="MW69" s="98"/>
      <c r="MX69" s="98"/>
      <c r="MY69" s="98"/>
      <c r="MZ69" s="98"/>
      <c r="NA69" s="98"/>
      <c r="NB69" s="98"/>
      <c r="NC69" s="98"/>
      <c r="ND69" s="98"/>
      <c r="NE69" s="98"/>
      <c r="NF69" s="98"/>
      <c r="NG69" s="98"/>
      <c r="NH69" s="98"/>
      <c r="NI69" s="98"/>
      <c r="NJ69" s="98"/>
      <c r="NK69" s="98"/>
      <c r="NL69" s="98"/>
      <c r="NM69" s="98"/>
    </row>
    <row r="70" spans="1:377" s="51" customFormat="1" ht="12.75" x14ac:dyDescent="0.2">
      <c r="B70" s="72" t="s">
        <v>45</v>
      </c>
      <c r="C70" s="49"/>
      <c r="D70" s="49"/>
      <c r="E70" s="106"/>
      <c r="F70" s="73"/>
      <c r="G70" s="75">
        <f>SUM(G61:G62,G53,G54:G57)</f>
        <v>394562.01500000001</v>
      </c>
      <c r="H70" s="74"/>
      <c r="I70" s="73"/>
      <c r="J70" s="75">
        <f>SUM(J61:J62,J53,J54:J57)</f>
        <v>401199.08899999998</v>
      </c>
      <c r="K70" s="74"/>
      <c r="L70" s="215">
        <f>J70-G70</f>
        <v>6637.0739999999641</v>
      </c>
      <c r="M70" s="128">
        <f>IF((G70)=0,"",(L70/G70))</f>
        <v>1.6821370906674744E-2</v>
      </c>
      <c r="N70" s="74"/>
      <c r="O70" s="73"/>
      <c r="P70" s="75">
        <f>SUM(P61:P62,P53,P54:P57)</f>
        <v>404756.26899999997</v>
      </c>
      <c r="Q70" s="74"/>
      <c r="R70" s="215">
        <f t="shared" si="5"/>
        <v>3557.179999999993</v>
      </c>
      <c r="S70" s="128">
        <f>IF((J70)=0,"",(R70/J70))</f>
        <v>8.8663710799203564E-3</v>
      </c>
      <c r="T70" s="74"/>
      <c r="U70" s="73"/>
      <c r="V70" s="75">
        <f>SUM(V61:V62,V53,V54:V57)</f>
        <v>406942.89399999997</v>
      </c>
      <c r="W70" s="74"/>
      <c r="X70" s="215">
        <f t="shared" si="8"/>
        <v>2186.625</v>
      </c>
      <c r="Y70" s="128">
        <f t="shared" si="9"/>
        <v>5.4023252200696616E-3</v>
      </c>
      <c r="Z70" s="74"/>
      <c r="AA70" s="73"/>
      <c r="AB70" s="75">
        <f>SUM(AB61:AB62,AB53,AB54:AB57)</f>
        <v>409144.95400000003</v>
      </c>
      <c r="AC70" s="74"/>
      <c r="AD70" s="215">
        <f t="shared" si="11"/>
        <v>2202.0600000000559</v>
      </c>
      <c r="AE70" s="128">
        <f t="shared" si="12"/>
        <v>5.4112260773376622E-3</v>
      </c>
      <c r="AF70" s="74"/>
      <c r="AG70" s="73"/>
      <c r="AH70" s="75">
        <f>SUM(AH61:AH62,AH53,AH54:AH57)</f>
        <v>411372.00400000002</v>
      </c>
      <c r="AI70" s="74"/>
      <c r="AJ70" s="215">
        <f t="shared" si="14"/>
        <v>2227.0499999999884</v>
      </c>
      <c r="AK70" s="128">
        <f t="shared" si="15"/>
        <v>5.4431809025805274E-3</v>
      </c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  <c r="IW70" s="98"/>
      <c r="IX70" s="98"/>
      <c r="IY70" s="98"/>
      <c r="IZ70" s="98"/>
      <c r="JA70" s="98"/>
      <c r="JB70" s="98"/>
      <c r="JC70" s="98"/>
      <c r="JD70" s="98"/>
      <c r="JE70" s="98"/>
      <c r="JF70" s="98"/>
      <c r="JG70" s="98"/>
      <c r="JH70" s="98"/>
      <c r="JI70" s="98"/>
      <c r="JJ70" s="98"/>
      <c r="JK70" s="98"/>
      <c r="JL70" s="98"/>
      <c r="JM70" s="98"/>
      <c r="JN70" s="98"/>
      <c r="JO70" s="98"/>
      <c r="JP70" s="98"/>
      <c r="JQ70" s="98"/>
      <c r="JR70" s="98"/>
      <c r="JS70" s="98"/>
      <c r="JT70" s="98"/>
      <c r="JU70" s="98"/>
      <c r="JV70" s="98"/>
      <c r="JW70" s="98"/>
      <c r="JX70" s="98"/>
      <c r="JY70" s="98"/>
      <c r="JZ70" s="98"/>
      <c r="KA70" s="98"/>
      <c r="KB70" s="98"/>
      <c r="KC70" s="98"/>
      <c r="KD70" s="98"/>
      <c r="KE70" s="98"/>
      <c r="KF70" s="98"/>
      <c r="KG70" s="98"/>
      <c r="KH70" s="98"/>
      <c r="KI70" s="98"/>
      <c r="KJ70" s="98"/>
      <c r="KK70" s="98"/>
      <c r="KL70" s="98"/>
      <c r="KM70" s="98"/>
      <c r="KN70" s="98"/>
      <c r="KO70" s="98"/>
      <c r="KP70" s="98"/>
      <c r="KQ70" s="98"/>
      <c r="KR70" s="98"/>
      <c r="KS70" s="98"/>
      <c r="KT70" s="98"/>
      <c r="KU70" s="98"/>
      <c r="KV70" s="98"/>
      <c r="KW70" s="98"/>
      <c r="KX70" s="98"/>
      <c r="KY70" s="98"/>
      <c r="KZ70" s="98"/>
      <c r="LA70" s="98"/>
      <c r="LB70" s="98"/>
      <c r="LC70" s="98"/>
      <c r="LD70" s="98"/>
      <c r="LE70" s="98"/>
      <c r="LF70" s="98"/>
      <c r="LG70" s="98"/>
      <c r="LH70" s="98"/>
      <c r="LI70" s="98"/>
      <c r="LJ70" s="98"/>
      <c r="LK70" s="98"/>
      <c r="LL70" s="98"/>
      <c r="LM70" s="98"/>
      <c r="LN70" s="98"/>
      <c r="LO70" s="98"/>
      <c r="LP70" s="98"/>
      <c r="LQ70" s="98"/>
      <c r="LR70" s="98"/>
      <c r="LS70" s="98"/>
      <c r="LT70" s="98"/>
      <c r="LU70" s="98"/>
      <c r="LV70" s="98"/>
      <c r="LW70" s="98"/>
      <c r="LX70" s="98"/>
      <c r="LY70" s="98"/>
      <c r="LZ70" s="98"/>
      <c r="MA70" s="98"/>
      <c r="MB70" s="98"/>
      <c r="MC70" s="98"/>
      <c r="MD70" s="98"/>
      <c r="ME70" s="98"/>
      <c r="MF70" s="98"/>
      <c r="MG70" s="98"/>
      <c r="MH70" s="98"/>
      <c r="MI70" s="98"/>
      <c r="MJ70" s="98"/>
      <c r="MK70" s="98"/>
      <c r="ML70" s="98"/>
      <c r="MM70" s="98"/>
      <c r="MN70" s="98"/>
      <c r="MO70" s="98"/>
      <c r="MP70" s="98"/>
      <c r="MQ70" s="98"/>
      <c r="MR70" s="98"/>
      <c r="MS70" s="98"/>
      <c r="MT70" s="98"/>
      <c r="MU70" s="98"/>
      <c r="MV70" s="98"/>
      <c r="MW70" s="98"/>
      <c r="MX70" s="98"/>
      <c r="MY70" s="98"/>
      <c r="MZ70" s="98"/>
      <c r="NA70" s="98"/>
      <c r="NB70" s="98"/>
      <c r="NC70" s="98"/>
      <c r="ND70" s="98"/>
      <c r="NE70" s="98"/>
      <c r="NF70" s="98"/>
      <c r="NG70" s="98"/>
      <c r="NH70" s="98"/>
      <c r="NI70" s="98"/>
      <c r="NJ70" s="98"/>
      <c r="NK70" s="98"/>
      <c r="NL70" s="98"/>
      <c r="NM70" s="98"/>
    </row>
    <row r="71" spans="1:377" s="51" customFormat="1" ht="12.75" x14ac:dyDescent="0.2">
      <c r="B71" s="76" t="s">
        <v>41</v>
      </c>
      <c r="C71" s="49"/>
      <c r="D71" s="49"/>
      <c r="E71" s="106"/>
      <c r="F71" s="77">
        <v>0.13</v>
      </c>
      <c r="G71" s="79">
        <f>G70*F71</f>
        <v>51293.061950000003</v>
      </c>
      <c r="H71" s="78"/>
      <c r="I71" s="77">
        <v>0.13</v>
      </c>
      <c r="J71" s="79">
        <f>J70*I71</f>
        <v>52155.881569999998</v>
      </c>
      <c r="K71" s="78"/>
      <c r="L71" s="185">
        <f>J71-G71</f>
        <v>862.81961999999476</v>
      </c>
      <c r="M71" s="129">
        <f>IF((G71)=0,"",(L71/G71))</f>
        <v>1.6821370906674731E-2</v>
      </c>
      <c r="N71" s="78"/>
      <c r="O71" s="77">
        <v>0.13</v>
      </c>
      <c r="P71" s="79">
        <f>P70*O71</f>
        <v>52618.314969999999</v>
      </c>
      <c r="Q71" s="78"/>
      <c r="R71" s="185">
        <f t="shared" si="5"/>
        <v>462.43340000000171</v>
      </c>
      <c r="S71" s="129">
        <f t="shared" ref="S71:S74" si="42">IF((J71)=0,"",(R71/J71))</f>
        <v>8.8663710799204067E-3</v>
      </c>
      <c r="T71" s="78"/>
      <c r="U71" s="77">
        <v>0.13</v>
      </c>
      <c r="V71" s="79">
        <f>V70*U71</f>
        <v>52902.576219999995</v>
      </c>
      <c r="W71" s="78"/>
      <c r="X71" s="185">
        <f t="shared" si="8"/>
        <v>284.26124999999593</v>
      </c>
      <c r="Y71" s="129">
        <f t="shared" si="9"/>
        <v>5.4023252200695836E-3</v>
      </c>
      <c r="Z71" s="78"/>
      <c r="AA71" s="77">
        <v>0.13</v>
      </c>
      <c r="AB71" s="79">
        <f>AB70*AA71</f>
        <v>53188.844020000004</v>
      </c>
      <c r="AC71" s="78"/>
      <c r="AD71" s="185">
        <f t="shared" si="11"/>
        <v>286.26780000000872</v>
      </c>
      <c r="AE71" s="129">
        <f t="shared" si="12"/>
        <v>5.41122607733769E-3</v>
      </c>
      <c r="AF71" s="78"/>
      <c r="AG71" s="77">
        <v>0.13</v>
      </c>
      <c r="AH71" s="79">
        <f>AH70*AG71</f>
        <v>53478.360520000002</v>
      </c>
      <c r="AI71" s="78"/>
      <c r="AJ71" s="185">
        <f t="shared" si="14"/>
        <v>289.5164999999979</v>
      </c>
      <c r="AK71" s="129">
        <f t="shared" si="15"/>
        <v>5.4431809025805161E-3</v>
      </c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  <c r="IW71" s="98"/>
      <c r="IX71" s="98"/>
      <c r="IY71" s="98"/>
      <c r="IZ71" s="98"/>
      <c r="JA71" s="98"/>
      <c r="JB71" s="98"/>
      <c r="JC71" s="98"/>
      <c r="JD71" s="98"/>
      <c r="JE71" s="98"/>
      <c r="JF71" s="98"/>
      <c r="JG71" s="98"/>
      <c r="JH71" s="98"/>
      <c r="JI71" s="98"/>
      <c r="JJ71" s="98"/>
      <c r="JK71" s="98"/>
      <c r="JL71" s="98"/>
      <c r="JM71" s="98"/>
      <c r="JN71" s="98"/>
      <c r="JO71" s="98"/>
      <c r="JP71" s="98"/>
      <c r="JQ71" s="98"/>
      <c r="JR71" s="98"/>
      <c r="JS71" s="98"/>
      <c r="JT71" s="98"/>
      <c r="JU71" s="98"/>
      <c r="JV71" s="98"/>
      <c r="JW71" s="98"/>
      <c r="JX71" s="98"/>
      <c r="JY71" s="98"/>
      <c r="JZ71" s="98"/>
      <c r="KA71" s="98"/>
      <c r="KB71" s="98"/>
      <c r="KC71" s="98"/>
      <c r="KD71" s="98"/>
      <c r="KE71" s="98"/>
      <c r="KF71" s="98"/>
      <c r="KG71" s="98"/>
      <c r="KH71" s="98"/>
      <c r="KI71" s="98"/>
      <c r="KJ71" s="98"/>
      <c r="KK71" s="98"/>
      <c r="KL71" s="98"/>
      <c r="KM71" s="98"/>
      <c r="KN71" s="98"/>
      <c r="KO71" s="98"/>
      <c r="KP71" s="98"/>
      <c r="KQ71" s="98"/>
      <c r="KR71" s="98"/>
      <c r="KS71" s="98"/>
      <c r="KT71" s="98"/>
      <c r="KU71" s="98"/>
      <c r="KV71" s="98"/>
      <c r="KW71" s="98"/>
      <c r="KX71" s="98"/>
      <c r="KY71" s="98"/>
      <c r="KZ71" s="98"/>
      <c r="LA71" s="98"/>
      <c r="LB71" s="98"/>
      <c r="LC71" s="98"/>
      <c r="LD71" s="98"/>
      <c r="LE71" s="98"/>
      <c r="LF71" s="98"/>
      <c r="LG71" s="98"/>
      <c r="LH71" s="98"/>
      <c r="LI71" s="98"/>
      <c r="LJ71" s="98"/>
      <c r="LK71" s="98"/>
      <c r="LL71" s="98"/>
      <c r="LM71" s="98"/>
      <c r="LN71" s="98"/>
      <c r="LO71" s="98"/>
      <c r="LP71" s="98"/>
      <c r="LQ71" s="98"/>
      <c r="LR71" s="98"/>
      <c r="LS71" s="98"/>
      <c r="LT71" s="98"/>
      <c r="LU71" s="98"/>
      <c r="LV71" s="98"/>
      <c r="LW71" s="98"/>
      <c r="LX71" s="98"/>
      <c r="LY71" s="98"/>
      <c r="LZ71" s="98"/>
      <c r="MA71" s="98"/>
      <c r="MB71" s="98"/>
      <c r="MC71" s="98"/>
      <c r="MD71" s="98"/>
      <c r="ME71" s="98"/>
      <c r="MF71" s="98"/>
      <c r="MG71" s="98"/>
      <c r="MH71" s="98"/>
      <c r="MI71" s="98"/>
      <c r="MJ71" s="98"/>
      <c r="MK71" s="98"/>
      <c r="ML71" s="98"/>
      <c r="MM71" s="98"/>
      <c r="MN71" s="98"/>
      <c r="MO71" s="98"/>
      <c r="MP71" s="98"/>
      <c r="MQ71" s="98"/>
      <c r="MR71" s="98"/>
      <c r="MS71" s="98"/>
      <c r="MT71" s="98"/>
      <c r="MU71" s="98"/>
      <c r="MV71" s="98"/>
      <c r="MW71" s="98"/>
      <c r="MX71" s="98"/>
      <c r="MY71" s="98"/>
      <c r="MZ71" s="98"/>
      <c r="NA71" s="98"/>
      <c r="NB71" s="98"/>
      <c r="NC71" s="98"/>
      <c r="ND71" s="98"/>
      <c r="NE71" s="98"/>
      <c r="NF71" s="98"/>
      <c r="NG71" s="98"/>
      <c r="NH71" s="98"/>
      <c r="NI71" s="98"/>
      <c r="NJ71" s="98"/>
      <c r="NK71" s="98"/>
      <c r="NL71" s="98"/>
      <c r="NM71" s="98"/>
    </row>
    <row r="72" spans="1:377" s="51" customFormat="1" ht="12.75" x14ac:dyDescent="0.2">
      <c r="B72" s="80" t="s">
        <v>42</v>
      </c>
      <c r="C72" s="49"/>
      <c r="D72" s="49"/>
      <c r="E72" s="107"/>
      <c r="F72" s="81"/>
      <c r="G72" s="79">
        <f>G70+G71</f>
        <v>445855.07695000002</v>
      </c>
      <c r="H72" s="78"/>
      <c r="I72" s="81"/>
      <c r="J72" s="79">
        <f>J70+J71</f>
        <v>453354.97057</v>
      </c>
      <c r="K72" s="78"/>
      <c r="L72" s="185">
        <f>J72-G72</f>
        <v>7499.893619999988</v>
      </c>
      <c r="M72" s="129">
        <f>IF((G72)=0,"",(L72/G72))</f>
        <v>1.6821370906674807E-2</v>
      </c>
      <c r="N72" s="78"/>
      <c r="O72" s="81"/>
      <c r="P72" s="79">
        <f>P70+P71</f>
        <v>457374.58396999998</v>
      </c>
      <c r="Q72" s="78"/>
      <c r="R72" s="185">
        <f t="shared" si="5"/>
        <v>4019.6133999999729</v>
      </c>
      <c r="S72" s="129">
        <f t="shared" si="42"/>
        <v>8.8663710799203131E-3</v>
      </c>
      <c r="T72" s="78"/>
      <c r="U72" s="81"/>
      <c r="V72" s="79">
        <f>V70+V71</f>
        <v>459845.47021999996</v>
      </c>
      <c r="W72" s="78"/>
      <c r="X72" s="185">
        <f t="shared" si="8"/>
        <v>2470.8862499999814</v>
      </c>
      <c r="Y72" s="129">
        <f t="shared" si="9"/>
        <v>5.4023252200696209E-3</v>
      </c>
      <c r="Z72" s="78"/>
      <c r="AA72" s="81"/>
      <c r="AB72" s="79">
        <f>AB70+AB71</f>
        <v>462333.79802000005</v>
      </c>
      <c r="AC72" s="78"/>
      <c r="AD72" s="185">
        <f t="shared" si="11"/>
        <v>2488.3278000000864</v>
      </c>
      <c r="AE72" s="129">
        <f t="shared" si="12"/>
        <v>5.4112260773377125E-3</v>
      </c>
      <c r="AF72" s="78"/>
      <c r="AG72" s="81"/>
      <c r="AH72" s="79">
        <f>AH70+AH71</f>
        <v>464850.36452</v>
      </c>
      <c r="AI72" s="78"/>
      <c r="AJ72" s="185">
        <f t="shared" si="14"/>
        <v>2516.5664999999572</v>
      </c>
      <c r="AK72" s="129">
        <f t="shared" si="15"/>
        <v>5.4431809025804623E-3</v>
      </c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  <c r="IW72" s="98"/>
      <c r="IX72" s="98"/>
      <c r="IY72" s="98"/>
      <c r="IZ72" s="98"/>
      <c r="JA72" s="98"/>
      <c r="JB72" s="98"/>
      <c r="JC72" s="98"/>
      <c r="JD72" s="98"/>
      <c r="JE72" s="98"/>
      <c r="JF72" s="98"/>
      <c r="JG72" s="98"/>
      <c r="JH72" s="98"/>
      <c r="JI72" s="98"/>
      <c r="JJ72" s="98"/>
      <c r="JK72" s="98"/>
      <c r="JL72" s="98"/>
      <c r="JM72" s="98"/>
      <c r="JN72" s="98"/>
      <c r="JO72" s="98"/>
      <c r="JP72" s="98"/>
      <c r="JQ72" s="98"/>
      <c r="JR72" s="98"/>
      <c r="JS72" s="98"/>
      <c r="JT72" s="98"/>
      <c r="JU72" s="98"/>
      <c r="JV72" s="98"/>
      <c r="JW72" s="98"/>
      <c r="JX72" s="98"/>
      <c r="JY72" s="98"/>
      <c r="JZ72" s="98"/>
      <c r="KA72" s="98"/>
      <c r="KB72" s="98"/>
      <c r="KC72" s="98"/>
      <c r="KD72" s="98"/>
      <c r="KE72" s="98"/>
      <c r="KF72" s="98"/>
      <c r="KG72" s="98"/>
      <c r="KH72" s="98"/>
      <c r="KI72" s="98"/>
      <c r="KJ72" s="98"/>
      <c r="KK72" s="98"/>
      <c r="KL72" s="98"/>
      <c r="KM72" s="98"/>
      <c r="KN72" s="98"/>
      <c r="KO72" s="98"/>
      <c r="KP72" s="98"/>
      <c r="KQ72" s="98"/>
      <c r="KR72" s="98"/>
      <c r="KS72" s="98"/>
      <c r="KT72" s="98"/>
      <c r="KU72" s="98"/>
      <c r="KV72" s="98"/>
      <c r="KW72" s="98"/>
      <c r="KX72" s="98"/>
      <c r="KY72" s="98"/>
      <c r="KZ72" s="98"/>
      <c r="LA72" s="98"/>
      <c r="LB72" s="98"/>
      <c r="LC72" s="98"/>
      <c r="LD72" s="98"/>
      <c r="LE72" s="98"/>
      <c r="LF72" s="98"/>
      <c r="LG72" s="98"/>
      <c r="LH72" s="98"/>
      <c r="LI72" s="98"/>
      <c r="LJ72" s="98"/>
      <c r="LK72" s="98"/>
      <c r="LL72" s="98"/>
      <c r="LM72" s="98"/>
      <c r="LN72" s="98"/>
      <c r="LO72" s="98"/>
      <c r="LP72" s="98"/>
      <c r="LQ72" s="98"/>
      <c r="LR72" s="98"/>
      <c r="LS72" s="98"/>
      <c r="LT72" s="98"/>
      <c r="LU72" s="98"/>
      <c r="LV72" s="98"/>
      <c r="LW72" s="98"/>
      <c r="LX72" s="98"/>
      <c r="LY72" s="98"/>
      <c r="LZ72" s="98"/>
      <c r="MA72" s="98"/>
      <c r="MB72" s="98"/>
      <c r="MC72" s="98"/>
      <c r="MD72" s="98"/>
      <c r="ME72" s="98"/>
      <c r="MF72" s="98"/>
      <c r="MG72" s="98"/>
      <c r="MH72" s="98"/>
      <c r="MI72" s="98"/>
      <c r="MJ72" s="98"/>
      <c r="MK72" s="98"/>
      <c r="ML72" s="98"/>
      <c r="MM72" s="98"/>
      <c r="MN72" s="98"/>
      <c r="MO72" s="98"/>
      <c r="MP72" s="98"/>
      <c r="MQ72" s="98"/>
      <c r="MR72" s="98"/>
      <c r="MS72" s="98"/>
      <c r="MT72" s="98"/>
      <c r="MU72" s="98"/>
      <c r="MV72" s="98"/>
      <c r="MW72" s="98"/>
      <c r="MX72" s="98"/>
      <c r="MY72" s="98"/>
      <c r="MZ72" s="98"/>
      <c r="NA72" s="98"/>
      <c r="NB72" s="98"/>
      <c r="NC72" s="98"/>
      <c r="ND72" s="98"/>
      <c r="NE72" s="98"/>
      <c r="NF72" s="98"/>
      <c r="NG72" s="98"/>
      <c r="NH72" s="98"/>
      <c r="NI72" s="98"/>
      <c r="NJ72" s="98"/>
      <c r="NK72" s="98"/>
      <c r="NL72" s="98"/>
      <c r="NM72" s="98"/>
    </row>
    <row r="73" spans="1:377" s="51" customFormat="1" ht="12.75" customHeight="1" x14ac:dyDescent="0.2">
      <c r="B73" s="240" t="s">
        <v>43</v>
      </c>
      <c r="C73" s="240"/>
      <c r="D73" s="240"/>
      <c r="E73" s="107"/>
      <c r="F73" s="81"/>
      <c r="G73" s="82"/>
      <c r="H73" s="78"/>
      <c r="I73" s="81"/>
      <c r="J73" s="82"/>
      <c r="K73" s="78"/>
      <c r="L73" s="186">
        <f>J73-G73</f>
        <v>0</v>
      </c>
      <c r="M73" s="130" t="str">
        <f>IF((G73)=0,"",(L73/G73))</f>
        <v/>
      </c>
      <c r="N73" s="78"/>
      <c r="O73" s="81"/>
      <c r="P73" s="82"/>
      <c r="Q73" s="78"/>
      <c r="R73" s="186">
        <f t="shared" si="5"/>
        <v>0</v>
      </c>
      <c r="S73" s="130" t="str">
        <f t="shared" si="42"/>
        <v/>
      </c>
      <c r="T73" s="78"/>
      <c r="U73" s="81"/>
      <c r="V73" s="82"/>
      <c r="W73" s="78"/>
      <c r="X73" s="186">
        <f t="shared" si="8"/>
        <v>0</v>
      </c>
      <c r="Y73" s="130" t="str">
        <f t="shared" si="9"/>
        <v/>
      </c>
      <c r="Z73" s="78"/>
      <c r="AA73" s="81"/>
      <c r="AB73" s="82"/>
      <c r="AC73" s="78"/>
      <c r="AD73" s="186">
        <f t="shared" si="11"/>
        <v>0</v>
      </c>
      <c r="AE73" s="130" t="str">
        <f t="shared" si="12"/>
        <v/>
      </c>
      <c r="AF73" s="78"/>
      <c r="AG73" s="81"/>
      <c r="AH73" s="82"/>
      <c r="AI73" s="78"/>
      <c r="AJ73" s="186">
        <f t="shared" si="14"/>
        <v>0</v>
      </c>
      <c r="AK73" s="130" t="str">
        <f t="shared" si="15"/>
        <v/>
      </c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  <c r="IW73" s="98"/>
      <c r="IX73" s="98"/>
      <c r="IY73" s="98"/>
      <c r="IZ73" s="98"/>
      <c r="JA73" s="98"/>
      <c r="JB73" s="98"/>
      <c r="JC73" s="98"/>
      <c r="JD73" s="98"/>
      <c r="JE73" s="98"/>
      <c r="JF73" s="98"/>
      <c r="JG73" s="98"/>
      <c r="JH73" s="98"/>
      <c r="JI73" s="98"/>
      <c r="JJ73" s="98"/>
      <c r="JK73" s="98"/>
      <c r="JL73" s="98"/>
      <c r="JM73" s="98"/>
      <c r="JN73" s="98"/>
      <c r="JO73" s="98"/>
      <c r="JP73" s="98"/>
      <c r="JQ73" s="98"/>
      <c r="JR73" s="98"/>
      <c r="JS73" s="98"/>
      <c r="JT73" s="98"/>
      <c r="JU73" s="98"/>
      <c r="JV73" s="98"/>
      <c r="JW73" s="98"/>
      <c r="JX73" s="98"/>
      <c r="JY73" s="98"/>
      <c r="JZ73" s="98"/>
      <c r="KA73" s="98"/>
      <c r="KB73" s="98"/>
      <c r="KC73" s="98"/>
      <c r="KD73" s="98"/>
      <c r="KE73" s="98"/>
      <c r="KF73" s="98"/>
      <c r="KG73" s="98"/>
      <c r="KH73" s="98"/>
      <c r="KI73" s="98"/>
      <c r="KJ73" s="98"/>
      <c r="KK73" s="98"/>
      <c r="KL73" s="98"/>
      <c r="KM73" s="98"/>
      <c r="KN73" s="98"/>
      <c r="KO73" s="98"/>
      <c r="KP73" s="98"/>
      <c r="KQ73" s="98"/>
      <c r="KR73" s="98"/>
      <c r="KS73" s="98"/>
      <c r="KT73" s="98"/>
      <c r="KU73" s="98"/>
      <c r="KV73" s="98"/>
      <c r="KW73" s="98"/>
      <c r="KX73" s="98"/>
      <c r="KY73" s="98"/>
      <c r="KZ73" s="98"/>
      <c r="LA73" s="98"/>
      <c r="LB73" s="98"/>
      <c r="LC73" s="98"/>
      <c r="LD73" s="98"/>
      <c r="LE73" s="98"/>
      <c r="LF73" s="98"/>
      <c r="LG73" s="98"/>
      <c r="LH73" s="98"/>
      <c r="LI73" s="98"/>
      <c r="LJ73" s="98"/>
      <c r="LK73" s="98"/>
      <c r="LL73" s="98"/>
      <c r="LM73" s="98"/>
      <c r="LN73" s="98"/>
      <c r="LO73" s="98"/>
      <c r="LP73" s="98"/>
      <c r="LQ73" s="98"/>
      <c r="LR73" s="98"/>
      <c r="LS73" s="98"/>
      <c r="LT73" s="98"/>
      <c r="LU73" s="98"/>
      <c r="LV73" s="98"/>
      <c r="LW73" s="98"/>
      <c r="LX73" s="98"/>
      <c r="LY73" s="98"/>
      <c r="LZ73" s="98"/>
      <c r="MA73" s="98"/>
      <c r="MB73" s="98"/>
      <c r="MC73" s="98"/>
      <c r="MD73" s="98"/>
      <c r="ME73" s="98"/>
      <c r="MF73" s="98"/>
      <c r="MG73" s="98"/>
      <c r="MH73" s="98"/>
      <c r="MI73" s="98"/>
      <c r="MJ73" s="98"/>
      <c r="MK73" s="98"/>
      <c r="ML73" s="98"/>
      <c r="MM73" s="98"/>
      <c r="MN73" s="98"/>
      <c r="MO73" s="98"/>
      <c r="MP73" s="98"/>
      <c r="MQ73" s="98"/>
      <c r="MR73" s="98"/>
      <c r="MS73" s="98"/>
      <c r="MT73" s="98"/>
      <c r="MU73" s="98"/>
      <c r="MV73" s="98"/>
      <c r="MW73" s="98"/>
      <c r="MX73" s="98"/>
      <c r="MY73" s="98"/>
      <c r="MZ73" s="98"/>
      <c r="NA73" s="98"/>
      <c r="NB73" s="98"/>
      <c r="NC73" s="98"/>
      <c r="ND73" s="98"/>
      <c r="NE73" s="98"/>
      <c r="NF73" s="98"/>
      <c r="NG73" s="98"/>
      <c r="NH73" s="98"/>
      <c r="NI73" s="98"/>
      <c r="NJ73" s="98"/>
      <c r="NK73" s="98"/>
      <c r="NL73" s="98"/>
      <c r="NM73" s="98"/>
    </row>
    <row r="74" spans="1:377" s="51" customFormat="1" ht="13.5" customHeight="1" thickBot="1" x14ac:dyDescent="0.25">
      <c r="B74" s="235" t="s">
        <v>46</v>
      </c>
      <c r="C74" s="235"/>
      <c r="D74" s="235"/>
      <c r="E74" s="108"/>
      <c r="F74" s="83"/>
      <c r="G74" s="84">
        <f>SUM(G72:G73)</f>
        <v>445855.07695000002</v>
      </c>
      <c r="H74" s="74"/>
      <c r="I74" s="83"/>
      <c r="J74" s="84">
        <f>SUM(J72:J73)</f>
        <v>453354.97057</v>
      </c>
      <c r="K74" s="74"/>
      <c r="L74" s="216">
        <f>J74-G74</f>
        <v>7499.893619999988</v>
      </c>
      <c r="M74" s="132">
        <f>IF((G74)=0,"",(L74/G74))</f>
        <v>1.6821370906674807E-2</v>
      </c>
      <c r="N74" s="74"/>
      <c r="O74" s="83"/>
      <c r="P74" s="84">
        <f>SUM(P72:P73)</f>
        <v>457374.58396999998</v>
      </c>
      <c r="Q74" s="74"/>
      <c r="R74" s="216">
        <f t="shared" si="5"/>
        <v>4019.6133999999729</v>
      </c>
      <c r="S74" s="132">
        <f t="shared" si="42"/>
        <v>8.8663710799203131E-3</v>
      </c>
      <c r="T74" s="74"/>
      <c r="U74" s="83"/>
      <c r="V74" s="84">
        <f>SUM(V72:V73)</f>
        <v>459845.47021999996</v>
      </c>
      <c r="W74" s="74"/>
      <c r="X74" s="216">
        <f t="shared" si="8"/>
        <v>2470.8862499999814</v>
      </c>
      <c r="Y74" s="132">
        <f t="shared" si="9"/>
        <v>5.4023252200696209E-3</v>
      </c>
      <c r="Z74" s="74"/>
      <c r="AA74" s="83"/>
      <c r="AB74" s="84">
        <f>SUM(AB72:AB73)</f>
        <v>462333.79802000005</v>
      </c>
      <c r="AC74" s="74"/>
      <c r="AD74" s="216">
        <f t="shared" si="11"/>
        <v>2488.3278000000864</v>
      </c>
      <c r="AE74" s="132">
        <f t="shared" si="12"/>
        <v>5.4112260773377125E-3</v>
      </c>
      <c r="AF74" s="74"/>
      <c r="AG74" s="83"/>
      <c r="AH74" s="84">
        <f>SUM(AH72:AH73)</f>
        <v>464850.36452</v>
      </c>
      <c r="AI74" s="74"/>
      <c r="AJ74" s="216">
        <f t="shared" si="14"/>
        <v>2516.5664999999572</v>
      </c>
      <c r="AK74" s="132">
        <f t="shared" si="15"/>
        <v>5.4431809025804623E-3</v>
      </c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  <c r="IW74" s="98"/>
      <c r="IX74" s="98"/>
      <c r="IY74" s="98"/>
      <c r="IZ74" s="98"/>
      <c r="JA74" s="98"/>
      <c r="JB74" s="98"/>
      <c r="JC74" s="98"/>
      <c r="JD74" s="98"/>
      <c r="JE74" s="98"/>
      <c r="JF74" s="98"/>
      <c r="JG74" s="98"/>
      <c r="JH74" s="98"/>
      <c r="JI74" s="98"/>
      <c r="JJ74" s="98"/>
      <c r="JK74" s="98"/>
      <c r="JL74" s="98"/>
      <c r="JM74" s="98"/>
      <c r="JN74" s="98"/>
      <c r="JO74" s="98"/>
      <c r="JP74" s="98"/>
      <c r="JQ74" s="98"/>
      <c r="JR74" s="98"/>
      <c r="JS74" s="98"/>
      <c r="JT74" s="98"/>
      <c r="JU74" s="98"/>
      <c r="JV74" s="98"/>
      <c r="JW74" s="98"/>
      <c r="JX74" s="98"/>
      <c r="JY74" s="98"/>
      <c r="JZ74" s="98"/>
      <c r="KA74" s="98"/>
      <c r="KB74" s="98"/>
      <c r="KC74" s="98"/>
      <c r="KD74" s="98"/>
      <c r="KE74" s="98"/>
      <c r="KF74" s="98"/>
      <c r="KG74" s="98"/>
      <c r="KH74" s="98"/>
      <c r="KI74" s="98"/>
      <c r="KJ74" s="98"/>
      <c r="KK74" s="98"/>
      <c r="KL74" s="98"/>
      <c r="KM74" s="98"/>
      <c r="KN74" s="98"/>
      <c r="KO74" s="98"/>
      <c r="KP74" s="98"/>
      <c r="KQ74" s="98"/>
      <c r="KR74" s="98"/>
      <c r="KS74" s="98"/>
      <c r="KT74" s="98"/>
      <c r="KU74" s="98"/>
      <c r="KV74" s="98"/>
      <c r="KW74" s="98"/>
      <c r="KX74" s="98"/>
      <c r="KY74" s="98"/>
      <c r="KZ74" s="98"/>
      <c r="LA74" s="98"/>
      <c r="LB74" s="98"/>
      <c r="LC74" s="98"/>
      <c r="LD74" s="98"/>
      <c r="LE74" s="98"/>
      <c r="LF74" s="98"/>
      <c r="LG74" s="98"/>
      <c r="LH74" s="98"/>
      <c r="LI74" s="98"/>
      <c r="LJ74" s="98"/>
      <c r="LK74" s="98"/>
      <c r="LL74" s="98"/>
      <c r="LM74" s="98"/>
      <c r="LN74" s="98"/>
      <c r="LO74" s="98"/>
      <c r="LP74" s="98"/>
      <c r="LQ74" s="98"/>
      <c r="LR74" s="98"/>
      <c r="LS74" s="98"/>
      <c r="LT74" s="98"/>
      <c r="LU74" s="98"/>
      <c r="LV74" s="98"/>
      <c r="LW74" s="98"/>
      <c r="LX74" s="98"/>
      <c r="LY74" s="98"/>
      <c r="LZ74" s="98"/>
      <c r="MA74" s="98"/>
      <c r="MB74" s="98"/>
      <c r="MC74" s="98"/>
      <c r="MD74" s="98"/>
      <c r="ME74" s="98"/>
      <c r="MF74" s="98"/>
      <c r="MG74" s="98"/>
      <c r="MH74" s="98"/>
      <c r="MI74" s="98"/>
      <c r="MJ74" s="98"/>
      <c r="MK74" s="98"/>
      <c r="ML74" s="98"/>
      <c r="MM74" s="98"/>
      <c r="MN74" s="98"/>
      <c r="MO74" s="98"/>
      <c r="MP74" s="98"/>
      <c r="MQ74" s="98"/>
      <c r="MR74" s="98"/>
      <c r="MS74" s="98"/>
      <c r="MT74" s="98"/>
      <c r="MU74" s="98"/>
      <c r="MV74" s="98"/>
      <c r="MW74" s="98"/>
      <c r="MX74" s="98"/>
      <c r="MY74" s="98"/>
      <c r="MZ74" s="98"/>
      <c r="NA74" s="98"/>
      <c r="NB74" s="98"/>
      <c r="NC74" s="98"/>
      <c r="ND74" s="98"/>
      <c r="NE74" s="98"/>
      <c r="NF74" s="98"/>
      <c r="NG74" s="98"/>
      <c r="NH74" s="98"/>
      <c r="NI74" s="98"/>
      <c r="NJ74" s="98"/>
      <c r="NK74" s="98"/>
      <c r="NL74" s="98"/>
      <c r="NM74" s="98"/>
    </row>
    <row r="75" spans="1:377" s="51" customFormat="1" ht="15.75" thickBot="1" x14ac:dyDescent="0.25">
      <c r="B75" s="68"/>
      <c r="C75" s="69"/>
      <c r="D75" s="70"/>
      <c r="E75" s="71"/>
      <c r="F75" s="85"/>
      <c r="G75" s="91"/>
      <c r="H75" s="110"/>
      <c r="I75" s="85"/>
      <c r="J75" s="91"/>
      <c r="K75" s="110"/>
      <c r="L75" s="180"/>
      <c r="M75" s="133"/>
      <c r="N75" s="110"/>
      <c r="O75" s="85"/>
      <c r="P75" s="91"/>
      <c r="Q75" s="110"/>
      <c r="R75" s="180"/>
      <c r="S75" s="133"/>
      <c r="T75" s="110"/>
      <c r="U75" s="85"/>
      <c r="V75" s="91"/>
      <c r="W75" s="110"/>
      <c r="X75" s="180"/>
      <c r="Y75" s="133"/>
      <c r="Z75" s="110"/>
      <c r="AA75" s="85"/>
      <c r="AB75" s="91"/>
      <c r="AC75" s="110"/>
      <c r="AD75" s="180"/>
      <c r="AE75" s="133"/>
      <c r="AF75" s="110"/>
      <c r="AG75" s="85"/>
      <c r="AH75" s="91"/>
      <c r="AI75" s="110"/>
      <c r="AJ75" s="180"/>
      <c r="AK75" s="133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  <c r="IW75" s="98"/>
      <c r="IX75" s="98"/>
      <c r="IY75" s="98"/>
      <c r="IZ75" s="98"/>
      <c r="JA75" s="98"/>
      <c r="JB75" s="98"/>
      <c r="JC75" s="98"/>
      <c r="JD75" s="98"/>
      <c r="JE75" s="98"/>
      <c r="JF75" s="98"/>
      <c r="JG75" s="98"/>
      <c r="JH75" s="98"/>
      <c r="JI75" s="98"/>
      <c r="JJ75" s="98"/>
      <c r="JK75" s="98"/>
      <c r="JL75" s="98"/>
      <c r="JM75" s="98"/>
      <c r="JN75" s="98"/>
      <c r="JO75" s="98"/>
      <c r="JP75" s="98"/>
      <c r="JQ75" s="98"/>
      <c r="JR75" s="98"/>
      <c r="JS75" s="98"/>
      <c r="JT75" s="98"/>
      <c r="JU75" s="98"/>
      <c r="JV75" s="98"/>
      <c r="JW75" s="98"/>
      <c r="JX75" s="98"/>
      <c r="JY75" s="98"/>
      <c r="JZ75" s="98"/>
      <c r="KA75" s="98"/>
      <c r="KB75" s="98"/>
      <c r="KC75" s="98"/>
      <c r="KD75" s="98"/>
      <c r="KE75" s="98"/>
      <c r="KF75" s="98"/>
      <c r="KG75" s="98"/>
      <c r="KH75" s="98"/>
      <c r="KI75" s="98"/>
      <c r="KJ75" s="98"/>
      <c r="KK75" s="98"/>
      <c r="KL75" s="98"/>
      <c r="KM75" s="98"/>
      <c r="KN75" s="98"/>
      <c r="KO75" s="98"/>
      <c r="KP75" s="98"/>
      <c r="KQ75" s="98"/>
      <c r="KR75" s="98"/>
      <c r="KS75" s="98"/>
      <c r="KT75" s="98"/>
      <c r="KU75" s="98"/>
      <c r="KV75" s="98"/>
      <c r="KW75" s="98"/>
      <c r="KX75" s="98"/>
      <c r="KY75" s="98"/>
      <c r="KZ75" s="98"/>
      <c r="LA75" s="98"/>
      <c r="LB75" s="98"/>
      <c r="LC75" s="98"/>
      <c r="LD75" s="98"/>
      <c r="LE75" s="98"/>
      <c r="LF75" s="98"/>
      <c r="LG75" s="98"/>
      <c r="LH75" s="98"/>
      <c r="LI75" s="98"/>
      <c r="LJ75" s="98"/>
      <c r="LK75" s="98"/>
      <c r="LL75" s="98"/>
      <c r="LM75" s="98"/>
      <c r="LN75" s="98"/>
      <c r="LO75" s="98"/>
      <c r="LP75" s="98"/>
      <c r="LQ75" s="98"/>
      <c r="LR75" s="98"/>
      <c r="LS75" s="98"/>
      <c r="LT75" s="98"/>
      <c r="LU75" s="98"/>
      <c r="LV75" s="98"/>
      <c r="LW75" s="98"/>
      <c r="LX75" s="98"/>
      <c r="LY75" s="98"/>
      <c r="LZ75" s="98"/>
      <c r="MA75" s="98"/>
      <c r="MB75" s="98"/>
      <c r="MC75" s="98"/>
      <c r="MD75" s="98"/>
      <c r="ME75" s="98"/>
      <c r="MF75" s="98"/>
      <c r="MG75" s="98"/>
      <c r="MH75" s="98"/>
      <c r="MI75" s="98"/>
      <c r="MJ75" s="98"/>
      <c r="MK75" s="98"/>
      <c r="ML75" s="98"/>
      <c r="MM75" s="98"/>
      <c r="MN75" s="98"/>
      <c r="MO75" s="98"/>
      <c r="MP75" s="98"/>
      <c r="MQ75" s="98"/>
      <c r="MR75" s="98"/>
      <c r="MS75" s="98"/>
      <c r="MT75" s="98"/>
      <c r="MU75" s="98"/>
      <c r="MV75" s="98"/>
      <c r="MW75" s="98"/>
      <c r="MX75" s="98"/>
      <c r="MY75" s="98"/>
      <c r="MZ75" s="98"/>
      <c r="NA75" s="98"/>
      <c r="NB75" s="98"/>
      <c r="NC75" s="98"/>
      <c r="ND75" s="98"/>
      <c r="NE75" s="98"/>
      <c r="NF75" s="98"/>
      <c r="NG75" s="98"/>
      <c r="NH75" s="98"/>
      <c r="NI75" s="98"/>
      <c r="NJ75" s="98"/>
      <c r="NK75" s="98"/>
      <c r="NL75" s="98"/>
      <c r="NM75" s="98"/>
    </row>
    <row r="76" spans="1:377" x14ac:dyDescent="0.25">
      <c r="J76" s="47"/>
      <c r="P76" s="47"/>
      <c r="V76" s="47"/>
      <c r="AB76" s="47"/>
      <c r="AH76" s="47"/>
    </row>
    <row r="77" spans="1:377" x14ac:dyDescent="0.25">
      <c r="B77" s="8" t="s">
        <v>47</v>
      </c>
      <c r="F77" s="87">
        <v>3.4500000000000003E-2</v>
      </c>
      <c r="I77" s="87">
        <v>3.6900000000000002E-2</v>
      </c>
      <c r="O77" s="87">
        <f>I77</f>
        <v>3.6900000000000002E-2</v>
      </c>
      <c r="U77" s="87">
        <f>I77</f>
        <v>3.6900000000000002E-2</v>
      </c>
      <c r="AA77" s="87">
        <f>I77</f>
        <v>3.6900000000000002E-2</v>
      </c>
      <c r="AG77" s="87">
        <f>I77</f>
        <v>3.6900000000000002E-2</v>
      </c>
    </row>
    <row r="79" spans="1:377" x14ac:dyDescent="0.25">
      <c r="A79" s="88" t="s">
        <v>48</v>
      </c>
    </row>
    <row r="81" spans="1:377" x14ac:dyDescent="0.25">
      <c r="A81" s="2" t="s">
        <v>49</v>
      </c>
    </row>
    <row r="82" spans="1:377" x14ac:dyDescent="0.25">
      <c r="A82" s="2" t="s">
        <v>50</v>
      </c>
    </row>
    <row r="84" spans="1:377" x14ac:dyDescent="0.25">
      <c r="A84" s="7" t="s">
        <v>51</v>
      </c>
      <c r="M84" s="2"/>
      <c r="S84" s="2"/>
      <c r="Y84" s="2"/>
      <c r="AE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</row>
    <row r="85" spans="1:377" x14ac:dyDescent="0.25">
      <c r="A85" s="7" t="s">
        <v>52</v>
      </c>
      <c r="M85" s="2"/>
      <c r="S85" s="2"/>
      <c r="Y85" s="2"/>
      <c r="AE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</row>
    <row r="87" spans="1:377" x14ac:dyDescent="0.25">
      <c r="A87" s="2" t="s">
        <v>53</v>
      </c>
      <c r="M87" s="2"/>
      <c r="S87" s="2"/>
      <c r="Y87" s="2"/>
      <c r="AE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</row>
    <row r="88" spans="1:377" x14ac:dyDescent="0.25">
      <c r="A88" s="2" t="s">
        <v>54</v>
      </c>
      <c r="M88" s="2"/>
      <c r="S88" s="2"/>
      <c r="Y88" s="2"/>
      <c r="AE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</row>
    <row r="89" spans="1:377" x14ac:dyDescent="0.25">
      <c r="A89" s="2" t="s">
        <v>55</v>
      </c>
      <c r="M89" s="2"/>
      <c r="S89" s="2"/>
      <c r="Y89" s="2"/>
      <c r="AE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</row>
    <row r="90" spans="1:377" x14ac:dyDescent="0.25">
      <c r="A90" s="2" t="s">
        <v>56</v>
      </c>
      <c r="M90" s="2"/>
      <c r="S90" s="2"/>
      <c r="Y90" s="2"/>
      <c r="AE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</row>
    <row r="91" spans="1:377" x14ac:dyDescent="0.25">
      <c r="A91" s="2" t="s">
        <v>57</v>
      </c>
      <c r="M91" s="2"/>
      <c r="S91" s="2"/>
      <c r="Y91" s="2"/>
      <c r="AE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</row>
    <row r="93" spans="1:377" x14ac:dyDescent="0.25">
      <c r="A93" s="89"/>
      <c r="B93" s="2" t="s">
        <v>58</v>
      </c>
      <c r="M93" s="2"/>
      <c r="S93" s="2"/>
      <c r="Y93" s="2"/>
      <c r="AE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</row>
  </sheetData>
  <mergeCells count="20">
    <mergeCell ref="B74:D74"/>
    <mergeCell ref="AG20:AH20"/>
    <mergeCell ref="AJ20:AK20"/>
    <mergeCell ref="D21:D22"/>
    <mergeCell ref="B67:D67"/>
    <mergeCell ref="B68:D68"/>
    <mergeCell ref="B73:D73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prompt="Select Charge Unit - monthly, per kWh, per kW" sqref="D51:D52 D41:D49 D69 D54:D63 D75 D23:D39">
      <formula1>"Monthly, per kWh, per kW"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paperSize="5" scale="37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2"/>
  <sheetViews>
    <sheetView view="pageBreakPreview" topLeftCell="B31" zoomScale="70" zoomScaleNormal="70" zoomScaleSheetLayoutView="70" workbookViewId="0">
      <selection activeCell="AJ1" sqref="AJ1:AK7"/>
    </sheetView>
  </sheetViews>
  <sheetFormatPr defaultRowHeight="15" outlineLevelCol="1" x14ac:dyDescent="0.25"/>
  <cols>
    <col min="1" max="1" width="11.7109375" style="2" hidden="1" customWidth="1" outlineLevel="1"/>
    <col min="2" max="2" width="59.85546875" style="2" customWidth="1" collapsed="1"/>
    <col min="3" max="3" width="1.28515625" style="2" customWidth="1"/>
    <col min="4" max="4" width="11.28515625" style="2" customWidth="1"/>
    <col min="5" max="5" width="11" style="2" customWidth="1"/>
    <col min="6" max="6" width="12.28515625" style="2" customWidth="1"/>
    <col min="7" max="7" width="12.42578125" style="2" customWidth="1"/>
    <col min="8" max="8" width="9" style="2" customWidth="1"/>
    <col min="9" max="10" width="13.5703125" style="2" customWidth="1"/>
    <col min="11" max="11" width="1" style="2" customWidth="1"/>
    <col min="12" max="12" width="12.7109375" style="169" bestFit="1" customWidth="1"/>
    <col min="13" max="13" width="10.85546875" style="120" bestFit="1" customWidth="1"/>
    <col min="14" max="14" width="1.28515625" style="2" customWidth="1"/>
    <col min="15" max="15" width="12.140625" style="2" customWidth="1"/>
    <col min="16" max="16" width="12" style="2" customWidth="1"/>
    <col min="17" max="17" width="1" style="2" customWidth="1"/>
    <col min="18" max="18" width="12.7109375" style="169" bestFit="1" customWidth="1"/>
    <col min="19" max="19" width="10.85546875" style="120" bestFit="1" customWidth="1"/>
    <col min="20" max="20" width="1.28515625" style="2" customWidth="1"/>
    <col min="21" max="21" width="12.140625" style="2" customWidth="1"/>
    <col min="22" max="22" width="11.5703125" style="2" customWidth="1"/>
    <col min="23" max="23" width="1" style="2" customWidth="1"/>
    <col min="24" max="24" width="12.7109375" style="169" bestFit="1" customWidth="1"/>
    <col min="25" max="25" width="10.85546875" style="120" bestFit="1" customWidth="1"/>
    <col min="26" max="26" width="1.28515625" style="2" customWidth="1"/>
    <col min="27" max="27" width="12.140625" style="2" customWidth="1"/>
    <col min="28" max="28" width="12" style="2" customWidth="1"/>
    <col min="29" max="29" width="1" style="2" customWidth="1"/>
    <col min="30" max="30" width="12.7109375" style="169" bestFit="1" customWidth="1"/>
    <col min="31" max="31" width="10.85546875" style="120" bestFit="1" customWidth="1"/>
    <col min="32" max="32" width="1.28515625" style="2" customWidth="1"/>
    <col min="33" max="34" width="12.140625" style="2" customWidth="1"/>
    <col min="35" max="35" width="1" style="2" customWidth="1"/>
    <col min="36" max="36" width="14.7109375" style="169" customWidth="1"/>
    <col min="37" max="37" width="14.7109375" style="120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3"/>
      <c r="K1" s="93"/>
      <c r="L1" s="166"/>
      <c r="M1" s="115"/>
      <c r="N1" s="92"/>
      <c r="O1" s="112" t="s">
        <v>67</v>
      </c>
      <c r="P1" s="112">
        <v>1</v>
      </c>
      <c r="Q1" s="113"/>
      <c r="R1" s="206">
        <v>2</v>
      </c>
      <c r="S1" s="115"/>
      <c r="T1" s="92"/>
      <c r="U1" s="92"/>
      <c r="V1" s="93"/>
      <c r="W1" s="93"/>
      <c r="X1" s="166"/>
      <c r="Y1" s="115"/>
      <c r="Z1" s="92"/>
      <c r="AA1" s="92"/>
      <c r="AB1" s="93"/>
      <c r="AC1" s="93"/>
      <c r="AD1" s="166"/>
      <c r="AE1" s="115"/>
      <c r="AF1" s="92"/>
      <c r="AG1" s="92"/>
      <c r="AH1" s="93"/>
      <c r="AJ1" s="188" t="s">
        <v>0</v>
      </c>
      <c r="AK1" s="134" t="e">
        <f>EBNUMBER</f>
        <v>#REF!</v>
      </c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93"/>
      <c r="IV1" s="93"/>
      <c r="IW1" s="93"/>
      <c r="IX1" s="93"/>
      <c r="IY1" s="93"/>
      <c r="IZ1" s="93"/>
      <c r="JA1" s="93"/>
      <c r="JB1" s="93"/>
      <c r="JC1" s="93"/>
      <c r="JD1" s="93"/>
      <c r="JE1" s="93"/>
      <c r="JF1" s="93"/>
      <c r="JG1" s="93"/>
      <c r="JH1" s="93"/>
      <c r="JI1" s="93"/>
      <c r="JJ1" s="93"/>
      <c r="JK1" s="93"/>
      <c r="JL1" s="93"/>
      <c r="JM1" s="93"/>
      <c r="JN1" s="93"/>
      <c r="JO1" s="93"/>
      <c r="JP1" s="93"/>
      <c r="JQ1" s="93"/>
      <c r="JR1" s="93"/>
      <c r="JS1" s="93"/>
      <c r="JT1" s="93"/>
      <c r="JU1" s="93"/>
      <c r="JV1" s="93"/>
      <c r="JW1" s="93"/>
      <c r="JX1" s="93"/>
      <c r="JY1" s="93"/>
      <c r="JZ1" s="93"/>
      <c r="KA1" s="93"/>
      <c r="KB1" s="93"/>
      <c r="KC1" s="93"/>
      <c r="KD1" s="93"/>
      <c r="KE1" s="93"/>
      <c r="KF1" s="93"/>
      <c r="KG1" s="93"/>
      <c r="KH1" s="93"/>
      <c r="KI1" s="93"/>
      <c r="KJ1" s="93"/>
      <c r="KK1" s="93"/>
      <c r="KL1" s="93"/>
      <c r="KM1" s="93"/>
      <c r="KN1" s="93"/>
      <c r="KO1" s="93"/>
      <c r="KP1" s="93"/>
      <c r="KQ1" s="93"/>
      <c r="KR1" s="93"/>
      <c r="KS1" s="93"/>
      <c r="KT1" s="93"/>
      <c r="KU1" s="93"/>
      <c r="KV1" s="93"/>
      <c r="KW1" s="93"/>
      <c r="KX1" s="93"/>
      <c r="KY1" s="93"/>
      <c r="KZ1" s="93"/>
      <c r="LA1" s="93"/>
      <c r="LB1" s="93"/>
      <c r="LC1" s="93"/>
      <c r="LD1" s="93"/>
      <c r="LE1" s="93"/>
      <c r="LF1" s="93"/>
      <c r="LG1" s="93"/>
      <c r="LH1" s="93"/>
      <c r="LI1" s="93"/>
      <c r="LJ1" s="93"/>
      <c r="LK1" s="93"/>
      <c r="LL1" s="93"/>
      <c r="LM1" s="93"/>
      <c r="LN1" s="93"/>
      <c r="LO1" s="93"/>
      <c r="LP1" s="93"/>
      <c r="LQ1" s="93"/>
      <c r="LR1" s="93"/>
      <c r="LS1" s="93"/>
      <c r="LT1" s="93"/>
      <c r="LU1" s="93"/>
      <c r="LV1" s="93"/>
      <c r="LW1" s="93"/>
      <c r="LX1" s="93"/>
      <c r="LY1" s="93"/>
      <c r="LZ1" s="93"/>
      <c r="MA1" s="93"/>
      <c r="MB1" s="93"/>
      <c r="MC1" s="93"/>
      <c r="MD1" s="93"/>
      <c r="ME1" s="93"/>
      <c r="MF1" s="93"/>
      <c r="MG1" s="93"/>
      <c r="MH1" s="93"/>
      <c r="MI1" s="93"/>
      <c r="MJ1" s="93"/>
      <c r="MK1" s="93"/>
      <c r="ML1" s="93"/>
      <c r="MM1" s="93"/>
      <c r="MN1" s="93"/>
      <c r="MO1" s="93"/>
      <c r="MP1" s="93"/>
      <c r="MQ1" s="93"/>
      <c r="MR1" s="93"/>
      <c r="MS1" s="93"/>
      <c r="MT1" s="93"/>
      <c r="MU1" s="93"/>
      <c r="MV1" s="93"/>
      <c r="MW1" s="93"/>
      <c r="MX1" s="93"/>
      <c r="MY1" s="93"/>
      <c r="MZ1" s="93"/>
      <c r="NA1" s="93"/>
      <c r="NB1" s="93"/>
      <c r="NC1" s="93"/>
      <c r="ND1" s="93"/>
      <c r="NE1" s="93"/>
      <c r="NF1" s="93"/>
      <c r="NG1" s="93"/>
      <c r="NH1" s="93"/>
      <c r="NI1" s="93"/>
      <c r="NJ1" s="93"/>
      <c r="NK1" s="93"/>
      <c r="NL1" s="93"/>
      <c r="NM1" s="93"/>
    </row>
    <row r="2" spans="1:377" s="1" customFormat="1" ht="18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3"/>
      <c r="K2" s="93"/>
      <c r="L2" s="166"/>
      <c r="M2" s="116"/>
      <c r="N2" s="94"/>
      <c r="O2" s="112" t="s">
        <v>68</v>
      </c>
      <c r="P2" s="112">
        <v>2</v>
      </c>
      <c r="Q2" s="113"/>
      <c r="R2" s="166"/>
      <c r="S2" s="116"/>
      <c r="T2" s="94"/>
      <c r="U2" s="94"/>
      <c r="V2" s="93"/>
      <c r="W2" s="93"/>
      <c r="X2" s="166"/>
      <c r="Y2" s="116"/>
      <c r="Z2" s="94"/>
      <c r="AA2" s="94"/>
      <c r="AB2" s="93"/>
      <c r="AC2" s="93"/>
      <c r="AD2" s="166"/>
      <c r="AE2" s="116"/>
      <c r="AF2" s="94"/>
      <c r="AG2" s="94"/>
      <c r="AH2" s="93"/>
      <c r="AJ2" s="188" t="s">
        <v>1</v>
      </c>
      <c r="AK2" s="135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3"/>
      <c r="LC2" s="93"/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3"/>
      <c r="ML2" s="93"/>
      <c r="MM2" s="93"/>
      <c r="MN2" s="93"/>
      <c r="MO2" s="93"/>
      <c r="MP2" s="93"/>
      <c r="MQ2" s="93"/>
      <c r="MR2" s="93"/>
      <c r="MS2" s="93"/>
      <c r="MT2" s="93"/>
      <c r="MU2" s="93"/>
      <c r="MV2" s="93"/>
      <c r="MW2" s="93"/>
      <c r="MX2" s="93"/>
      <c r="MY2" s="93"/>
      <c r="MZ2" s="93"/>
      <c r="NA2" s="93"/>
      <c r="NB2" s="93"/>
      <c r="NC2" s="93"/>
      <c r="ND2" s="93"/>
      <c r="NE2" s="93"/>
      <c r="NF2" s="93"/>
      <c r="NG2" s="93"/>
      <c r="NH2" s="93"/>
      <c r="NI2" s="93"/>
      <c r="NJ2" s="93"/>
      <c r="NK2" s="93"/>
      <c r="NL2" s="93"/>
      <c r="NM2" s="93"/>
    </row>
    <row r="3" spans="1:377" s="1" customFormat="1" ht="16.5" customHeight="1" x14ac:dyDescent="0.25">
      <c r="A3" s="228"/>
      <c r="B3" s="228"/>
      <c r="C3" s="228"/>
      <c r="D3" s="228"/>
      <c r="E3" s="228"/>
      <c r="F3" s="228"/>
      <c r="G3" s="228"/>
      <c r="H3" s="228"/>
      <c r="I3" s="228"/>
      <c r="J3" s="93"/>
      <c r="K3" s="93"/>
      <c r="L3" s="166"/>
      <c r="M3" s="116"/>
      <c r="N3" s="95"/>
      <c r="O3" s="93"/>
      <c r="P3" s="93"/>
      <c r="Q3" s="93"/>
      <c r="R3" s="166"/>
      <c r="S3" s="116"/>
      <c r="T3" s="93"/>
      <c r="U3" s="93"/>
      <c r="V3" s="93"/>
      <c r="W3" s="93"/>
      <c r="X3" s="166"/>
      <c r="Y3" s="116"/>
      <c r="Z3" s="93"/>
      <c r="AA3" s="93"/>
      <c r="AB3" s="93"/>
      <c r="AC3" s="93"/>
      <c r="AD3" s="166"/>
      <c r="AE3" s="116"/>
      <c r="AF3" s="93"/>
      <c r="AG3" s="93"/>
      <c r="AH3" s="93"/>
      <c r="AJ3" s="188" t="s">
        <v>2</v>
      </c>
      <c r="AK3" s="135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  <c r="IW3" s="93"/>
      <c r="IX3" s="93"/>
      <c r="IY3" s="93"/>
      <c r="IZ3" s="93"/>
      <c r="JA3" s="93"/>
      <c r="JB3" s="93"/>
      <c r="JC3" s="93"/>
      <c r="JD3" s="93"/>
      <c r="JE3" s="93"/>
      <c r="JF3" s="93"/>
      <c r="JG3" s="93"/>
      <c r="JH3" s="93"/>
      <c r="JI3" s="93"/>
      <c r="JJ3" s="93"/>
      <c r="JK3" s="93"/>
      <c r="JL3" s="93"/>
      <c r="JM3" s="93"/>
      <c r="JN3" s="93"/>
      <c r="JO3" s="93"/>
      <c r="JP3" s="93"/>
      <c r="JQ3" s="93"/>
      <c r="JR3" s="93"/>
      <c r="JS3" s="93"/>
      <c r="JT3" s="93"/>
      <c r="JU3" s="93"/>
      <c r="JV3" s="93"/>
      <c r="JW3" s="93"/>
      <c r="JX3" s="93"/>
      <c r="JY3" s="93"/>
      <c r="JZ3" s="93"/>
      <c r="KA3" s="93"/>
      <c r="KB3" s="93"/>
      <c r="KC3" s="93"/>
      <c r="KD3" s="93"/>
      <c r="KE3" s="93"/>
      <c r="KF3" s="93"/>
      <c r="KG3" s="93"/>
      <c r="KH3" s="93"/>
      <c r="KI3" s="93"/>
      <c r="KJ3" s="93"/>
      <c r="KK3" s="93"/>
      <c r="KL3" s="93"/>
      <c r="KM3" s="93"/>
      <c r="KN3" s="93"/>
      <c r="KO3" s="93"/>
      <c r="KP3" s="93"/>
      <c r="KQ3" s="93"/>
      <c r="KR3" s="93"/>
      <c r="KS3" s="93"/>
      <c r="KT3" s="93"/>
      <c r="KU3" s="93"/>
      <c r="KV3" s="93"/>
      <c r="KW3" s="93"/>
      <c r="KX3" s="93"/>
      <c r="KY3" s="93"/>
      <c r="KZ3" s="93"/>
      <c r="LA3" s="93"/>
      <c r="LB3" s="93"/>
      <c r="LC3" s="93"/>
      <c r="LD3" s="93"/>
      <c r="LE3" s="93"/>
      <c r="LF3" s="93"/>
      <c r="LG3" s="93"/>
      <c r="LH3" s="93"/>
      <c r="LI3" s="93"/>
      <c r="LJ3" s="93"/>
      <c r="LK3" s="93"/>
      <c r="LL3" s="93"/>
      <c r="LM3" s="93"/>
      <c r="LN3" s="93"/>
      <c r="LO3" s="93"/>
      <c r="LP3" s="93"/>
      <c r="LQ3" s="93"/>
      <c r="LR3" s="93"/>
      <c r="LS3" s="93"/>
      <c r="LT3" s="93"/>
      <c r="LU3" s="93"/>
      <c r="LV3" s="93"/>
      <c r="LW3" s="93"/>
      <c r="LX3" s="93"/>
      <c r="LY3" s="93"/>
      <c r="LZ3" s="93"/>
      <c r="MA3" s="93"/>
      <c r="MB3" s="93"/>
      <c r="MC3" s="93"/>
      <c r="MD3" s="93"/>
      <c r="ME3" s="93"/>
      <c r="MF3" s="93"/>
      <c r="MG3" s="93"/>
      <c r="MH3" s="93"/>
      <c r="MI3" s="93"/>
      <c r="MJ3" s="93"/>
      <c r="MK3" s="93"/>
      <c r="ML3" s="93"/>
      <c r="MM3" s="93"/>
      <c r="MN3" s="93"/>
      <c r="MO3" s="93"/>
      <c r="MP3" s="93"/>
      <c r="MQ3" s="93"/>
      <c r="MR3" s="93"/>
      <c r="MS3" s="93"/>
      <c r="MT3" s="93"/>
      <c r="MU3" s="93"/>
      <c r="MV3" s="93"/>
      <c r="MW3" s="93"/>
      <c r="MX3" s="93"/>
      <c r="MY3" s="93"/>
      <c r="MZ3" s="93"/>
      <c r="NA3" s="93"/>
      <c r="NB3" s="93"/>
      <c r="NC3" s="93"/>
      <c r="ND3" s="93"/>
      <c r="NE3" s="93"/>
      <c r="NF3" s="93"/>
      <c r="NG3" s="93"/>
      <c r="NH3" s="93"/>
      <c r="NI3" s="93"/>
      <c r="NJ3" s="93"/>
      <c r="NK3" s="93"/>
      <c r="NL3" s="93"/>
      <c r="NM3" s="93"/>
    </row>
    <row r="4" spans="1:377" s="1" customFormat="1" ht="16.5" customHeight="1" x14ac:dyDescent="0.25">
      <c r="A4" s="94"/>
      <c r="B4" s="94"/>
      <c r="C4" s="94"/>
      <c r="D4" s="94"/>
      <c r="E4" s="94"/>
      <c r="F4" s="94"/>
      <c r="G4" s="94"/>
      <c r="H4" s="94"/>
      <c r="I4" s="96"/>
      <c r="J4" s="93"/>
      <c r="K4" s="93"/>
      <c r="L4" s="166"/>
      <c r="M4" s="116"/>
      <c r="N4" s="94"/>
      <c r="O4" s="96"/>
      <c r="P4" s="93"/>
      <c r="Q4" s="93"/>
      <c r="R4" s="166"/>
      <c r="S4" s="116"/>
      <c r="T4" s="94"/>
      <c r="U4" s="96"/>
      <c r="V4" s="93"/>
      <c r="W4" s="93"/>
      <c r="X4" s="166"/>
      <c r="Y4" s="116"/>
      <c r="Z4" s="94"/>
      <c r="AA4" s="96"/>
      <c r="AB4" s="93"/>
      <c r="AC4" s="93"/>
      <c r="AD4" s="166"/>
      <c r="AE4" s="116"/>
      <c r="AF4" s="94"/>
      <c r="AG4" s="96"/>
      <c r="AH4" s="93"/>
      <c r="AJ4" s="188" t="s">
        <v>3</v>
      </c>
      <c r="AK4" s="135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  <c r="IW4" s="93"/>
      <c r="IX4" s="93"/>
      <c r="IY4" s="93"/>
      <c r="IZ4" s="93"/>
      <c r="JA4" s="93"/>
      <c r="JB4" s="93"/>
      <c r="JC4" s="93"/>
      <c r="JD4" s="93"/>
      <c r="JE4" s="93"/>
      <c r="JF4" s="93"/>
      <c r="JG4" s="93"/>
      <c r="JH4" s="93"/>
      <c r="JI4" s="93"/>
      <c r="JJ4" s="93"/>
      <c r="JK4" s="93"/>
      <c r="JL4" s="93"/>
      <c r="JM4" s="93"/>
      <c r="JN4" s="93"/>
      <c r="JO4" s="93"/>
      <c r="JP4" s="93"/>
      <c r="JQ4" s="93"/>
      <c r="JR4" s="93"/>
      <c r="JS4" s="93"/>
      <c r="JT4" s="93"/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3"/>
      <c r="LR4" s="93"/>
      <c r="LS4" s="93"/>
      <c r="LT4" s="93"/>
      <c r="LU4" s="93"/>
      <c r="LV4" s="93"/>
      <c r="LW4" s="93"/>
      <c r="LX4" s="93"/>
      <c r="LY4" s="93"/>
      <c r="LZ4" s="93"/>
      <c r="MA4" s="93"/>
      <c r="MB4" s="93"/>
      <c r="MC4" s="93"/>
      <c r="MD4" s="93"/>
      <c r="ME4" s="93"/>
      <c r="MF4" s="93"/>
      <c r="MG4" s="93"/>
      <c r="MH4" s="93"/>
      <c r="MI4" s="93"/>
      <c r="MJ4" s="93"/>
      <c r="MK4" s="93"/>
      <c r="ML4" s="93"/>
      <c r="MM4" s="93"/>
      <c r="MN4" s="93"/>
      <c r="MO4" s="93"/>
      <c r="MP4" s="93"/>
      <c r="MQ4" s="93"/>
      <c r="MR4" s="93"/>
      <c r="MS4" s="93"/>
      <c r="MT4" s="93"/>
      <c r="MU4" s="93"/>
      <c r="MV4" s="93"/>
      <c r="MW4" s="93"/>
      <c r="MX4" s="93"/>
      <c r="MY4" s="93"/>
      <c r="MZ4" s="93"/>
      <c r="NA4" s="93"/>
      <c r="NB4" s="93"/>
      <c r="NC4" s="93"/>
      <c r="ND4" s="93"/>
      <c r="NE4" s="93"/>
      <c r="NF4" s="93"/>
      <c r="NG4" s="93"/>
      <c r="NH4" s="93"/>
      <c r="NI4" s="93"/>
      <c r="NJ4" s="93"/>
      <c r="NK4" s="93"/>
      <c r="NL4" s="93"/>
      <c r="NM4" s="93"/>
    </row>
    <row r="5" spans="1:377" s="1" customFormat="1" ht="16.5" customHeight="1" x14ac:dyDescent="0.25">
      <c r="A5" s="93"/>
      <c r="B5" s="93"/>
      <c r="C5" s="97"/>
      <c r="D5" s="97"/>
      <c r="E5" s="97"/>
      <c r="F5" s="93"/>
      <c r="G5" s="93"/>
      <c r="H5" s="93"/>
      <c r="I5" s="93"/>
      <c r="J5" s="93"/>
      <c r="K5" s="93"/>
      <c r="L5" s="166"/>
      <c r="M5" s="115"/>
      <c r="N5" s="93"/>
      <c r="O5" s="93"/>
      <c r="P5" s="93"/>
      <c r="Q5" s="93"/>
      <c r="R5" s="166"/>
      <c r="S5" s="115"/>
      <c r="T5" s="93"/>
      <c r="U5" s="93"/>
      <c r="V5" s="93"/>
      <c r="W5" s="93"/>
      <c r="X5" s="166"/>
      <c r="Y5" s="115"/>
      <c r="Z5" s="93"/>
      <c r="AA5" s="93"/>
      <c r="AB5" s="93"/>
      <c r="AC5" s="93"/>
      <c r="AD5" s="166"/>
      <c r="AE5" s="115"/>
      <c r="AF5" s="93"/>
      <c r="AG5" s="93"/>
      <c r="AH5" s="93"/>
      <c r="AJ5" s="188" t="s">
        <v>4</v>
      </c>
      <c r="AK5" s="136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  <c r="IW5" s="93"/>
      <c r="IX5" s="93"/>
      <c r="IY5" s="93"/>
      <c r="IZ5" s="93"/>
      <c r="JA5" s="93"/>
      <c r="JB5" s="93"/>
      <c r="JC5" s="93"/>
      <c r="JD5" s="93"/>
      <c r="JE5" s="93"/>
      <c r="JF5" s="93"/>
      <c r="JG5" s="93"/>
      <c r="JH5" s="93"/>
      <c r="JI5" s="93"/>
      <c r="JJ5" s="93"/>
      <c r="JK5" s="93"/>
      <c r="JL5" s="93"/>
      <c r="JM5" s="93"/>
      <c r="JN5" s="93"/>
      <c r="JO5" s="93"/>
      <c r="JP5" s="93"/>
      <c r="JQ5" s="93"/>
      <c r="JR5" s="93"/>
      <c r="JS5" s="93"/>
      <c r="JT5" s="93"/>
      <c r="JU5" s="93"/>
      <c r="JV5" s="93"/>
      <c r="JW5" s="93"/>
      <c r="JX5" s="93"/>
      <c r="JY5" s="93"/>
      <c r="JZ5" s="93"/>
      <c r="KA5" s="93"/>
      <c r="KB5" s="93"/>
      <c r="KC5" s="93"/>
      <c r="KD5" s="93"/>
      <c r="KE5" s="93"/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3"/>
      <c r="LF5" s="93"/>
      <c r="LG5" s="93"/>
      <c r="LH5" s="93"/>
      <c r="LI5" s="93"/>
      <c r="LJ5" s="93"/>
      <c r="LK5" s="93"/>
      <c r="LL5" s="93"/>
      <c r="LM5" s="93"/>
      <c r="LN5" s="93"/>
      <c r="LO5" s="93"/>
      <c r="LP5" s="93"/>
      <c r="LQ5" s="93"/>
      <c r="LR5" s="93"/>
      <c r="LS5" s="93"/>
      <c r="LT5" s="93"/>
      <c r="LU5" s="93"/>
      <c r="LV5" s="93"/>
      <c r="LW5" s="93"/>
      <c r="LX5" s="93"/>
      <c r="LY5" s="93"/>
      <c r="LZ5" s="93"/>
      <c r="MA5" s="93"/>
      <c r="MB5" s="93"/>
      <c r="MC5" s="93"/>
      <c r="MD5" s="93"/>
      <c r="ME5" s="93"/>
      <c r="MF5" s="93"/>
      <c r="MG5" s="93"/>
      <c r="MH5" s="93"/>
      <c r="MI5" s="93"/>
      <c r="MJ5" s="93"/>
      <c r="MK5" s="93"/>
      <c r="ML5" s="93"/>
      <c r="MM5" s="93"/>
      <c r="MN5" s="93"/>
      <c r="MO5" s="93"/>
      <c r="MP5" s="93"/>
      <c r="MQ5" s="93"/>
      <c r="MR5" s="93"/>
      <c r="MS5" s="93"/>
      <c r="MT5" s="93"/>
      <c r="MU5" s="93"/>
      <c r="MV5" s="93"/>
      <c r="MW5" s="93"/>
      <c r="MX5" s="93"/>
      <c r="MY5" s="93"/>
      <c r="MZ5" s="93"/>
      <c r="NA5" s="93"/>
      <c r="NB5" s="93"/>
      <c r="NC5" s="93"/>
      <c r="ND5" s="93"/>
      <c r="NE5" s="93"/>
      <c r="NF5" s="93"/>
      <c r="NG5" s="93"/>
      <c r="NH5" s="93"/>
      <c r="NI5" s="93"/>
      <c r="NJ5" s="93"/>
      <c r="NK5" s="93"/>
      <c r="NL5" s="93"/>
      <c r="NM5" s="93"/>
    </row>
    <row r="6" spans="1:377" s="1" customFormat="1" ht="16.5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166"/>
      <c r="M6" s="115"/>
      <c r="N6" s="93"/>
      <c r="O6" s="93"/>
      <c r="P6" s="93"/>
      <c r="Q6" s="93"/>
      <c r="R6" s="166"/>
      <c r="S6" s="115"/>
      <c r="T6" s="93"/>
      <c r="U6" s="93"/>
      <c r="V6" s="93"/>
      <c r="W6" s="93"/>
      <c r="X6" s="166"/>
      <c r="Y6" s="115"/>
      <c r="Z6" s="93"/>
      <c r="AA6" s="93"/>
      <c r="AB6" s="93"/>
      <c r="AC6" s="93"/>
      <c r="AD6" s="166"/>
      <c r="AE6" s="115"/>
      <c r="AF6" s="93"/>
      <c r="AG6" s="93"/>
      <c r="AH6" s="93"/>
      <c r="AJ6" s="188"/>
      <c r="AK6" s="134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  <c r="IW6" s="93"/>
      <c r="IX6" s="93"/>
      <c r="IY6" s="93"/>
      <c r="IZ6" s="93"/>
      <c r="JA6" s="93"/>
      <c r="JB6" s="93"/>
      <c r="JC6" s="93"/>
      <c r="JD6" s="93"/>
      <c r="JE6" s="93"/>
      <c r="JF6" s="93"/>
      <c r="JG6" s="93"/>
      <c r="JH6" s="93"/>
      <c r="JI6" s="93"/>
      <c r="JJ6" s="93"/>
      <c r="JK6" s="93"/>
      <c r="JL6" s="93"/>
      <c r="JM6" s="93"/>
      <c r="JN6" s="93"/>
      <c r="JO6" s="93"/>
      <c r="JP6" s="93"/>
      <c r="JQ6" s="93"/>
      <c r="JR6" s="93"/>
      <c r="JS6" s="93"/>
      <c r="JT6" s="93"/>
      <c r="JU6" s="93"/>
      <c r="JV6" s="93"/>
      <c r="JW6" s="93"/>
      <c r="JX6" s="93"/>
      <c r="JY6" s="93"/>
      <c r="JZ6" s="93"/>
      <c r="KA6" s="93"/>
      <c r="KB6" s="93"/>
      <c r="KC6" s="93"/>
      <c r="KD6" s="93"/>
      <c r="KE6" s="93"/>
      <c r="KF6" s="93"/>
      <c r="KG6" s="93"/>
      <c r="KH6" s="93"/>
      <c r="KI6" s="93"/>
      <c r="KJ6" s="93"/>
      <c r="KK6" s="93"/>
      <c r="KL6" s="93"/>
      <c r="KM6" s="93"/>
      <c r="KN6" s="93"/>
      <c r="KO6" s="93"/>
      <c r="KP6" s="93"/>
      <c r="KQ6" s="93"/>
      <c r="KR6" s="93"/>
      <c r="KS6" s="93"/>
      <c r="KT6" s="93"/>
      <c r="KU6" s="93"/>
      <c r="KV6" s="93"/>
      <c r="KW6" s="93"/>
      <c r="KX6" s="93"/>
      <c r="KY6" s="93"/>
      <c r="KZ6" s="93"/>
      <c r="LA6" s="93"/>
      <c r="LB6" s="93"/>
      <c r="LC6" s="93"/>
      <c r="LD6" s="93"/>
      <c r="LE6" s="93"/>
      <c r="LF6" s="93"/>
      <c r="LG6" s="93"/>
      <c r="LH6" s="93"/>
      <c r="LI6" s="93"/>
      <c r="LJ6" s="93"/>
      <c r="LK6" s="93"/>
      <c r="LL6" s="93"/>
      <c r="LM6" s="93"/>
      <c r="LN6" s="93"/>
      <c r="LO6" s="93"/>
      <c r="LP6" s="93"/>
      <c r="LQ6" s="93"/>
      <c r="LR6" s="93"/>
      <c r="LS6" s="93"/>
      <c r="LT6" s="93"/>
      <c r="LU6" s="93"/>
      <c r="LV6" s="93"/>
      <c r="LW6" s="93"/>
      <c r="LX6" s="93"/>
      <c r="LY6" s="93"/>
      <c r="LZ6" s="93"/>
      <c r="MA6" s="93"/>
      <c r="MB6" s="93"/>
      <c r="MC6" s="93"/>
      <c r="MD6" s="93"/>
      <c r="ME6" s="93"/>
      <c r="MF6" s="93"/>
      <c r="MG6" s="93"/>
      <c r="MH6" s="93"/>
      <c r="MI6" s="93"/>
      <c r="MJ6" s="93"/>
      <c r="MK6" s="93"/>
      <c r="ML6" s="93"/>
      <c r="MM6" s="93"/>
      <c r="MN6" s="93"/>
      <c r="MO6" s="93"/>
      <c r="MP6" s="93"/>
      <c r="MQ6" s="93"/>
      <c r="MR6" s="93"/>
      <c r="MS6" s="93"/>
      <c r="MT6" s="93"/>
      <c r="MU6" s="93"/>
      <c r="MV6" s="93"/>
      <c r="MW6" s="93"/>
      <c r="MX6" s="93"/>
      <c r="MY6" s="93"/>
      <c r="MZ6" s="93"/>
      <c r="NA6" s="93"/>
      <c r="NB6" s="93"/>
      <c r="NC6" s="93"/>
      <c r="ND6" s="93"/>
      <c r="NE6" s="93"/>
      <c r="NF6" s="93"/>
      <c r="NG6" s="93"/>
      <c r="NH6" s="93"/>
      <c r="NI6" s="93"/>
      <c r="NJ6" s="93"/>
      <c r="NK6" s="93"/>
      <c r="NL6" s="93"/>
      <c r="NM6" s="93"/>
    </row>
    <row r="7" spans="1:377" s="1" customFormat="1" ht="16.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166"/>
      <c r="M7" s="115"/>
      <c r="N7" s="93"/>
      <c r="O7" s="93"/>
      <c r="P7" s="93"/>
      <c r="Q7" s="93"/>
      <c r="R7" s="166"/>
      <c r="S7" s="115"/>
      <c r="T7" s="93"/>
      <c r="U7" s="93"/>
      <c r="V7" s="93"/>
      <c r="W7" s="93"/>
      <c r="X7" s="166"/>
      <c r="Y7" s="115"/>
      <c r="Z7" s="93"/>
      <c r="AA7" s="93"/>
      <c r="AB7" s="93"/>
      <c r="AC7" s="93"/>
      <c r="AD7" s="166"/>
      <c r="AE7" s="115"/>
      <c r="AF7" s="93"/>
      <c r="AG7" s="93"/>
      <c r="AH7" s="93"/>
      <c r="AJ7" s="188" t="s">
        <v>5</v>
      </c>
      <c r="AK7" s="136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  <c r="IW7" s="93"/>
      <c r="IX7" s="93"/>
      <c r="IY7" s="93"/>
      <c r="IZ7" s="93"/>
      <c r="JA7" s="93"/>
      <c r="JB7" s="93"/>
      <c r="JC7" s="93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3"/>
      <c r="JO7" s="93"/>
      <c r="JP7" s="93"/>
      <c r="JQ7" s="93"/>
      <c r="JR7" s="93"/>
      <c r="JS7" s="93"/>
      <c r="JT7" s="93"/>
      <c r="JU7" s="93"/>
      <c r="JV7" s="93"/>
      <c r="JW7" s="93"/>
      <c r="JX7" s="93"/>
      <c r="JY7" s="93"/>
      <c r="JZ7" s="93"/>
      <c r="KA7" s="93"/>
      <c r="KB7" s="93"/>
      <c r="KC7" s="93"/>
      <c r="KD7" s="93"/>
      <c r="KE7" s="93"/>
      <c r="KF7" s="93"/>
      <c r="KG7" s="93"/>
      <c r="KH7" s="93"/>
      <c r="KI7" s="93"/>
      <c r="KJ7" s="93"/>
      <c r="KK7" s="93"/>
      <c r="KL7" s="93"/>
      <c r="KM7" s="93"/>
      <c r="KN7" s="93"/>
      <c r="KO7" s="93"/>
      <c r="KP7" s="93"/>
      <c r="KQ7" s="93"/>
      <c r="KR7" s="93"/>
      <c r="KS7" s="93"/>
      <c r="KT7" s="93"/>
      <c r="KU7" s="93"/>
      <c r="KV7" s="93"/>
      <c r="KW7" s="93"/>
      <c r="KX7" s="93"/>
      <c r="KY7" s="93"/>
      <c r="KZ7" s="93"/>
      <c r="LA7" s="93"/>
      <c r="LB7" s="93"/>
      <c r="LC7" s="93"/>
      <c r="LD7" s="93"/>
      <c r="LE7" s="93"/>
      <c r="LF7" s="93"/>
      <c r="LG7" s="93"/>
      <c r="LH7" s="93"/>
      <c r="LI7" s="93"/>
      <c r="LJ7" s="93"/>
      <c r="LK7" s="93"/>
      <c r="LL7" s="93"/>
      <c r="LM7" s="93"/>
      <c r="LN7" s="93"/>
      <c r="LO7" s="93"/>
      <c r="LP7" s="93"/>
      <c r="LQ7" s="93"/>
      <c r="LR7" s="93"/>
      <c r="LS7" s="93"/>
      <c r="LT7" s="93"/>
      <c r="LU7" s="93"/>
      <c r="LV7" s="93"/>
      <c r="LW7" s="93"/>
      <c r="LX7" s="93"/>
      <c r="LY7" s="93"/>
      <c r="LZ7" s="93"/>
      <c r="MA7" s="93"/>
      <c r="MB7" s="93"/>
      <c r="MC7" s="93"/>
      <c r="MD7" s="93"/>
      <c r="ME7" s="93"/>
      <c r="MF7" s="93"/>
      <c r="MG7" s="93"/>
      <c r="MH7" s="93"/>
      <c r="MI7" s="93"/>
      <c r="MJ7" s="93"/>
      <c r="MK7" s="93"/>
      <c r="ML7" s="93"/>
      <c r="MM7" s="93"/>
      <c r="MN7" s="93"/>
      <c r="MO7" s="93"/>
      <c r="MP7" s="93"/>
      <c r="MQ7" s="93"/>
      <c r="MR7" s="93"/>
      <c r="MS7" s="93"/>
      <c r="MT7" s="93"/>
      <c r="MU7" s="93"/>
      <c r="MV7" s="93"/>
      <c r="MW7" s="93"/>
      <c r="MX7" s="93"/>
      <c r="MY7" s="93"/>
      <c r="MZ7" s="93"/>
      <c r="NA7" s="93"/>
      <c r="NB7" s="93"/>
      <c r="NC7" s="93"/>
      <c r="ND7" s="93"/>
      <c r="NE7" s="93"/>
      <c r="NF7" s="93"/>
      <c r="NG7" s="93"/>
      <c r="NH7" s="93"/>
      <c r="NI7" s="93"/>
      <c r="NJ7" s="93"/>
      <c r="NK7" s="93"/>
      <c r="NL7" s="93"/>
      <c r="NM7" s="93"/>
    </row>
    <row r="8" spans="1:377" s="1" customFormat="1" ht="16.5" customHeigh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111"/>
      <c r="M8" s="117"/>
      <c r="N8" s="93"/>
      <c r="O8" s="93"/>
      <c r="P8" s="93"/>
      <c r="Q8" s="93"/>
      <c r="R8" s="111"/>
      <c r="S8" s="117"/>
      <c r="T8" s="93"/>
      <c r="U8" s="93"/>
      <c r="V8" s="93"/>
      <c r="W8" s="93"/>
      <c r="X8" s="111"/>
      <c r="Y8" s="117"/>
      <c r="Z8" s="93"/>
      <c r="AA8" s="93"/>
      <c r="AB8" s="93"/>
      <c r="AC8" s="93"/>
      <c r="AD8" s="111"/>
      <c r="AE8" s="117"/>
      <c r="AF8" s="93"/>
      <c r="AG8" s="93"/>
      <c r="AH8" s="93"/>
      <c r="AJ8" s="111"/>
      <c r="AK8" s="118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3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  <c r="JP8" s="93"/>
      <c r="JQ8" s="93"/>
      <c r="JR8" s="93"/>
      <c r="JS8" s="93"/>
      <c r="JT8" s="93"/>
      <c r="JU8" s="93"/>
      <c r="JV8" s="93"/>
      <c r="JW8" s="93"/>
      <c r="JX8" s="93"/>
      <c r="JY8" s="93"/>
      <c r="JZ8" s="93"/>
      <c r="KA8" s="93"/>
      <c r="KB8" s="93"/>
      <c r="KC8" s="93"/>
      <c r="KD8" s="93"/>
      <c r="KE8" s="93"/>
      <c r="KF8" s="93"/>
      <c r="KG8" s="93"/>
      <c r="KH8" s="93"/>
      <c r="KI8" s="93"/>
      <c r="KJ8" s="93"/>
      <c r="KK8" s="93"/>
      <c r="KL8" s="93"/>
      <c r="KM8" s="93"/>
      <c r="KN8" s="93"/>
      <c r="KO8" s="93"/>
      <c r="KP8" s="93"/>
      <c r="KQ8" s="93"/>
      <c r="KR8" s="93"/>
      <c r="KS8" s="93"/>
      <c r="KT8" s="93"/>
      <c r="KU8" s="93"/>
      <c r="KV8" s="93"/>
      <c r="KW8" s="93"/>
      <c r="KX8" s="93"/>
      <c r="KY8" s="93"/>
      <c r="KZ8" s="93"/>
      <c r="LA8" s="93"/>
      <c r="LB8" s="93"/>
      <c r="LC8" s="93"/>
      <c r="LD8" s="93"/>
      <c r="LE8" s="93"/>
      <c r="LF8" s="93"/>
      <c r="LG8" s="93"/>
      <c r="LH8" s="93"/>
      <c r="LI8" s="93"/>
      <c r="LJ8" s="93"/>
      <c r="LK8" s="93"/>
      <c r="LL8" s="93"/>
      <c r="LM8" s="93"/>
      <c r="LN8" s="93"/>
      <c r="LO8" s="93"/>
      <c r="LP8" s="93"/>
      <c r="LQ8" s="93"/>
      <c r="LR8" s="93"/>
      <c r="LS8" s="93"/>
      <c r="LT8" s="93"/>
      <c r="LU8" s="93"/>
      <c r="LV8" s="93"/>
      <c r="LW8" s="93"/>
      <c r="LX8" s="93"/>
      <c r="LY8" s="93"/>
      <c r="LZ8" s="93"/>
      <c r="MA8" s="93"/>
      <c r="MB8" s="93"/>
      <c r="MC8" s="93"/>
      <c r="MD8" s="93"/>
      <c r="ME8" s="93"/>
      <c r="MF8" s="93"/>
      <c r="MG8" s="93"/>
      <c r="MH8" s="93"/>
      <c r="MI8" s="93"/>
      <c r="MJ8" s="93"/>
      <c r="MK8" s="93"/>
      <c r="ML8" s="93"/>
      <c r="MM8" s="93"/>
      <c r="MN8" s="93"/>
      <c r="MO8" s="93"/>
      <c r="MP8" s="93"/>
      <c r="MQ8" s="93"/>
      <c r="MR8" s="93"/>
      <c r="MS8" s="93"/>
      <c r="MT8" s="93"/>
      <c r="MU8" s="93"/>
      <c r="MV8" s="93"/>
      <c r="MW8" s="93"/>
      <c r="MX8" s="93"/>
      <c r="MY8" s="93"/>
      <c r="MZ8" s="93"/>
      <c r="NA8" s="93"/>
      <c r="NB8" s="93"/>
      <c r="NC8" s="93"/>
      <c r="ND8" s="93"/>
      <c r="NE8" s="93"/>
      <c r="NF8" s="93"/>
      <c r="NG8" s="93"/>
      <c r="NH8" s="93"/>
      <c r="NI8" s="93"/>
      <c r="NJ8" s="93"/>
      <c r="NK8" s="93"/>
      <c r="NL8" s="93"/>
      <c r="NM8" s="93"/>
    </row>
    <row r="9" spans="1:377" ht="16.5" customHeight="1" x14ac:dyDescent="0.25">
      <c r="J9"/>
      <c r="K9"/>
      <c r="L9" s="167"/>
      <c r="M9" s="118"/>
      <c r="P9"/>
      <c r="Q9"/>
      <c r="R9" s="167"/>
      <c r="S9" s="118"/>
      <c r="V9"/>
      <c r="W9"/>
      <c r="X9" s="167"/>
      <c r="Y9" s="118"/>
      <c r="AB9"/>
      <c r="AC9"/>
      <c r="AD9" s="167"/>
      <c r="AE9" s="118"/>
      <c r="AH9"/>
      <c r="AI9"/>
      <c r="AJ9" s="167"/>
      <c r="AK9" s="118"/>
    </row>
    <row r="10" spans="1:377" ht="20.25" x14ac:dyDescent="0.3">
      <c r="B10" s="229" t="s">
        <v>6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/>
      <c r="R10" s="2"/>
      <c r="X10" s="2"/>
      <c r="AD10" s="2"/>
      <c r="AJ10" s="2"/>
    </row>
    <row r="11" spans="1:377" ht="20.25" x14ac:dyDescent="0.3">
      <c r="B11" s="229" t="s">
        <v>90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/>
      <c r="R11" s="2"/>
      <c r="X11" s="2"/>
      <c r="AD11" s="2"/>
      <c r="AJ11" s="2"/>
    </row>
    <row r="12" spans="1:377" ht="16.5" customHeight="1" x14ac:dyDescent="0.25">
      <c r="J12"/>
      <c r="K12"/>
      <c r="L12" s="167"/>
      <c r="M12" s="118"/>
      <c r="P12"/>
      <c r="Q12"/>
      <c r="R12" s="167"/>
      <c r="S12" s="118"/>
      <c r="V12"/>
      <c r="W12"/>
      <c r="X12" s="167"/>
      <c r="Y12" s="118"/>
      <c r="AB12"/>
      <c r="AC12"/>
      <c r="AD12" s="167"/>
      <c r="AE12" s="118"/>
      <c r="AH12"/>
      <c r="AI12"/>
      <c r="AJ12" s="167"/>
      <c r="AK12" s="118"/>
    </row>
    <row r="13" spans="1:377" ht="16.5" customHeight="1" x14ac:dyDescent="0.25">
      <c r="J13"/>
      <c r="K13"/>
      <c r="L13" s="167"/>
      <c r="M13" s="118"/>
      <c r="P13"/>
      <c r="Q13"/>
      <c r="R13" s="167"/>
      <c r="S13" s="118"/>
      <c r="V13"/>
      <c r="W13"/>
      <c r="X13" s="167"/>
      <c r="Y13" s="118"/>
      <c r="AB13"/>
      <c r="AC13"/>
      <c r="AD13" s="167"/>
      <c r="AE13" s="118"/>
      <c r="AH13"/>
      <c r="AI13"/>
      <c r="AJ13" s="167"/>
      <c r="AK13" s="118"/>
    </row>
    <row r="14" spans="1:377" ht="16.5" customHeight="1" x14ac:dyDescent="0.25">
      <c r="B14" s="3" t="s">
        <v>7</v>
      </c>
      <c r="D14" s="230" t="s">
        <v>78</v>
      </c>
      <c r="E14" s="230"/>
      <c r="F14" s="230"/>
      <c r="G14" s="230"/>
      <c r="H14" s="230"/>
      <c r="I14" s="230"/>
      <c r="J14" s="230"/>
      <c r="K14" s="230"/>
      <c r="L14" s="230"/>
      <c r="M14" s="230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8"/>
      <c r="M15" s="119"/>
      <c r="N15" s="5"/>
      <c r="O15" s="5"/>
      <c r="P15" s="5"/>
      <c r="Q15" s="5"/>
      <c r="R15" s="168"/>
      <c r="S15" s="119"/>
      <c r="T15" s="5"/>
      <c r="U15" s="5"/>
      <c r="V15" s="5"/>
      <c r="W15" s="5"/>
      <c r="X15" s="168"/>
      <c r="Y15" s="119"/>
      <c r="Z15" s="5"/>
      <c r="AA15" s="5"/>
      <c r="AB15" s="5"/>
      <c r="AC15" s="5"/>
      <c r="AD15" s="168"/>
      <c r="AE15" s="119"/>
      <c r="AF15" s="5"/>
      <c r="AG15" s="5"/>
      <c r="AH15" s="5"/>
      <c r="AI15" s="5"/>
      <c r="AJ15" s="168"/>
      <c r="AK15" s="119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8"/>
      <c r="M16" s="119"/>
      <c r="N16" s="5"/>
      <c r="O16" s="5"/>
      <c r="P16" s="5"/>
      <c r="Q16" s="5"/>
      <c r="R16" s="168"/>
      <c r="S16" s="119"/>
      <c r="T16" s="5"/>
      <c r="U16" s="5"/>
      <c r="V16" s="5"/>
      <c r="W16" s="5"/>
      <c r="X16" s="168"/>
      <c r="Y16" s="119"/>
      <c r="Z16" s="5"/>
      <c r="AA16" s="5"/>
      <c r="AB16" s="5"/>
      <c r="AC16" s="5"/>
      <c r="AD16" s="168"/>
      <c r="AE16" s="119"/>
      <c r="AF16" s="5"/>
      <c r="AG16" s="5"/>
      <c r="AH16" s="5"/>
      <c r="AI16" s="5"/>
      <c r="AJ16" s="168"/>
      <c r="AK16" s="119"/>
    </row>
    <row r="17" spans="1:37" s="2" customFormat="1" ht="15.75" x14ac:dyDescent="0.25">
      <c r="B17" s="4"/>
      <c r="D17" s="5"/>
      <c r="E17" s="5"/>
      <c r="F17" s="5"/>
      <c r="G17" s="5"/>
      <c r="H17" s="5"/>
      <c r="K17" s="5"/>
      <c r="L17" s="168"/>
      <c r="M17" s="119"/>
      <c r="N17" s="5"/>
      <c r="O17" s="5"/>
      <c r="P17" s="5"/>
      <c r="Q17" s="5"/>
      <c r="R17" s="168"/>
      <c r="S17" s="119"/>
      <c r="T17" s="5"/>
      <c r="U17" s="5"/>
      <c r="V17" s="5"/>
      <c r="W17" s="5"/>
      <c r="X17" s="168"/>
      <c r="Y17" s="119"/>
      <c r="Z17" s="5"/>
      <c r="AA17" s="5"/>
      <c r="AB17" s="5"/>
      <c r="AC17" s="5"/>
      <c r="AD17" s="168"/>
      <c r="AE17" s="119"/>
      <c r="AF17" s="5"/>
      <c r="AG17" s="5"/>
      <c r="AH17" s="5"/>
      <c r="AI17" s="5"/>
      <c r="AJ17" s="168"/>
      <c r="AK17" s="119"/>
    </row>
    <row r="18" spans="1:37" s="2" customFormat="1" x14ac:dyDescent="0.25">
      <c r="B18" s="7"/>
      <c r="D18" s="8" t="s">
        <v>10</v>
      </c>
      <c r="E18" s="8"/>
      <c r="F18" s="9">
        <v>150</v>
      </c>
      <c r="L18" s="169"/>
      <c r="M18" s="120"/>
      <c r="R18" s="169"/>
      <c r="S18" s="120"/>
      <c r="X18" s="169"/>
      <c r="Y18" s="120"/>
      <c r="AD18" s="169"/>
      <c r="AE18" s="120"/>
      <c r="AJ18" s="169"/>
      <c r="AK18" s="120"/>
    </row>
    <row r="19" spans="1:37" s="2" customFormat="1" x14ac:dyDescent="0.25">
      <c r="B19" s="7"/>
      <c r="L19" s="169"/>
      <c r="M19" s="120"/>
      <c r="R19" s="169"/>
      <c r="S19" s="120"/>
      <c r="X19" s="169"/>
      <c r="Y19" s="120"/>
      <c r="AD19" s="169"/>
      <c r="AE19" s="120"/>
      <c r="AJ19" s="169"/>
      <c r="AK19" s="120"/>
    </row>
    <row r="20" spans="1:37" s="2" customFormat="1" ht="39.75" customHeight="1" x14ac:dyDescent="0.25">
      <c r="B20" s="7"/>
      <c r="D20" s="10"/>
      <c r="E20" s="10"/>
      <c r="F20" s="231" t="s">
        <v>59</v>
      </c>
      <c r="G20" s="232"/>
      <c r="H20" s="29"/>
      <c r="I20" s="233" t="s">
        <v>60</v>
      </c>
      <c r="J20" s="234"/>
      <c r="K20" s="29"/>
      <c r="L20" s="231" t="s">
        <v>62</v>
      </c>
      <c r="M20" s="232"/>
      <c r="N20" s="29"/>
      <c r="O20" s="233" t="s">
        <v>61</v>
      </c>
      <c r="P20" s="234"/>
      <c r="Q20" s="29"/>
      <c r="R20" s="231" t="s">
        <v>63</v>
      </c>
      <c r="S20" s="232"/>
      <c r="T20" s="29"/>
      <c r="U20" s="233" t="s">
        <v>69</v>
      </c>
      <c r="V20" s="234"/>
      <c r="W20" s="29"/>
      <c r="X20" s="231" t="s">
        <v>64</v>
      </c>
      <c r="Y20" s="232"/>
      <c r="Z20" s="29"/>
      <c r="AA20" s="233" t="s">
        <v>70</v>
      </c>
      <c r="AB20" s="234"/>
      <c r="AC20" s="29"/>
      <c r="AD20" s="231" t="s">
        <v>65</v>
      </c>
      <c r="AE20" s="232"/>
      <c r="AF20" s="29"/>
      <c r="AG20" s="233" t="s">
        <v>71</v>
      </c>
      <c r="AH20" s="234"/>
      <c r="AI20" s="29"/>
      <c r="AJ20" s="231" t="s">
        <v>66</v>
      </c>
      <c r="AK20" s="232"/>
    </row>
    <row r="21" spans="1:37" s="2" customFormat="1" x14ac:dyDescent="0.25">
      <c r="B21" s="7"/>
      <c r="D21" s="236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70" t="s">
        <v>15</v>
      </c>
      <c r="M21" s="121" t="s">
        <v>16</v>
      </c>
      <c r="N21" s="29"/>
      <c r="O21" s="11" t="s">
        <v>12</v>
      </c>
      <c r="P21" s="12" t="s">
        <v>14</v>
      </c>
      <c r="Q21" s="29"/>
      <c r="R21" s="170" t="s">
        <v>15</v>
      </c>
      <c r="S21" s="121" t="s">
        <v>16</v>
      </c>
      <c r="T21" s="29"/>
      <c r="U21" s="11" t="s">
        <v>12</v>
      </c>
      <c r="V21" s="12" t="s">
        <v>14</v>
      </c>
      <c r="W21" s="29"/>
      <c r="X21" s="170" t="s">
        <v>15</v>
      </c>
      <c r="Y21" s="121" t="s">
        <v>16</v>
      </c>
      <c r="Z21" s="29"/>
      <c r="AA21" s="11" t="s">
        <v>12</v>
      </c>
      <c r="AB21" s="12" t="s">
        <v>14</v>
      </c>
      <c r="AC21" s="29"/>
      <c r="AD21" s="170" t="s">
        <v>15</v>
      </c>
      <c r="AE21" s="121" t="s">
        <v>16</v>
      </c>
      <c r="AF21" s="29"/>
      <c r="AG21" s="11" t="s">
        <v>12</v>
      </c>
      <c r="AH21" s="12" t="s">
        <v>14</v>
      </c>
      <c r="AI21" s="29"/>
      <c r="AJ21" s="170" t="s">
        <v>15</v>
      </c>
      <c r="AK21" s="121" t="s">
        <v>16</v>
      </c>
    </row>
    <row r="22" spans="1:37" s="2" customFormat="1" x14ac:dyDescent="0.25">
      <c r="B22" s="7"/>
      <c r="D22" s="237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71"/>
      <c r="M22" s="122"/>
      <c r="N22" s="29"/>
      <c r="O22" s="13" t="s">
        <v>17</v>
      </c>
      <c r="P22" s="14" t="s">
        <v>17</v>
      </c>
      <c r="Q22" s="29"/>
      <c r="R22" s="171"/>
      <c r="S22" s="122"/>
      <c r="T22" s="29"/>
      <c r="U22" s="13" t="s">
        <v>17</v>
      </c>
      <c r="V22" s="14" t="s">
        <v>17</v>
      </c>
      <c r="W22" s="29"/>
      <c r="X22" s="171"/>
      <c r="Y22" s="122"/>
      <c r="Z22" s="29"/>
      <c r="AA22" s="13" t="s">
        <v>17</v>
      </c>
      <c r="AB22" s="14" t="s">
        <v>17</v>
      </c>
      <c r="AC22" s="29"/>
      <c r="AD22" s="171"/>
      <c r="AE22" s="122"/>
      <c r="AF22" s="29"/>
      <c r="AG22" s="13" t="s">
        <v>17</v>
      </c>
      <c r="AH22" s="14" t="s">
        <v>17</v>
      </c>
      <c r="AI22" s="29"/>
      <c r="AJ22" s="171"/>
      <c r="AK22" s="122"/>
    </row>
    <row r="23" spans="1:37" s="2" customFormat="1" x14ac:dyDescent="0.25">
      <c r="A23" s="142" t="str">
        <f>[3]Rates!$A$132</f>
        <v>Fix_USL</v>
      </c>
      <c r="B23" s="15" t="s">
        <v>18</v>
      </c>
      <c r="C23" s="15"/>
      <c r="D23" s="99" t="s">
        <v>75</v>
      </c>
      <c r="E23" s="17">
        <v>1</v>
      </c>
      <c r="F23" s="114">
        <f>IF($A23&lt;&gt;"",VLOOKUP($A23,[3]Rates!$A$1:$R$65536,12,FALSE),0)</f>
        <v>7.01</v>
      </c>
      <c r="G23" s="18">
        <f t="shared" ref="G23:G38" si="0">E23*F23</f>
        <v>7.01</v>
      </c>
      <c r="H23" s="38"/>
      <c r="I23" s="114">
        <f>IF($A23&lt;&gt;"",VLOOKUP($A23,[3]Rates!$A$1:$R$65536,14,FALSE),0)</f>
        <v>8.1300000000000008</v>
      </c>
      <c r="J23" s="18">
        <f>$E23*I23</f>
        <v>8.1300000000000008</v>
      </c>
      <c r="K23" s="38"/>
      <c r="L23" s="172">
        <f>J23-G23</f>
        <v>1.120000000000001</v>
      </c>
      <c r="M23" s="123">
        <f>IF((G23)=0,"",(L23/G23))</f>
        <v>0.15977175463623411</v>
      </c>
      <c r="N23" s="38"/>
      <c r="O23" s="114">
        <f>IF($A23&lt;&gt;"",VLOOKUP($A23,[3]Rates!$A$1:$R$65536,15,FALSE),0)</f>
        <v>9.07</v>
      </c>
      <c r="P23" s="18">
        <f>$E23*O23</f>
        <v>9.07</v>
      </c>
      <c r="Q23" s="38"/>
      <c r="R23" s="172">
        <f>P23-J23</f>
        <v>0.9399999999999995</v>
      </c>
      <c r="S23" s="123">
        <f>IF((J23)=0,"",(R23/J23))</f>
        <v>0.11562115621156205</v>
      </c>
      <c r="T23" s="38"/>
      <c r="U23" s="114">
        <f>IF($A23&lt;&gt;"",VLOOKUP($A23,[3]Rates!$A$1:$R$65536,16,FALSE),0)</f>
        <v>9.5</v>
      </c>
      <c r="V23" s="18">
        <f>$E23*U23</f>
        <v>9.5</v>
      </c>
      <c r="W23" s="38"/>
      <c r="X23" s="172">
        <f>V23-P23</f>
        <v>0.42999999999999972</v>
      </c>
      <c r="Y23" s="123">
        <f>IF((P23)=0,"",(X23/P23))</f>
        <v>4.7409040793825769E-2</v>
      </c>
      <c r="Z23" s="38"/>
      <c r="AA23" s="114">
        <f>IF($A23&lt;&gt;"",VLOOKUP($A23,[3]Rates!$A$1:$R$65536,17,FALSE),0)</f>
        <v>9.9</v>
      </c>
      <c r="AB23" s="18">
        <f>$E23*AA23</f>
        <v>9.9</v>
      </c>
      <c r="AC23" s="38"/>
      <c r="AD23" s="172">
        <f>AB23-V23</f>
        <v>0.40000000000000036</v>
      </c>
      <c r="AE23" s="123">
        <f>IF((V23)=0,"",(AD23/V23))</f>
        <v>4.2105263157894778E-2</v>
      </c>
      <c r="AF23" s="38"/>
      <c r="AG23" s="114">
        <f>IF($A23&lt;&gt;"",VLOOKUP($A23,[3]Rates!$A$1:$R$65536,18,FALSE),0)</f>
        <v>10.220000000000001</v>
      </c>
      <c r="AH23" s="18">
        <f>$E23*AG23</f>
        <v>10.220000000000001</v>
      </c>
      <c r="AI23" s="38"/>
      <c r="AJ23" s="172">
        <f>AH23-AB23</f>
        <v>0.32000000000000028</v>
      </c>
      <c r="AK23" s="123">
        <f>IF((AB23)=0,"",(AJ23/AB23))</f>
        <v>3.2323232323232351E-2</v>
      </c>
    </row>
    <row r="24" spans="1:37" s="2" customFormat="1" x14ac:dyDescent="0.25">
      <c r="A24" s="142"/>
      <c r="B24" s="15" t="s">
        <v>19</v>
      </c>
      <c r="C24" s="15"/>
      <c r="D24" s="99" t="s">
        <v>75</v>
      </c>
      <c r="E24" s="17">
        <v>1</v>
      </c>
      <c r="F24" s="114">
        <f>IF($A24&lt;&gt;"",VLOOKUP($A24,[3]Rates!$A$1:$R$65536,12,FALSE),0)</f>
        <v>0</v>
      </c>
      <c r="G24" s="18">
        <f t="shared" si="0"/>
        <v>0</v>
      </c>
      <c r="H24" s="38"/>
      <c r="I24" s="114">
        <f>IF($A24&lt;&gt;"",VLOOKUP($A24,[3]Rates!$A$1:$R$65536,14,FALSE),0)</f>
        <v>0</v>
      </c>
      <c r="J24" s="18">
        <f t="shared" ref="J24:J38" si="1">$E24*I24</f>
        <v>0</v>
      </c>
      <c r="K24" s="38"/>
      <c r="L24" s="172">
        <f t="shared" ref="L24:L61" si="2">J24-G24</f>
        <v>0</v>
      </c>
      <c r="M24" s="123" t="str">
        <f t="shared" ref="M24:M47" si="3">IF((G24)=0,"",(L24/G24))</f>
        <v/>
      </c>
      <c r="N24" s="38"/>
      <c r="O24" s="114">
        <f>IF($A24&lt;&gt;"",VLOOKUP($A24,[3]Rates!$A$1:$R$65536,15,FALSE),0)</f>
        <v>0</v>
      </c>
      <c r="P24" s="18">
        <f t="shared" ref="P24:P38" si="4">$E24*O24</f>
        <v>0</v>
      </c>
      <c r="Q24" s="38"/>
      <c r="R24" s="172">
        <f t="shared" ref="R24:R73" si="5">P24-J24</f>
        <v>0</v>
      </c>
      <c r="S24" s="123" t="str">
        <f t="shared" ref="S24:S61" si="6">IF((J24)=0,"",(R24/J24))</f>
        <v/>
      </c>
      <c r="T24" s="38"/>
      <c r="U24" s="114">
        <f>IF($A24&lt;&gt;"",VLOOKUP($A24,[3]Rates!$A$1:$R$65536,16,FALSE),0)</f>
        <v>0</v>
      </c>
      <c r="V24" s="18">
        <f t="shared" ref="V24:V38" si="7">$E24*U24</f>
        <v>0</v>
      </c>
      <c r="W24" s="38"/>
      <c r="X24" s="172">
        <f t="shared" ref="X24:X73" si="8">V24-P24</f>
        <v>0</v>
      </c>
      <c r="Y24" s="123" t="str">
        <f t="shared" ref="Y24:Y73" si="9">IF((P24)=0,"",(X24/P24))</f>
        <v/>
      </c>
      <c r="Z24" s="38"/>
      <c r="AA24" s="114">
        <f>IF($A24&lt;&gt;"",VLOOKUP($A24,[3]Rates!$A$1:$R$65536,17,FALSE),0)</f>
        <v>0</v>
      </c>
      <c r="AB24" s="18">
        <f t="shared" ref="AB24:AB38" si="10">$E24*AA24</f>
        <v>0</v>
      </c>
      <c r="AC24" s="38"/>
      <c r="AD24" s="172">
        <f t="shared" ref="AD24:AD73" si="11">AB24-V24</f>
        <v>0</v>
      </c>
      <c r="AE24" s="123" t="str">
        <f t="shared" ref="AE24:AE73" si="12">IF((V24)=0,"",(AD24/V24))</f>
        <v/>
      </c>
      <c r="AF24" s="38"/>
      <c r="AG24" s="114">
        <f>IF($A24&lt;&gt;"",VLOOKUP($A24,[3]Rates!$A$1:$R$65536,18,FALSE),0)</f>
        <v>0</v>
      </c>
      <c r="AH24" s="18">
        <f t="shared" ref="AH24:AH38" si="13">$E24*AG24</f>
        <v>0</v>
      </c>
      <c r="AI24" s="38"/>
      <c r="AJ24" s="172">
        <f t="shared" ref="AJ24:AJ73" si="14">AH24-AB24</f>
        <v>0</v>
      </c>
      <c r="AK24" s="123" t="str">
        <f t="shared" ref="AK24:AK73" si="15">IF((AB24)=0,"",(AJ24/AB24))</f>
        <v/>
      </c>
    </row>
    <row r="25" spans="1:37" s="2" customFormat="1" x14ac:dyDescent="0.25">
      <c r="A25" s="142" t="str">
        <f>[3]Rates!$A$134</f>
        <v>PPE_USL</v>
      </c>
      <c r="B25" s="22" t="s">
        <v>81</v>
      </c>
      <c r="C25" s="15"/>
      <c r="D25" s="99" t="s">
        <v>75</v>
      </c>
      <c r="E25" s="17">
        <v>1</v>
      </c>
      <c r="F25" s="114">
        <f>IF($A25&lt;&gt;"",VLOOKUP($A25,[3]Rates!$A$1:$R$65536,12,FALSE),0)</f>
        <v>0.11</v>
      </c>
      <c r="G25" s="18">
        <f t="shared" si="0"/>
        <v>0.11</v>
      </c>
      <c r="H25" s="38"/>
      <c r="I25" s="114">
        <f>IF($A25&lt;&gt;"",VLOOKUP($A25,[3]Rates!$A$1:$R$65536,14,FALSE),0)</f>
        <v>0.11</v>
      </c>
      <c r="J25" s="18">
        <f t="shared" si="1"/>
        <v>0.11</v>
      </c>
      <c r="K25" s="38"/>
      <c r="L25" s="172">
        <f>J25-G25</f>
        <v>0</v>
      </c>
      <c r="M25" s="123">
        <f t="shared" si="3"/>
        <v>0</v>
      </c>
      <c r="N25" s="38"/>
      <c r="O25" s="114">
        <f>IF($A25&lt;&gt;"",VLOOKUP($A25,[3]Rates!$A$1:$R$65536,15,FALSE),0)</f>
        <v>0</v>
      </c>
      <c r="P25" s="18">
        <f t="shared" si="4"/>
        <v>0</v>
      </c>
      <c r="Q25" s="38"/>
      <c r="R25" s="172">
        <f t="shared" si="5"/>
        <v>-0.11</v>
      </c>
      <c r="S25" s="123">
        <f t="shared" si="6"/>
        <v>-1</v>
      </c>
      <c r="T25" s="38"/>
      <c r="U25" s="114">
        <f>IF($A25&lt;&gt;"",VLOOKUP($A25,[3]Rates!$A$1:$R$65536,16,FALSE),0)</f>
        <v>0</v>
      </c>
      <c r="V25" s="18">
        <f t="shared" si="7"/>
        <v>0</v>
      </c>
      <c r="W25" s="38"/>
      <c r="X25" s="172">
        <f t="shared" si="8"/>
        <v>0</v>
      </c>
      <c r="Y25" s="123" t="str">
        <f t="shared" si="9"/>
        <v/>
      </c>
      <c r="Z25" s="38"/>
      <c r="AA25" s="114">
        <f>IF($A25&lt;&gt;"",VLOOKUP($A25,[3]Rates!$A$1:$R$65536,17,FALSE),0)</f>
        <v>0</v>
      </c>
      <c r="AB25" s="18">
        <f t="shared" si="10"/>
        <v>0</v>
      </c>
      <c r="AC25" s="38"/>
      <c r="AD25" s="172">
        <f t="shared" si="11"/>
        <v>0</v>
      </c>
      <c r="AE25" s="123" t="str">
        <f t="shared" si="12"/>
        <v/>
      </c>
      <c r="AF25" s="38"/>
      <c r="AG25" s="114">
        <f>IF($A25&lt;&gt;"",VLOOKUP($A25,[3]Rates!$A$1:$R$65536,18,FALSE),0)</f>
        <v>0</v>
      </c>
      <c r="AH25" s="18">
        <f t="shared" si="13"/>
        <v>0</v>
      </c>
      <c r="AI25" s="38"/>
      <c r="AJ25" s="172">
        <f t="shared" si="14"/>
        <v>0</v>
      </c>
      <c r="AK25" s="123" t="str">
        <f t="shared" si="15"/>
        <v/>
      </c>
    </row>
    <row r="26" spans="1:37" s="2" customFormat="1" x14ac:dyDescent="0.25">
      <c r="A26" s="142" t="str">
        <f>[3]Rates!$A$135</f>
        <v>ICMF_USL</v>
      </c>
      <c r="B26" s="22" t="s">
        <v>82</v>
      </c>
      <c r="C26" s="15"/>
      <c r="D26" s="99" t="s">
        <v>75</v>
      </c>
      <c r="E26" s="17">
        <v>1</v>
      </c>
      <c r="F26" s="114">
        <f>IF($A26&lt;&gt;"",VLOOKUP($A26,[3]Rates!$A$1:$R$65536,12,FALSE),0)</f>
        <v>0.04</v>
      </c>
      <c r="G26" s="18">
        <f t="shared" si="0"/>
        <v>0.04</v>
      </c>
      <c r="H26" s="38"/>
      <c r="I26" s="114">
        <f>IF($A26&lt;&gt;"",VLOOKUP($A26,[3]Rates!$A$1:$R$65536,14,FALSE),0)</f>
        <v>0</v>
      </c>
      <c r="J26" s="18">
        <f t="shared" si="1"/>
        <v>0</v>
      </c>
      <c r="K26" s="38"/>
      <c r="L26" s="172">
        <f t="shared" si="2"/>
        <v>-0.04</v>
      </c>
      <c r="M26" s="123">
        <f t="shared" si="3"/>
        <v>-1</v>
      </c>
      <c r="N26" s="38"/>
      <c r="O26" s="114">
        <f>IF($A26&lt;&gt;"",VLOOKUP($A26,[3]Rates!$A$1:$R$65536,15,FALSE),0)</f>
        <v>0</v>
      </c>
      <c r="P26" s="18">
        <f t="shared" si="4"/>
        <v>0</v>
      </c>
      <c r="Q26" s="38"/>
      <c r="R26" s="172">
        <f t="shared" si="5"/>
        <v>0</v>
      </c>
      <c r="S26" s="123" t="str">
        <f t="shared" si="6"/>
        <v/>
      </c>
      <c r="T26" s="38"/>
      <c r="U26" s="114">
        <f>IF($A26&lt;&gt;"",VLOOKUP($A26,[3]Rates!$A$1:$R$65536,16,FALSE),0)</f>
        <v>0</v>
      </c>
      <c r="V26" s="18">
        <f t="shared" si="7"/>
        <v>0</v>
      </c>
      <c r="W26" s="38"/>
      <c r="X26" s="172">
        <f t="shared" si="8"/>
        <v>0</v>
      </c>
      <c r="Y26" s="123" t="str">
        <f t="shared" si="9"/>
        <v/>
      </c>
      <c r="Z26" s="38"/>
      <c r="AA26" s="114">
        <f>IF($A26&lt;&gt;"",VLOOKUP($A26,[3]Rates!$A$1:$R$65536,17,FALSE),0)</f>
        <v>0</v>
      </c>
      <c r="AB26" s="18">
        <f t="shared" si="10"/>
        <v>0</v>
      </c>
      <c r="AC26" s="38"/>
      <c r="AD26" s="172">
        <f t="shared" si="11"/>
        <v>0</v>
      </c>
      <c r="AE26" s="123" t="str">
        <f t="shared" si="12"/>
        <v/>
      </c>
      <c r="AF26" s="38"/>
      <c r="AG26" s="114">
        <f>IF($A26&lt;&gt;"",VLOOKUP($A26,[3]Rates!$A$1:$R$65536,18,FALSE),0)</f>
        <v>0</v>
      </c>
      <c r="AH26" s="18">
        <f t="shared" si="13"/>
        <v>0</v>
      </c>
      <c r="AI26" s="38"/>
      <c r="AJ26" s="172">
        <f t="shared" si="14"/>
        <v>0</v>
      </c>
      <c r="AK26" s="123" t="str">
        <f t="shared" si="15"/>
        <v/>
      </c>
    </row>
    <row r="27" spans="1:37" s="2" customFormat="1" x14ac:dyDescent="0.25">
      <c r="A27" s="142"/>
      <c r="B27" s="22"/>
      <c r="C27" s="15"/>
      <c r="D27" s="99"/>
      <c r="E27" s="17">
        <v>1</v>
      </c>
      <c r="F27" s="114">
        <f>IF($A27&lt;&gt;"",VLOOKUP($A27,[3]Rates!$A$1:$R$65536,12,FALSE),0)</f>
        <v>0</v>
      </c>
      <c r="G27" s="18">
        <f t="shared" si="0"/>
        <v>0</v>
      </c>
      <c r="H27" s="38"/>
      <c r="I27" s="114">
        <f>IF($A27&lt;&gt;"",VLOOKUP($A27,[3]Rates!$A$1:$R$65536,14,FALSE),0)</f>
        <v>0</v>
      </c>
      <c r="J27" s="18">
        <f t="shared" si="1"/>
        <v>0</v>
      </c>
      <c r="K27" s="38"/>
      <c r="L27" s="172">
        <f t="shared" si="2"/>
        <v>0</v>
      </c>
      <c r="M27" s="123" t="str">
        <f t="shared" si="3"/>
        <v/>
      </c>
      <c r="N27" s="38"/>
      <c r="O27" s="114">
        <f>IF($A27&lt;&gt;"",VLOOKUP($A27,[3]Rates!$A$1:$R$65536,15,FALSE),0)</f>
        <v>0</v>
      </c>
      <c r="P27" s="18">
        <f t="shared" si="4"/>
        <v>0</v>
      </c>
      <c r="Q27" s="38"/>
      <c r="R27" s="172">
        <f t="shared" si="5"/>
        <v>0</v>
      </c>
      <c r="S27" s="123" t="str">
        <f t="shared" si="6"/>
        <v/>
      </c>
      <c r="T27" s="38"/>
      <c r="U27" s="114">
        <f>IF($A27&lt;&gt;"",VLOOKUP($A27,[3]Rates!$A$1:$R$65536,16,FALSE),0)</f>
        <v>0</v>
      </c>
      <c r="V27" s="18">
        <f t="shared" si="7"/>
        <v>0</v>
      </c>
      <c r="W27" s="38"/>
      <c r="X27" s="172">
        <f t="shared" si="8"/>
        <v>0</v>
      </c>
      <c r="Y27" s="123" t="str">
        <f t="shared" si="9"/>
        <v/>
      </c>
      <c r="Z27" s="38"/>
      <c r="AA27" s="114">
        <f>IF($A27&lt;&gt;"",VLOOKUP($A27,[3]Rates!$A$1:$R$65536,17,FALSE),0)</f>
        <v>0</v>
      </c>
      <c r="AB27" s="18">
        <f t="shared" si="10"/>
        <v>0</v>
      </c>
      <c r="AC27" s="38"/>
      <c r="AD27" s="172">
        <f t="shared" si="11"/>
        <v>0</v>
      </c>
      <c r="AE27" s="123" t="str">
        <f t="shared" si="12"/>
        <v/>
      </c>
      <c r="AF27" s="38"/>
      <c r="AG27" s="114">
        <f>IF($A27&lt;&gt;"",VLOOKUP($A27,[3]Rates!$A$1:$R$65536,18,FALSE),0)</f>
        <v>0</v>
      </c>
      <c r="AH27" s="18">
        <f t="shared" si="13"/>
        <v>0</v>
      </c>
      <c r="AI27" s="38"/>
      <c r="AJ27" s="172">
        <f t="shared" si="14"/>
        <v>0</v>
      </c>
      <c r="AK27" s="123" t="str">
        <f t="shared" si="15"/>
        <v/>
      </c>
    </row>
    <row r="28" spans="1:37" s="2" customFormat="1" x14ac:dyDescent="0.25">
      <c r="A28" s="142"/>
      <c r="B28" s="22"/>
      <c r="C28" s="15"/>
      <c r="D28" s="99"/>
      <c r="E28" s="17">
        <v>1</v>
      </c>
      <c r="F28" s="114">
        <f>IF($A28&lt;&gt;"",VLOOKUP($A28,[3]Rates!$A$1:$R$65536,12,FALSE),0)</f>
        <v>0</v>
      </c>
      <c r="G28" s="18">
        <f t="shared" si="0"/>
        <v>0</v>
      </c>
      <c r="H28" s="38"/>
      <c r="I28" s="114">
        <f>IF($A28&lt;&gt;"",VLOOKUP($A28,[3]Rates!$A$1:$R$65536,14,FALSE),0)</f>
        <v>0</v>
      </c>
      <c r="J28" s="18">
        <f t="shared" si="1"/>
        <v>0</v>
      </c>
      <c r="K28" s="38"/>
      <c r="L28" s="172">
        <f t="shared" si="2"/>
        <v>0</v>
      </c>
      <c r="M28" s="123" t="str">
        <f t="shared" si="3"/>
        <v/>
      </c>
      <c r="N28" s="38"/>
      <c r="O28" s="114">
        <f>IF($A28&lt;&gt;"",VLOOKUP($A28,[3]Rates!$A$1:$R$65536,15,FALSE),0)</f>
        <v>0</v>
      </c>
      <c r="P28" s="18">
        <f t="shared" si="4"/>
        <v>0</v>
      </c>
      <c r="Q28" s="38"/>
      <c r="R28" s="172">
        <f t="shared" si="5"/>
        <v>0</v>
      </c>
      <c r="S28" s="123" t="str">
        <f t="shared" si="6"/>
        <v/>
      </c>
      <c r="T28" s="38"/>
      <c r="U28" s="114">
        <f>IF($A28&lt;&gt;"",VLOOKUP($A28,[3]Rates!$A$1:$R$65536,16,FALSE),0)</f>
        <v>0</v>
      </c>
      <c r="V28" s="18">
        <f t="shared" si="7"/>
        <v>0</v>
      </c>
      <c r="W28" s="38"/>
      <c r="X28" s="172">
        <f t="shared" si="8"/>
        <v>0</v>
      </c>
      <c r="Y28" s="123" t="str">
        <f t="shared" si="9"/>
        <v/>
      </c>
      <c r="Z28" s="38"/>
      <c r="AA28" s="114">
        <f>IF($A28&lt;&gt;"",VLOOKUP($A28,[3]Rates!$A$1:$R$65536,17,FALSE),0)</f>
        <v>0</v>
      </c>
      <c r="AB28" s="18">
        <f t="shared" si="10"/>
        <v>0</v>
      </c>
      <c r="AC28" s="38"/>
      <c r="AD28" s="172">
        <f t="shared" si="11"/>
        <v>0</v>
      </c>
      <c r="AE28" s="123" t="str">
        <f t="shared" si="12"/>
        <v/>
      </c>
      <c r="AF28" s="38"/>
      <c r="AG28" s="114">
        <f>IF($A28&lt;&gt;"",VLOOKUP($A28,[3]Rates!$A$1:$R$65536,18,FALSE),0)</f>
        <v>0</v>
      </c>
      <c r="AH28" s="18">
        <f t="shared" si="13"/>
        <v>0</v>
      </c>
      <c r="AI28" s="38"/>
      <c r="AJ28" s="172">
        <f t="shared" si="14"/>
        <v>0</v>
      </c>
      <c r="AK28" s="123" t="str">
        <f t="shared" si="15"/>
        <v/>
      </c>
    </row>
    <row r="29" spans="1:37" s="2" customFormat="1" x14ac:dyDescent="0.25">
      <c r="A29" s="142" t="str">
        <f>[3]Rates!$A$137</f>
        <v>Var_USL</v>
      </c>
      <c r="B29" s="15" t="s">
        <v>20</v>
      </c>
      <c r="C29" s="15"/>
      <c r="D29" s="99" t="s">
        <v>76</v>
      </c>
      <c r="E29" s="17">
        <f>$F$18</f>
        <v>150</v>
      </c>
      <c r="F29" s="16">
        <f>IF($A29&lt;&gt;"",VLOOKUP($A29,[3]Rates!$A$1:$R$65536,12,FALSE),0)</f>
        <v>1.5900000000000001E-2</v>
      </c>
      <c r="G29" s="18">
        <f t="shared" si="0"/>
        <v>2.3850000000000002</v>
      </c>
      <c r="H29" s="38"/>
      <c r="I29" s="16">
        <f>IF($A29&lt;&gt;"",VLOOKUP($A29,[3]Rates!$A$1:$R$65536,14,FALSE),0)</f>
        <v>1.84E-2</v>
      </c>
      <c r="J29" s="18">
        <f t="shared" si="1"/>
        <v>2.76</v>
      </c>
      <c r="K29" s="38"/>
      <c r="L29" s="172">
        <f t="shared" si="2"/>
        <v>0.37499999999999956</v>
      </c>
      <c r="M29" s="123">
        <f t="shared" si="3"/>
        <v>0.15723270440251552</v>
      </c>
      <c r="N29" s="38"/>
      <c r="O29" s="16">
        <f>IF($A29&lt;&gt;"",VLOOKUP($A29,[3]Rates!$A$1:$R$65536,15,FALSE),0)</f>
        <v>2.06E-2</v>
      </c>
      <c r="P29" s="18">
        <f t="shared" si="4"/>
        <v>3.09</v>
      </c>
      <c r="Q29" s="38"/>
      <c r="R29" s="172">
        <f t="shared" si="5"/>
        <v>0.33000000000000007</v>
      </c>
      <c r="S29" s="123">
        <f t="shared" si="6"/>
        <v>0.11956521739130438</v>
      </c>
      <c r="T29" s="38"/>
      <c r="U29" s="16">
        <f>IF($A29&lt;&gt;"",VLOOKUP($A29,[3]Rates!$A$1:$R$65536,16,FALSE),0)</f>
        <v>2.1600000000000001E-2</v>
      </c>
      <c r="V29" s="18">
        <f t="shared" si="7"/>
        <v>3.24</v>
      </c>
      <c r="W29" s="38"/>
      <c r="X29" s="172">
        <f t="shared" si="8"/>
        <v>0.15000000000000036</v>
      </c>
      <c r="Y29" s="123">
        <f t="shared" si="9"/>
        <v>4.8543689320388467E-2</v>
      </c>
      <c r="Z29" s="38"/>
      <c r="AA29" s="16">
        <f>IF($A29&lt;&gt;"",VLOOKUP($A29,[3]Rates!$A$1:$R$65536,17,FALSE),0)</f>
        <v>2.24E-2</v>
      </c>
      <c r="AB29" s="18">
        <f t="shared" si="10"/>
        <v>3.36</v>
      </c>
      <c r="AC29" s="38"/>
      <c r="AD29" s="172">
        <f t="shared" si="11"/>
        <v>0.11999999999999966</v>
      </c>
      <c r="AE29" s="123">
        <f t="shared" si="12"/>
        <v>3.7037037037036931E-2</v>
      </c>
      <c r="AF29" s="38"/>
      <c r="AG29" s="16">
        <f>IF($A29&lt;&gt;"",VLOOKUP($A29,[3]Rates!$A$1:$R$65536,18,FALSE),0)</f>
        <v>2.3199999999999998E-2</v>
      </c>
      <c r="AH29" s="18">
        <f t="shared" si="13"/>
        <v>3.4799999999999995</v>
      </c>
      <c r="AI29" s="38"/>
      <c r="AJ29" s="172">
        <f t="shared" si="14"/>
        <v>0.11999999999999966</v>
      </c>
      <c r="AK29" s="123">
        <f t="shared" si="15"/>
        <v>3.5714285714285615E-2</v>
      </c>
    </row>
    <row r="30" spans="1:37" s="2" customFormat="1" x14ac:dyDescent="0.25">
      <c r="A30" s="142"/>
      <c r="B30" s="15" t="s">
        <v>21</v>
      </c>
      <c r="C30" s="15"/>
      <c r="D30" s="99" t="s">
        <v>76</v>
      </c>
      <c r="E30" s="17">
        <f t="shared" ref="E30" si="16">$F$18</f>
        <v>150</v>
      </c>
      <c r="F30" s="16">
        <f>IF($A30&lt;&gt;"",VLOOKUP($A30,[3]Rates!$A$1:$R$65536,12,FALSE),0)</f>
        <v>0</v>
      </c>
      <c r="G30" s="18">
        <f t="shared" si="0"/>
        <v>0</v>
      </c>
      <c r="H30" s="38"/>
      <c r="I30" s="16">
        <f>IF($A30&lt;&gt;"",VLOOKUP($A30,[3]Rates!$A$1:$R$65536,14,FALSE),0)</f>
        <v>0</v>
      </c>
      <c r="J30" s="18">
        <f t="shared" si="1"/>
        <v>0</v>
      </c>
      <c r="K30" s="38"/>
      <c r="L30" s="172">
        <f t="shared" si="2"/>
        <v>0</v>
      </c>
      <c r="M30" s="123" t="str">
        <f t="shared" si="3"/>
        <v/>
      </c>
      <c r="N30" s="38"/>
      <c r="O30" s="16">
        <f>IF($A30&lt;&gt;"",VLOOKUP($A30,[3]Rates!$A$1:$R$65536,15,FALSE),0)</f>
        <v>0</v>
      </c>
      <c r="P30" s="18">
        <f t="shared" si="4"/>
        <v>0</v>
      </c>
      <c r="Q30" s="38"/>
      <c r="R30" s="172">
        <f t="shared" si="5"/>
        <v>0</v>
      </c>
      <c r="S30" s="123" t="str">
        <f t="shared" si="6"/>
        <v/>
      </c>
      <c r="T30" s="38"/>
      <c r="U30" s="16">
        <f>IF($A30&lt;&gt;"",VLOOKUP($A30,[3]Rates!$A$1:$R$65536,16,FALSE),0)</f>
        <v>0</v>
      </c>
      <c r="V30" s="18">
        <f t="shared" si="7"/>
        <v>0</v>
      </c>
      <c r="W30" s="38"/>
      <c r="X30" s="172">
        <f t="shared" si="8"/>
        <v>0</v>
      </c>
      <c r="Y30" s="123" t="str">
        <f t="shared" si="9"/>
        <v/>
      </c>
      <c r="Z30" s="38"/>
      <c r="AA30" s="16">
        <f>IF($A30&lt;&gt;"",VLOOKUP($A30,[3]Rates!$A$1:$R$65536,17,FALSE),0)</f>
        <v>0</v>
      </c>
      <c r="AB30" s="18">
        <f t="shared" si="10"/>
        <v>0</v>
      </c>
      <c r="AC30" s="38"/>
      <c r="AD30" s="172">
        <f t="shared" si="11"/>
        <v>0</v>
      </c>
      <c r="AE30" s="123" t="str">
        <f t="shared" si="12"/>
        <v/>
      </c>
      <c r="AF30" s="38"/>
      <c r="AG30" s="16">
        <f>IF($A30&lt;&gt;"",VLOOKUP($A30,[3]Rates!$A$1:$R$65536,18,FALSE),0)</f>
        <v>0</v>
      </c>
      <c r="AH30" s="18">
        <f t="shared" si="13"/>
        <v>0</v>
      </c>
      <c r="AI30" s="38"/>
      <c r="AJ30" s="172">
        <f t="shared" si="14"/>
        <v>0</v>
      </c>
      <c r="AK30" s="123" t="str">
        <f t="shared" si="15"/>
        <v/>
      </c>
    </row>
    <row r="31" spans="1:37" s="2" customFormat="1" x14ac:dyDescent="0.25">
      <c r="A31" s="142"/>
      <c r="B31" s="15" t="s">
        <v>22</v>
      </c>
      <c r="C31" s="15"/>
      <c r="D31" s="99" t="s">
        <v>76</v>
      </c>
      <c r="E31" s="17">
        <f>$F$18</f>
        <v>150</v>
      </c>
      <c r="F31" s="16">
        <f>IF($A31&lt;&gt;"",VLOOKUP($A31,[3]Rates!$A$1:$R$65536,12,FALSE),0)</f>
        <v>0</v>
      </c>
      <c r="G31" s="18">
        <f t="shared" si="0"/>
        <v>0</v>
      </c>
      <c r="H31" s="38"/>
      <c r="I31" s="16">
        <f>IF($A31&lt;&gt;"",VLOOKUP($A31,[3]Rates!$A$1:$R$65536,14,FALSE),0)</f>
        <v>0</v>
      </c>
      <c r="J31" s="18">
        <f t="shared" si="1"/>
        <v>0</v>
      </c>
      <c r="K31" s="38"/>
      <c r="L31" s="172">
        <f t="shared" si="2"/>
        <v>0</v>
      </c>
      <c r="M31" s="123" t="str">
        <f t="shared" si="3"/>
        <v/>
      </c>
      <c r="N31" s="38"/>
      <c r="O31" s="16">
        <f>IF($A31&lt;&gt;"",VLOOKUP($A31,[3]Rates!$A$1:$R$65536,15,FALSE),0)</f>
        <v>0</v>
      </c>
      <c r="P31" s="18">
        <f t="shared" si="4"/>
        <v>0</v>
      </c>
      <c r="Q31" s="38"/>
      <c r="R31" s="172">
        <f t="shared" si="5"/>
        <v>0</v>
      </c>
      <c r="S31" s="123" t="str">
        <f t="shared" si="6"/>
        <v/>
      </c>
      <c r="T31" s="38"/>
      <c r="U31" s="16">
        <f>IF($A31&lt;&gt;"",VLOOKUP($A31,[3]Rates!$A$1:$R$65536,16,FALSE),0)</f>
        <v>0</v>
      </c>
      <c r="V31" s="18">
        <f t="shared" si="7"/>
        <v>0</v>
      </c>
      <c r="W31" s="38"/>
      <c r="X31" s="172">
        <f t="shared" si="8"/>
        <v>0</v>
      </c>
      <c r="Y31" s="123" t="str">
        <f t="shared" si="9"/>
        <v/>
      </c>
      <c r="Z31" s="38"/>
      <c r="AA31" s="16">
        <f>IF($A31&lt;&gt;"",VLOOKUP($A31,[3]Rates!$A$1:$R$65536,17,FALSE),0)</f>
        <v>0</v>
      </c>
      <c r="AB31" s="18">
        <f t="shared" si="10"/>
        <v>0</v>
      </c>
      <c r="AC31" s="38"/>
      <c r="AD31" s="172">
        <f t="shared" si="11"/>
        <v>0</v>
      </c>
      <c r="AE31" s="123" t="str">
        <f t="shared" si="12"/>
        <v/>
      </c>
      <c r="AF31" s="38"/>
      <c r="AG31" s="16">
        <f>IF($A31&lt;&gt;"",VLOOKUP($A31,[3]Rates!$A$1:$R$65536,18,FALSE),0)</f>
        <v>0</v>
      </c>
      <c r="AH31" s="18">
        <f t="shared" si="13"/>
        <v>0</v>
      </c>
      <c r="AI31" s="38"/>
      <c r="AJ31" s="172">
        <f t="shared" si="14"/>
        <v>0</v>
      </c>
      <c r="AK31" s="123" t="str">
        <f t="shared" si="15"/>
        <v/>
      </c>
    </row>
    <row r="32" spans="1:37" s="2" customFormat="1" x14ac:dyDescent="0.25">
      <c r="A32" s="142" t="str">
        <f>[3]Rates!$A$143</f>
        <v>ICMV_USL</v>
      </c>
      <c r="B32" s="23" t="s">
        <v>82</v>
      </c>
      <c r="C32" s="15"/>
      <c r="D32" s="99" t="s">
        <v>76</v>
      </c>
      <c r="E32" s="17">
        <f t="shared" ref="E32:E34" si="17">$F$18</f>
        <v>150</v>
      </c>
      <c r="F32" s="16">
        <f>IF($A32&lt;&gt;"",VLOOKUP($A32,[3]Rates!$A$1:$R$65536,12,FALSE),0)</f>
        <v>1E-4</v>
      </c>
      <c r="G32" s="18">
        <f t="shared" si="0"/>
        <v>1.5000000000000001E-2</v>
      </c>
      <c r="H32" s="38"/>
      <c r="I32" s="16">
        <f>IF($A32&lt;&gt;"",VLOOKUP($A32,[3]Rates!$A$1:$R$65536,14,FALSE),0)</f>
        <v>0</v>
      </c>
      <c r="J32" s="18">
        <f t="shared" si="1"/>
        <v>0</v>
      </c>
      <c r="K32" s="38"/>
      <c r="L32" s="172">
        <f t="shared" si="2"/>
        <v>-1.5000000000000001E-2</v>
      </c>
      <c r="M32" s="123">
        <f t="shared" si="3"/>
        <v>-1</v>
      </c>
      <c r="N32" s="38"/>
      <c r="O32" s="16">
        <f>IF($A32&lt;&gt;"",VLOOKUP($A32,[3]Rates!$A$1:$R$65536,15,FALSE),0)</f>
        <v>0</v>
      </c>
      <c r="P32" s="18">
        <f t="shared" si="4"/>
        <v>0</v>
      </c>
      <c r="Q32" s="38"/>
      <c r="R32" s="172">
        <f t="shared" si="5"/>
        <v>0</v>
      </c>
      <c r="S32" s="123" t="str">
        <f t="shared" si="6"/>
        <v/>
      </c>
      <c r="T32" s="38"/>
      <c r="U32" s="16">
        <f>IF($A32&lt;&gt;"",VLOOKUP($A32,[3]Rates!$A$1:$R$65536,16,FALSE),0)</f>
        <v>0</v>
      </c>
      <c r="V32" s="18">
        <f t="shared" si="7"/>
        <v>0</v>
      </c>
      <c r="W32" s="38"/>
      <c r="X32" s="172">
        <f t="shared" si="8"/>
        <v>0</v>
      </c>
      <c r="Y32" s="123" t="str">
        <f t="shared" si="9"/>
        <v/>
      </c>
      <c r="Z32" s="38"/>
      <c r="AA32" s="16">
        <f>IF($A32&lt;&gt;"",VLOOKUP($A32,[3]Rates!$A$1:$R$65536,17,FALSE),0)</f>
        <v>0</v>
      </c>
      <c r="AB32" s="18">
        <f t="shared" si="10"/>
        <v>0</v>
      </c>
      <c r="AC32" s="38"/>
      <c r="AD32" s="172">
        <f t="shared" si="11"/>
        <v>0</v>
      </c>
      <c r="AE32" s="123" t="str">
        <f t="shared" si="12"/>
        <v/>
      </c>
      <c r="AF32" s="38"/>
      <c r="AG32" s="16">
        <f>IF($A32&lt;&gt;"",VLOOKUP($A32,[3]Rates!$A$1:$R$65536,18,FALSE),0)</f>
        <v>0</v>
      </c>
      <c r="AH32" s="18">
        <f t="shared" si="13"/>
        <v>0</v>
      </c>
      <c r="AI32" s="38"/>
      <c r="AJ32" s="172">
        <f t="shared" si="14"/>
        <v>0</v>
      </c>
      <c r="AK32" s="123" t="str">
        <f t="shared" si="15"/>
        <v/>
      </c>
    </row>
    <row r="33" spans="1:377" x14ac:dyDescent="0.25">
      <c r="A33" s="142" t="str">
        <f>[3]Rates!$A$147</f>
        <v>LRVA16_USL</v>
      </c>
      <c r="B33" s="23" t="str">
        <f>[3]Rates!$B$147</f>
        <v>Lost Revenue Adjustment Mechanism Variance Account (LRAMVA) (2016)</v>
      </c>
      <c r="C33" s="15"/>
      <c r="D33" s="99" t="s">
        <v>76</v>
      </c>
      <c r="E33" s="17">
        <f t="shared" si="17"/>
        <v>150</v>
      </c>
      <c r="F33" s="16">
        <f>IF($A33&lt;&gt;"",VLOOKUP($A33,[3]Rates!$A$1:$R$65536,12,FALSE),0)</f>
        <v>0</v>
      </c>
      <c r="G33" s="18">
        <f t="shared" si="0"/>
        <v>0</v>
      </c>
      <c r="H33" s="38"/>
      <c r="I33" s="16">
        <f>IF($A33&lt;&gt;"",VLOOKUP($A33,[3]Rates!$A$1:$R$65536,14,FALSE),0)</f>
        <v>-2.0000000000000001E-4</v>
      </c>
      <c r="J33" s="18">
        <f t="shared" si="1"/>
        <v>-3.0000000000000002E-2</v>
      </c>
      <c r="K33" s="38"/>
      <c r="L33" s="172">
        <f t="shared" si="2"/>
        <v>-3.0000000000000002E-2</v>
      </c>
      <c r="M33" s="123" t="str">
        <f t="shared" si="3"/>
        <v/>
      </c>
      <c r="N33" s="38"/>
      <c r="O33" s="16">
        <f>IF($A33&lt;&gt;"",VLOOKUP($A33,[3]Rates!$A$1:$R$65536,15,FALSE),0)</f>
        <v>0</v>
      </c>
      <c r="P33" s="18">
        <f t="shared" si="4"/>
        <v>0</v>
      </c>
      <c r="Q33" s="38"/>
      <c r="R33" s="172">
        <f t="shared" si="5"/>
        <v>3.0000000000000002E-2</v>
      </c>
      <c r="S33" s="123">
        <f t="shared" si="6"/>
        <v>-1</v>
      </c>
      <c r="T33" s="38"/>
      <c r="U33" s="16">
        <f>IF($A33&lt;&gt;"",VLOOKUP($A33,[3]Rates!$A$1:$R$65536,16,FALSE),0)</f>
        <v>0</v>
      </c>
      <c r="V33" s="18">
        <f t="shared" si="7"/>
        <v>0</v>
      </c>
      <c r="W33" s="38"/>
      <c r="X33" s="172">
        <f t="shared" si="8"/>
        <v>0</v>
      </c>
      <c r="Y33" s="123" t="str">
        <f t="shared" si="9"/>
        <v/>
      </c>
      <c r="Z33" s="38"/>
      <c r="AA33" s="16">
        <f>IF($A33&lt;&gt;"",VLOOKUP($A33,[3]Rates!$A$1:$R$65536,17,FALSE),0)</f>
        <v>0</v>
      </c>
      <c r="AB33" s="18">
        <f t="shared" si="10"/>
        <v>0</v>
      </c>
      <c r="AC33" s="38"/>
      <c r="AD33" s="172">
        <f t="shared" si="11"/>
        <v>0</v>
      </c>
      <c r="AE33" s="123" t="str">
        <f t="shared" si="12"/>
        <v/>
      </c>
      <c r="AF33" s="38"/>
      <c r="AG33" s="16">
        <f>IF($A33&lt;&gt;"",VLOOKUP($A33,[3]Rates!$A$1:$R$65536,18,FALSE),0)</f>
        <v>0</v>
      </c>
      <c r="AH33" s="18">
        <f t="shared" si="13"/>
        <v>0</v>
      </c>
      <c r="AI33" s="38"/>
      <c r="AJ33" s="172">
        <f t="shared" si="14"/>
        <v>0</v>
      </c>
      <c r="AK33" s="123" t="str">
        <f t="shared" si="15"/>
        <v/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</row>
    <row r="34" spans="1:377" x14ac:dyDescent="0.25">
      <c r="A34" s="142" t="s">
        <v>118</v>
      </c>
      <c r="B34" s="23" t="str">
        <f>[3]Rates!$B$148</f>
        <v>Account 1575</v>
      </c>
      <c r="C34" s="15"/>
      <c r="D34" s="99" t="s">
        <v>76</v>
      </c>
      <c r="E34" s="17">
        <f t="shared" si="17"/>
        <v>150</v>
      </c>
      <c r="F34" s="16">
        <f>IF($A34&lt;&gt;"",VLOOKUP($A34,[3]Rates!$A$1:$R$65536,12,FALSE),0)</f>
        <v>0</v>
      </c>
      <c r="G34" s="18">
        <f t="shared" si="0"/>
        <v>0</v>
      </c>
      <c r="H34" s="38"/>
      <c r="I34" s="16">
        <f>IF($A34&lt;&gt;"",VLOOKUP($A34,[3]Rates!$A$1:$R$65536,14,FALSE),0)</f>
        <v>-5.0000000000000001E-4</v>
      </c>
      <c r="J34" s="18">
        <f t="shared" si="1"/>
        <v>-7.4999999999999997E-2</v>
      </c>
      <c r="K34" s="38"/>
      <c r="L34" s="172">
        <f t="shared" si="2"/>
        <v>-7.4999999999999997E-2</v>
      </c>
      <c r="M34" s="123" t="str">
        <f t="shared" si="3"/>
        <v/>
      </c>
      <c r="N34" s="38"/>
      <c r="O34" s="16">
        <f>IF($A34&lt;&gt;"",VLOOKUP($A34,[3]Rates!$A$1:$R$65536,15,FALSE),0)</f>
        <v>0</v>
      </c>
      <c r="P34" s="18">
        <f t="shared" si="4"/>
        <v>0</v>
      </c>
      <c r="Q34" s="38"/>
      <c r="R34" s="172">
        <f t="shared" si="5"/>
        <v>7.4999999999999997E-2</v>
      </c>
      <c r="S34" s="123">
        <f t="shared" si="6"/>
        <v>-1</v>
      </c>
      <c r="T34" s="38"/>
      <c r="U34" s="16">
        <f>IF($A34&lt;&gt;"",VLOOKUP($A34,[3]Rates!$A$1:$R$65536,16,FALSE),0)</f>
        <v>0</v>
      </c>
      <c r="V34" s="18">
        <f t="shared" si="7"/>
        <v>0</v>
      </c>
      <c r="W34" s="38"/>
      <c r="X34" s="172">
        <f t="shared" si="8"/>
        <v>0</v>
      </c>
      <c r="Y34" s="123" t="str">
        <f t="shared" si="9"/>
        <v/>
      </c>
      <c r="Z34" s="38"/>
      <c r="AA34" s="16">
        <f>IF($A34&lt;&gt;"",VLOOKUP($A34,[3]Rates!$A$1:$R$65536,17,FALSE),0)</f>
        <v>0</v>
      </c>
      <c r="AB34" s="18">
        <f t="shared" si="10"/>
        <v>0</v>
      </c>
      <c r="AC34" s="38"/>
      <c r="AD34" s="172">
        <f t="shared" si="11"/>
        <v>0</v>
      </c>
      <c r="AE34" s="123" t="str">
        <f t="shared" si="12"/>
        <v/>
      </c>
      <c r="AF34" s="38"/>
      <c r="AG34" s="16">
        <f>IF($A34&lt;&gt;"",VLOOKUP($A34,[3]Rates!$A$1:$R$65536,18,FALSE),0)</f>
        <v>0</v>
      </c>
      <c r="AH34" s="18">
        <f t="shared" si="13"/>
        <v>0</v>
      </c>
      <c r="AI34" s="38"/>
      <c r="AJ34" s="172">
        <f t="shared" si="14"/>
        <v>0</v>
      </c>
      <c r="AK34" s="123" t="str">
        <f t="shared" si="15"/>
        <v/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</row>
    <row r="35" spans="1:377" x14ac:dyDescent="0.25">
      <c r="A35" s="142"/>
      <c r="B35" s="23"/>
      <c r="C35" s="15"/>
      <c r="D35" s="99"/>
      <c r="E35" s="17"/>
      <c r="F35" s="16">
        <f>IF($A35&lt;&gt;"",VLOOKUP($A35,[3]Rates!$A$1:$R$65536,12,FALSE),0)</f>
        <v>0</v>
      </c>
      <c r="G35" s="18">
        <f t="shared" si="0"/>
        <v>0</v>
      </c>
      <c r="H35" s="38"/>
      <c r="I35" s="16">
        <f>IF($A35&lt;&gt;"",VLOOKUP($A35,[3]Rates!$A$1:$R$65536,14,FALSE),0)</f>
        <v>0</v>
      </c>
      <c r="J35" s="18">
        <f t="shared" si="1"/>
        <v>0</v>
      </c>
      <c r="K35" s="38"/>
      <c r="L35" s="172">
        <f t="shared" si="2"/>
        <v>0</v>
      </c>
      <c r="M35" s="123" t="str">
        <f t="shared" si="3"/>
        <v/>
      </c>
      <c r="N35" s="38"/>
      <c r="O35" s="16">
        <f>IF($A35&lt;&gt;"",VLOOKUP($A35,[3]Rates!$A$1:$R$65536,15,FALSE),0)</f>
        <v>0</v>
      </c>
      <c r="P35" s="18">
        <f t="shared" si="4"/>
        <v>0</v>
      </c>
      <c r="Q35" s="38"/>
      <c r="R35" s="172">
        <f t="shared" si="5"/>
        <v>0</v>
      </c>
      <c r="S35" s="123" t="str">
        <f t="shared" si="6"/>
        <v/>
      </c>
      <c r="T35" s="38"/>
      <c r="U35" s="16">
        <f>IF($A35&lt;&gt;"",VLOOKUP($A35,[3]Rates!$A$1:$R$65536,16,FALSE),0)</f>
        <v>0</v>
      </c>
      <c r="V35" s="18">
        <f t="shared" si="7"/>
        <v>0</v>
      </c>
      <c r="W35" s="38"/>
      <c r="X35" s="172">
        <f t="shared" si="8"/>
        <v>0</v>
      </c>
      <c r="Y35" s="123" t="str">
        <f t="shared" si="9"/>
        <v/>
      </c>
      <c r="Z35" s="38"/>
      <c r="AA35" s="16">
        <f>IF($A35&lt;&gt;"",VLOOKUP($A35,[3]Rates!$A$1:$R$65536,17,FALSE),0)</f>
        <v>0</v>
      </c>
      <c r="AB35" s="18">
        <f t="shared" si="10"/>
        <v>0</v>
      </c>
      <c r="AC35" s="38"/>
      <c r="AD35" s="172">
        <f t="shared" si="11"/>
        <v>0</v>
      </c>
      <c r="AE35" s="123" t="str">
        <f t="shared" si="12"/>
        <v/>
      </c>
      <c r="AF35" s="38"/>
      <c r="AG35" s="16">
        <f>IF($A35&lt;&gt;"",VLOOKUP($A35,[3]Rates!$A$1:$R$65536,18,FALSE),0)</f>
        <v>0</v>
      </c>
      <c r="AH35" s="18">
        <f t="shared" si="13"/>
        <v>0</v>
      </c>
      <c r="AI35" s="38"/>
      <c r="AJ35" s="172">
        <f t="shared" si="14"/>
        <v>0</v>
      </c>
      <c r="AK35" s="123" t="str">
        <f t="shared" si="15"/>
        <v/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</row>
    <row r="36" spans="1:377" x14ac:dyDescent="0.25">
      <c r="A36" s="142"/>
      <c r="B36" s="23"/>
      <c r="C36" s="15"/>
      <c r="D36" s="99"/>
      <c r="E36" s="17"/>
      <c r="F36" s="16">
        <f>IF($A36&lt;&gt;"",VLOOKUP($A36,[3]Rates!$A$1:$R$65536,12,FALSE),0)</f>
        <v>0</v>
      </c>
      <c r="G36" s="18">
        <f t="shared" si="0"/>
        <v>0</v>
      </c>
      <c r="H36" s="38"/>
      <c r="I36" s="16">
        <f>IF($A36&lt;&gt;"",VLOOKUP($A36,[3]Rates!$A$1:$R$65536,14,FALSE),0)</f>
        <v>0</v>
      </c>
      <c r="J36" s="18">
        <f t="shared" si="1"/>
        <v>0</v>
      </c>
      <c r="K36" s="38"/>
      <c r="L36" s="172">
        <f t="shared" si="2"/>
        <v>0</v>
      </c>
      <c r="M36" s="123" t="str">
        <f t="shared" si="3"/>
        <v/>
      </c>
      <c r="N36" s="38"/>
      <c r="O36" s="16">
        <f>IF($A36&lt;&gt;"",VLOOKUP($A36,[3]Rates!$A$1:$R$65536,15,FALSE),0)</f>
        <v>0</v>
      </c>
      <c r="P36" s="18">
        <f t="shared" si="4"/>
        <v>0</v>
      </c>
      <c r="Q36" s="38"/>
      <c r="R36" s="172">
        <f t="shared" si="5"/>
        <v>0</v>
      </c>
      <c r="S36" s="123" t="str">
        <f t="shared" si="6"/>
        <v/>
      </c>
      <c r="T36" s="38"/>
      <c r="U36" s="16">
        <f>IF($A36&lt;&gt;"",VLOOKUP($A36,[3]Rates!$A$1:$R$65536,16,FALSE),0)</f>
        <v>0</v>
      </c>
      <c r="V36" s="18">
        <f t="shared" si="7"/>
        <v>0</v>
      </c>
      <c r="W36" s="38"/>
      <c r="X36" s="172">
        <f t="shared" si="8"/>
        <v>0</v>
      </c>
      <c r="Y36" s="123" t="str">
        <f t="shared" si="9"/>
        <v/>
      </c>
      <c r="Z36" s="38"/>
      <c r="AA36" s="16">
        <f>IF($A36&lt;&gt;"",VLOOKUP($A36,[3]Rates!$A$1:$R$65536,17,FALSE),0)</f>
        <v>0</v>
      </c>
      <c r="AB36" s="18">
        <f t="shared" si="10"/>
        <v>0</v>
      </c>
      <c r="AC36" s="38"/>
      <c r="AD36" s="172">
        <f t="shared" si="11"/>
        <v>0</v>
      </c>
      <c r="AE36" s="123" t="str">
        <f t="shared" si="12"/>
        <v/>
      </c>
      <c r="AF36" s="38"/>
      <c r="AG36" s="16">
        <f>IF($A36&lt;&gt;"",VLOOKUP($A36,[3]Rates!$A$1:$R$65536,18,FALSE),0)</f>
        <v>0</v>
      </c>
      <c r="AH36" s="18">
        <f t="shared" si="13"/>
        <v>0</v>
      </c>
      <c r="AI36" s="38"/>
      <c r="AJ36" s="172">
        <f t="shared" si="14"/>
        <v>0</v>
      </c>
      <c r="AK36" s="123" t="str">
        <f t="shared" si="15"/>
        <v/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</row>
    <row r="37" spans="1:377" x14ac:dyDescent="0.25">
      <c r="A37" s="142"/>
      <c r="B37" s="23"/>
      <c r="C37" s="15"/>
      <c r="D37" s="99"/>
      <c r="E37" s="17"/>
      <c r="F37" s="16">
        <f>IF($A37&lt;&gt;"",VLOOKUP($A37,[3]Rates!$A$1:$R$65536,12,FALSE),0)</f>
        <v>0</v>
      </c>
      <c r="G37" s="18">
        <f t="shared" si="0"/>
        <v>0</v>
      </c>
      <c r="H37" s="38"/>
      <c r="I37" s="16">
        <f>IF($A37&lt;&gt;"",VLOOKUP($A37,[3]Rates!$A$1:$R$65536,14,FALSE),0)</f>
        <v>0</v>
      </c>
      <c r="J37" s="18">
        <f t="shared" si="1"/>
        <v>0</v>
      </c>
      <c r="K37" s="38"/>
      <c r="L37" s="172">
        <f t="shared" si="2"/>
        <v>0</v>
      </c>
      <c r="M37" s="123" t="str">
        <f t="shared" si="3"/>
        <v/>
      </c>
      <c r="N37" s="38"/>
      <c r="O37" s="16">
        <f>IF($A37&lt;&gt;"",VLOOKUP($A37,[3]Rates!$A$1:$R$65536,15,FALSE),0)</f>
        <v>0</v>
      </c>
      <c r="P37" s="18">
        <f t="shared" si="4"/>
        <v>0</v>
      </c>
      <c r="Q37" s="38"/>
      <c r="R37" s="172">
        <f t="shared" si="5"/>
        <v>0</v>
      </c>
      <c r="S37" s="123" t="str">
        <f t="shared" si="6"/>
        <v/>
      </c>
      <c r="T37" s="38"/>
      <c r="U37" s="16">
        <f>IF($A37&lt;&gt;"",VLOOKUP($A37,[3]Rates!$A$1:$R$65536,16,FALSE),0)</f>
        <v>0</v>
      </c>
      <c r="V37" s="18">
        <f t="shared" si="7"/>
        <v>0</v>
      </c>
      <c r="W37" s="38"/>
      <c r="X37" s="172">
        <f t="shared" si="8"/>
        <v>0</v>
      </c>
      <c r="Y37" s="123" t="str">
        <f t="shared" si="9"/>
        <v/>
      </c>
      <c r="Z37" s="38"/>
      <c r="AA37" s="16">
        <f>IF($A37&lt;&gt;"",VLOOKUP($A37,[3]Rates!$A$1:$R$65536,17,FALSE),0)</f>
        <v>0</v>
      </c>
      <c r="AB37" s="18">
        <f t="shared" si="10"/>
        <v>0</v>
      </c>
      <c r="AC37" s="38"/>
      <c r="AD37" s="172">
        <f t="shared" si="11"/>
        <v>0</v>
      </c>
      <c r="AE37" s="123" t="str">
        <f t="shared" si="12"/>
        <v/>
      </c>
      <c r="AF37" s="38"/>
      <c r="AG37" s="16">
        <f>IF($A37&lt;&gt;"",VLOOKUP($A37,[3]Rates!$A$1:$R$65536,18,FALSE),0)</f>
        <v>0</v>
      </c>
      <c r="AH37" s="18">
        <f t="shared" si="13"/>
        <v>0</v>
      </c>
      <c r="AI37" s="38"/>
      <c r="AJ37" s="172">
        <f t="shared" si="14"/>
        <v>0</v>
      </c>
      <c r="AK37" s="123" t="str">
        <f t="shared" si="15"/>
        <v/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</row>
    <row r="38" spans="1:377" x14ac:dyDescent="0.25">
      <c r="A38" s="142"/>
      <c r="B38" s="23"/>
      <c r="C38" s="15"/>
      <c r="D38" s="99"/>
      <c r="E38" s="17"/>
      <c r="F38" s="16">
        <f>IF($A38&lt;&gt;"",VLOOKUP($A38,[3]Rates!$A$1:$R$65536,12,FALSE),0)</f>
        <v>0</v>
      </c>
      <c r="G38" s="18">
        <f t="shared" si="0"/>
        <v>0</v>
      </c>
      <c r="H38" s="38"/>
      <c r="I38" s="16">
        <f>IF($A38&lt;&gt;"",VLOOKUP($A38,[3]Rates!$A$1:$R$65536,14,FALSE),0)</f>
        <v>0</v>
      </c>
      <c r="J38" s="18">
        <f t="shared" si="1"/>
        <v>0</v>
      </c>
      <c r="K38" s="38"/>
      <c r="L38" s="172">
        <f t="shared" si="2"/>
        <v>0</v>
      </c>
      <c r="M38" s="123" t="str">
        <f t="shared" si="3"/>
        <v/>
      </c>
      <c r="N38" s="38"/>
      <c r="O38" s="16">
        <f>IF($A38&lt;&gt;"",VLOOKUP($A38,[3]Rates!$A$1:$R$65536,15,FALSE),0)</f>
        <v>0</v>
      </c>
      <c r="P38" s="18">
        <f t="shared" si="4"/>
        <v>0</v>
      </c>
      <c r="Q38" s="38"/>
      <c r="R38" s="172">
        <f t="shared" si="5"/>
        <v>0</v>
      </c>
      <c r="S38" s="123" t="str">
        <f t="shared" si="6"/>
        <v/>
      </c>
      <c r="T38" s="38"/>
      <c r="U38" s="16">
        <f>IF($A38&lt;&gt;"",VLOOKUP($A38,[3]Rates!$A$1:$R$65536,16,FALSE),0)</f>
        <v>0</v>
      </c>
      <c r="V38" s="18">
        <f t="shared" si="7"/>
        <v>0</v>
      </c>
      <c r="W38" s="38"/>
      <c r="X38" s="172">
        <f t="shared" si="8"/>
        <v>0</v>
      </c>
      <c r="Y38" s="123" t="str">
        <f t="shared" si="9"/>
        <v/>
      </c>
      <c r="Z38" s="38"/>
      <c r="AA38" s="16">
        <f>IF($A38&lt;&gt;"",VLOOKUP($A38,[3]Rates!$A$1:$R$65536,17,FALSE),0)</f>
        <v>0</v>
      </c>
      <c r="AB38" s="18">
        <f t="shared" si="10"/>
        <v>0</v>
      </c>
      <c r="AC38" s="38"/>
      <c r="AD38" s="172">
        <f t="shared" si="11"/>
        <v>0</v>
      </c>
      <c r="AE38" s="123" t="str">
        <f t="shared" si="12"/>
        <v/>
      </c>
      <c r="AF38" s="38"/>
      <c r="AG38" s="16">
        <f>IF($A38&lt;&gt;"",VLOOKUP($A38,[3]Rates!$A$1:$R$65536,18,FALSE),0)</f>
        <v>0</v>
      </c>
      <c r="AH38" s="18">
        <f t="shared" si="13"/>
        <v>0</v>
      </c>
      <c r="AI38" s="38"/>
      <c r="AJ38" s="172">
        <f t="shared" si="14"/>
        <v>0</v>
      </c>
      <c r="AK38" s="123" t="str">
        <f t="shared" si="15"/>
        <v/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</row>
    <row r="39" spans="1:377" s="29" customFormat="1" x14ac:dyDescent="0.25">
      <c r="A39" s="142"/>
      <c r="B39" s="24" t="s">
        <v>23</v>
      </c>
      <c r="C39" s="25"/>
      <c r="D39" s="100"/>
      <c r="E39" s="27"/>
      <c r="F39" s="26"/>
      <c r="G39" s="28">
        <f>SUM(G23:G38)</f>
        <v>9.56</v>
      </c>
      <c r="H39" s="38"/>
      <c r="I39" s="26"/>
      <c r="J39" s="28">
        <f>SUM(J23:J38)</f>
        <v>10.895000000000001</v>
      </c>
      <c r="K39" s="38"/>
      <c r="L39" s="173">
        <f t="shared" si="2"/>
        <v>1.3350000000000009</v>
      </c>
      <c r="M39" s="124">
        <f>IF((G39)=0,"",(L39/G39))</f>
        <v>0.13964435146443524</v>
      </c>
      <c r="N39" s="38"/>
      <c r="O39" s="26"/>
      <c r="P39" s="28">
        <f>SUM(P23:P38)</f>
        <v>12.16</v>
      </c>
      <c r="Q39" s="38"/>
      <c r="R39" s="173">
        <f t="shared" si="5"/>
        <v>1.2649999999999988</v>
      </c>
      <c r="S39" s="124">
        <f t="shared" si="6"/>
        <v>0.11610830656264329</v>
      </c>
      <c r="T39" s="38"/>
      <c r="U39" s="26"/>
      <c r="V39" s="28">
        <f>SUM(V23:V38)</f>
        <v>12.74</v>
      </c>
      <c r="W39" s="38"/>
      <c r="X39" s="173">
        <f t="shared" si="8"/>
        <v>0.58000000000000007</v>
      </c>
      <c r="Y39" s="124">
        <f t="shared" si="9"/>
        <v>4.7697368421052634E-2</v>
      </c>
      <c r="Z39" s="38"/>
      <c r="AA39" s="26"/>
      <c r="AB39" s="28">
        <f>SUM(AB23:AB38)</f>
        <v>13.26</v>
      </c>
      <c r="AC39" s="38"/>
      <c r="AD39" s="173">
        <f t="shared" si="11"/>
        <v>0.51999999999999957</v>
      </c>
      <c r="AE39" s="124">
        <f t="shared" si="12"/>
        <v>4.0816326530612214E-2</v>
      </c>
      <c r="AF39" s="38"/>
      <c r="AG39" s="26"/>
      <c r="AH39" s="28">
        <f>SUM(AH23:AH38)</f>
        <v>13.7</v>
      </c>
      <c r="AI39" s="38"/>
      <c r="AJ39" s="173">
        <f t="shared" si="14"/>
        <v>0.4399999999999995</v>
      </c>
      <c r="AK39" s="124">
        <f t="shared" si="15"/>
        <v>3.318250377073903E-2</v>
      </c>
    </row>
    <row r="40" spans="1:377" x14ac:dyDescent="0.25">
      <c r="A40" s="142" t="str">
        <f>[3]Rates!$A$141</f>
        <v>RAL14_USL</v>
      </c>
      <c r="B40" s="30" t="s">
        <v>83</v>
      </c>
      <c r="C40" s="15"/>
      <c r="D40" s="99" t="s">
        <v>76</v>
      </c>
      <c r="E40" s="17">
        <f>$F$18</f>
        <v>150</v>
      </c>
      <c r="F40" s="16">
        <f>IF($A40&lt;&gt;"",VLOOKUP($A40,[3]Rates!$A$1:$R$65536,12,FALSE),0)</f>
        <v>-5.9999999999999995E-4</v>
      </c>
      <c r="G40" s="18">
        <f t="shared" ref="G40:G46" si="18">E40*F40</f>
        <v>-0.09</v>
      </c>
      <c r="H40" s="38"/>
      <c r="I40" s="16">
        <f>IF($A40&lt;&gt;"",VLOOKUP($A40,[3]Rates!$A$1:$R$65536,14,FALSE),0)</f>
        <v>0</v>
      </c>
      <c r="J40" s="18">
        <f>$E40*I40</f>
        <v>0</v>
      </c>
      <c r="K40" s="38"/>
      <c r="L40" s="172">
        <f t="shared" si="2"/>
        <v>0.09</v>
      </c>
      <c r="M40" s="123">
        <f t="shared" si="3"/>
        <v>-1</v>
      </c>
      <c r="N40" s="38"/>
      <c r="O40" s="16">
        <f>IF($A40&lt;&gt;"",VLOOKUP($A40,[3]Rates!$A$1:$R$65536,15,FALSE),0)</f>
        <v>0</v>
      </c>
      <c r="P40" s="18">
        <f>$E40*O40</f>
        <v>0</v>
      </c>
      <c r="Q40" s="38"/>
      <c r="R40" s="172">
        <f t="shared" si="5"/>
        <v>0</v>
      </c>
      <c r="S40" s="123" t="str">
        <f t="shared" si="6"/>
        <v/>
      </c>
      <c r="T40" s="38"/>
      <c r="U40" s="16">
        <f>IF($A40&lt;&gt;"",VLOOKUP($A40,[3]Rates!$A$1:$R$65536,16,FALSE),0)</f>
        <v>0</v>
      </c>
      <c r="V40" s="18">
        <f>$E40*U40</f>
        <v>0</v>
      </c>
      <c r="W40" s="38"/>
      <c r="X40" s="172">
        <f t="shared" si="8"/>
        <v>0</v>
      </c>
      <c r="Y40" s="123" t="str">
        <f t="shared" si="9"/>
        <v/>
      </c>
      <c r="Z40" s="38"/>
      <c r="AA40" s="16">
        <f>IF($A40&lt;&gt;"",VLOOKUP($A40,[3]Rates!$A$1:$R$65536,17,FALSE),0)</f>
        <v>0</v>
      </c>
      <c r="AB40" s="18">
        <f>$E40*AA40</f>
        <v>0</v>
      </c>
      <c r="AC40" s="38"/>
      <c r="AD40" s="172">
        <f t="shared" si="11"/>
        <v>0</v>
      </c>
      <c r="AE40" s="123" t="str">
        <f t="shared" si="12"/>
        <v/>
      </c>
      <c r="AF40" s="38"/>
      <c r="AG40" s="16">
        <f>IF($A40&lt;&gt;"",VLOOKUP($A40,[3]Rates!$A$1:$R$65536,18,FALSE),0)</f>
        <v>0</v>
      </c>
      <c r="AH40" s="18">
        <f>$E40*AG40</f>
        <v>0</v>
      </c>
      <c r="AI40" s="38"/>
      <c r="AJ40" s="172">
        <f t="shared" si="14"/>
        <v>0</v>
      </c>
      <c r="AK40" s="123" t="str">
        <f t="shared" si="15"/>
        <v/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</row>
    <row r="41" spans="1:377" x14ac:dyDescent="0.25">
      <c r="A41" s="142" t="str">
        <f>[3]Rates!$A$145</f>
        <v>RAL16_USL</v>
      </c>
      <c r="B41" s="30" t="str">
        <f>[3]Rates!$B$33</f>
        <v xml:space="preserve">Disposition of Deferral/Variance Accounts (2016) </v>
      </c>
      <c r="C41" s="15"/>
      <c r="D41" s="99" t="s">
        <v>76</v>
      </c>
      <c r="E41" s="17">
        <f t="shared" ref="E41:E46" si="19">$F$18</f>
        <v>150</v>
      </c>
      <c r="F41" s="16">
        <f>IF($A41&lt;&gt;"",VLOOKUP($A41,[3]Rates!$A$1:$R$65536,12,FALSE),0)</f>
        <v>0</v>
      </c>
      <c r="G41" s="18">
        <f t="shared" si="18"/>
        <v>0</v>
      </c>
      <c r="H41" s="21"/>
      <c r="I41" s="16">
        <f>IF($A41&lt;&gt;"",VLOOKUP($A41,[3]Rates!$A$1:$R$65536,14,FALSE),0)</f>
        <v>2.0000000000000001E-4</v>
      </c>
      <c r="J41" s="18">
        <f t="shared" ref="J41:J48" si="20">$E41*I41</f>
        <v>3.0000000000000002E-2</v>
      </c>
      <c r="K41" s="21"/>
      <c r="L41" s="172">
        <f t="shared" si="2"/>
        <v>3.0000000000000002E-2</v>
      </c>
      <c r="M41" s="123" t="str">
        <f t="shared" si="3"/>
        <v/>
      </c>
      <c r="N41" s="21"/>
      <c r="O41" s="16">
        <f>IF($A41&lt;&gt;"",VLOOKUP($A41,[3]Rates!$A$1:$R$65536,15,FALSE),0)</f>
        <v>2.0000000000000001E-4</v>
      </c>
      <c r="P41" s="18">
        <f t="shared" ref="P41:P48" si="21">$E41*O41</f>
        <v>3.0000000000000002E-2</v>
      </c>
      <c r="Q41" s="21"/>
      <c r="R41" s="172">
        <f t="shared" si="5"/>
        <v>0</v>
      </c>
      <c r="S41" s="123">
        <f t="shared" si="6"/>
        <v>0</v>
      </c>
      <c r="T41" s="21"/>
      <c r="U41" s="16">
        <f>IF($A41&lt;&gt;"",VLOOKUP($A41,[3]Rates!$A$1:$R$65536,16,FALSE),0)</f>
        <v>0</v>
      </c>
      <c r="V41" s="18">
        <f t="shared" ref="V41:V48" si="22">$E41*U41</f>
        <v>0</v>
      </c>
      <c r="W41" s="21"/>
      <c r="X41" s="172">
        <f t="shared" si="8"/>
        <v>-3.0000000000000002E-2</v>
      </c>
      <c r="Y41" s="123">
        <f t="shared" si="9"/>
        <v>-1</v>
      </c>
      <c r="Z41" s="21"/>
      <c r="AA41" s="16">
        <f>IF($A41&lt;&gt;"",VLOOKUP($A41,[3]Rates!$A$1:$R$65536,17,FALSE),0)</f>
        <v>0</v>
      </c>
      <c r="AB41" s="18">
        <f t="shared" ref="AB41:AB48" si="23">$E41*AA41</f>
        <v>0</v>
      </c>
      <c r="AC41" s="21"/>
      <c r="AD41" s="172">
        <f t="shared" si="11"/>
        <v>0</v>
      </c>
      <c r="AE41" s="123" t="str">
        <f t="shared" si="12"/>
        <v/>
      </c>
      <c r="AF41" s="21"/>
      <c r="AG41" s="16">
        <f>IF($A41&lt;&gt;"",VLOOKUP($A41,[3]Rates!$A$1:$R$65536,18,FALSE),0)</f>
        <v>0</v>
      </c>
      <c r="AH41" s="18">
        <f t="shared" ref="AH41:AH48" si="24">$E41*AG41</f>
        <v>0</v>
      </c>
      <c r="AI41" s="21"/>
      <c r="AJ41" s="172">
        <f t="shared" si="14"/>
        <v>0</v>
      </c>
      <c r="AK41" s="123" t="str">
        <f t="shared" si="15"/>
        <v/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</row>
    <row r="42" spans="1:377" x14ac:dyDescent="0.25">
      <c r="A42" s="142"/>
      <c r="B42" s="30"/>
      <c r="C42" s="15"/>
      <c r="D42" s="99"/>
      <c r="E42" s="17"/>
      <c r="F42" s="16">
        <f>IF($A42&lt;&gt;"",VLOOKUP($A42,[3]Rates!$A$1:$R$65536,12,FALSE),0)</f>
        <v>0</v>
      </c>
      <c r="G42" s="18">
        <f t="shared" si="18"/>
        <v>0</v>
      </c>
      <c r="H42" s="21"/>
      <c r="I42" s="16">
        <f>IF($A42&lt;&gt;"",VLOOKUP($A42,[3]Rates!$A$1:$R$65536,14,FALSE),0)</f>
        <v>0</v>
      </c>
      <c r="J42" s="18">
        <f t="shared" si="20"/>
        <v>0</v>
      </c>
      <c r="K42" s="21"/>
      <c r="L42" s="172">
        <f t="shared" si="2"/>
        <v>0</v>
      </c>
      <c r="M42" s="123" t="str">
        <f t="shared" si="3"/>
        <v/>
      </c>
      <c r="N42" s="21"/>
      <c r="O42" s="16">
        <f>IF($A42&lt;&gt;"",VLOOKUP($A42,[3]Rates!$A$1:$R$65536,15,FALSE),0)</f>
        <v>0</v>
      </c>
      <c r="P42" s="18">
        <f t="shared" si="21"/>
        <v>0</v>
      </c>
      <c r="Q42" s="21"/>
      <c r="R42" s="172">
        <f t="shared" si="5"/>
        <v>0</v>
      </c>
      <c r="S42" s="123" t="str">
        <f t="shared" si="6"/>
        <v/>
      </c>
      <c r="T42" s="21"/>
      <c r="U42" s="16">
        <f>IF($A42&lt;&gt;"",VLOOKUP($A42,[3]Rates!$A$1:$R$65536,16,FALSE),0)</f>
        <v>0</v>
      </c>
      <c r="V42" s="18">
        <f t="shared" si="22"/>
        <v>0</v>
      </c>
      <c r="W42" s="21"/>
      <c r="X42" s="172">
        <f t="shared" si="8"/>
        <v>0</v>
      </c>
      <c r="Y42" s="123" t="str">
        <f t="shared" si="9"/>
        <v/>
      </c>
      <c r="Z42" s="21"/>
      <c r="AA42" s="16">
        <f>IF($A42&lt;&gt;"",VLOOKUP($A42,[3]Rates!$A$1:$R$65536,17,FALSE),0)</f>
        <v>0</v>
      </c>
      <c r="AB42" s="18">
        <f t="shared" si="23"/>
        <v>0</v>
      </c>
      <c r="AC42" s="21"/>
      <c r="AD42" s="172">
        <f t="shared" si="11"/>
        <v>0</v>
      </c>
      <c r="AE42" s="123" t="str">
        <f t="shared" si="12"/>
        <v/>
      </c>
      <c r="AF42" s="21"/>
      <c r="AG42" s="16">
        <f>IF($A42&lt;&gt;"",VLOOKUP($A42,[3]Rates!$A$1:$R$65536,18,FALSE),0)</f>
        <v>0</v>
      </c>
      <c r="AH42" s="18">
        <f t="shared" si="24"/>
        <v>0</v>
      </c>
      <c r="AI42" s="21"/>
      <c r="AJ42" s="172">
        <f t="shared" si="14"/>
        <v>0</v>
      </c>
      <c r="AK42" s="123" t="str">
        <f t="shared" si="15"/>
        <v/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</row>
    <row r="43" spans="1:377" x14ac:dyDescent="0.25">
      <c r="A43" s="142"/>
      <c r="B43" s="30"/>
      <c r="C43" s="15"/>
      <c r="D43" s="99"/>
      <c r="E43" s="17"/>
      <c r="F43" s="16">
        <f>IF($A43&lt;&gt;"",VLOOKUP($A43,[3]Rates!$A$1:$R$65536,12,FALSE),0)</f>
        <v>0</v>
      </c>
      <c r="G43" s="18">
        <f t="shared" si="18"/>
        <v>0</v>
      </c>
      <c r="H43" s="21"/>
      <c r="I43" s="16">
        <f>IF($A43&lt;&gt;"",VLOOKUP($A43,[3]Rates!$A$1:$R$65536,14,FALSE),0)</f>
        <v>0</v>
      </c>
      <c r="J43" s="18">
        <f t="shared" si="20"/>
        <v>0</v>
      </c>
      <c r="K43" s="21"/>
      <c r="L43" s="172">
        <f t="shared" si="2"/>
        <v>0</v>
      </c>
      <c r="M43" s="123" t="str">
        <f t="shared" si="3"/>
        <v/>
      </c>
      <c r="N43" s="21"/>
      <c r="O43" s="16">
        <f>IF($A43&lt;&gt;"",VLOOKUP($A43,[3]Rates!$A$1:$R$65536,15,FALSE),0)</f>
        <v>0</v>
      </c>
      <c r="P43" s="18">
        <f t="shared" si="21"/>
        <v>0</v>
      </c>
      <c r="Q43" s="21"/>
      <c r="R43" s="172">
        <f t="shared" si="5"/>
        <v>0</v>
      </c>
      <c r="S43" s="123" t="str">
        <f t="shared" si="6"/>
        <v/>
      </c>
      <c r="T43" s="21"/>
      <c r="U43" s="16">
        <f>IF($A43&lt;&gt;"",VLOOKUP($A43,[3]Rates!$A$1:$R$65536,16,FALSE),0)</f>
        <v>0</v>
      </c>
      <c r="V43" s="18">
        <f t="shared" si="22"/>
        <v>0</v>
      </c>
      <c r="W43" s="21"/>
      <c r="X43" s="172">
        <f t="shared" si="8"/>
        <v>0</v>
      </c>
      <c r="Y43" s="123" t="str">
        <f t="shared" si="9"/>
        <v/>
      </c>
      <c r="Z43" s="21"/>
      <c r="AA43" s="16">
        <f>IF($A43&lt;&gt;"",VLOOKUP($A43,[3]Rates!$A$1:$R$65536,17,FALSE),0)</f>
        <v>0</v>
      </c>
      <c r="AB43" s="18">
        <f t="shared" si="23"/>
        <v>0</v>
      </c>
      <c r="AC43" s="21"/>
      <c r="AD43" s="172">
        <f t="shared" si="11"/>
        <v>0</v>
      </c>
      <c r="AE43" s="123" t="str">
        <f t="shared" si="12"/>
        <v/>
      </c>
      <c r="AF43" s="21"/>
      <c r="AG43" s="16">
        <f>IF($A43&lt;&gt;"",VLOOKUP($A43,[3]Rates!$A$1:$R$65536,18,FALSE),0)</f>
        <v>0</v>
      </c>
      <c r="AH43" s="18">
        <f t="shared" si="24"/>
        <v>0</v>
      </c>
      <c r="AI43" s="21"/>
      <c r="AJ43" s="172">
        <f t="shared" si="14"/>
        <v>0</v>
      </c>
      <c r="AK43" s="123" t="str">
        <f t="shared" si="15"/>
        <v/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</row>
    <row r="44" spans="1:377" x14ac:dyDescent="0.25">
      <c r="A44" s="142"/>
      <c r="B44" s="30"/>
      <c r="C44" s="15"/>
      <c r="D44" s="99"/>
      <c r="E44" s="17"/>
      <c r="F44" s="16">
        <f>IF($A44&lt;&gt;"",VLOOKUP($A44,[3]Rates!$A$1:$R$65536,12,FALSE),0)</f>
        <v>0</v>
      </c>
      <c r="G44" s="18"/>
      <c r="H44" s="207"/>
      <c r="I44" s="16">
        <f>IF($A44&lt;&gt;"",VLOOKUP($A44,[3]Rates!$A$1:$R$65536,14,FALSE),0)</f>
        <v>0</v>
      </c>
      <c r="J44" s="18"/>
      <c r="K44" s="207"/>
      <c r="L44" s="172"/>
      <c r="M44" s="123"/>
      <c r="N44" s="207"/>
      <c r="O44" s="16">
        <f>IF($A44&lt;&gt;"",VLOOKUP($A44,[3]Rates!$A$1:$R$65536,15,FALSE),0)</f>
        <v>0</v>
      </c>
      <c r="P44" s="18"/>
      <c r="Q44" s="207"/>
      <c r="R44" s="172"/>
      <c r="S44" s="123"/>
      <c r="T44" s="207"/>
      <c r="U44" s="16">
        <f>IF($A44&lt;&gt;"",VLOOKUP($A44,[3]Rates!$A$1:$R$65536,16,FALSE),0)</f>
        <v>0</v>
      </c>
      <c r="V44" s="18"/>
      <c r="W44" s="207"/>
      <c r="X44" s="172"/>
      <c r="Y44" s="123"/>
      <c r="Z44" s="207"/>
      <c r="AA44" s="16">
        <f>IF($A44&lt;&gt;"",VLOOKUP($A44,[3]Rates!$A$1:$R$65536,17,FALSE),0)</f>
        <v>0</v>
      </c>
      <c r="AB44" s="18"/>
      <c r="AC44" s="207"/>
      <c r="AD44" s="172"/>
      <c r="AE44" s="123"/>
      <c r="AF44" s="207"/>
      <c r="AG44" s="16">
        <f>IF($A44&lt;&gt;"",VLOOKUP($A44,[3]Rates!$A$1:$R$65536,18,FALSE),0)</f>
        <v>0</v>
      </c>
      <c r="AH44" s="18"/>
      <c r="AI44" s="207"/>
      <c r="AJ44" s="172"/>
      <c r="AK44" s="123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</row>
    <row r="45" spans="1:377" x14ac:dyDescent="0.25">
      <c r="A45" s="142"/>
      <c r="B45" s="30"/>
      <c r="C45" s="15"/>
      <c r="D45" s="99"/>
      <c r="E45" s="17"/>
      <c r="F45" s="16">
        <f>IF($A45&lt;&gt;"",VLOOKUP($A45,[3]Rates!$A$1:$R$65536,12,FALSE),0)</f>
        <v>0</v>
      </c>
      <c r="G45" s="18"/>
      <c r="H45" s="207"/>
      <c r="I45" s="16">
        <f>IF($A45&lt;&gt;"",VLOOKUP($A45,[3]Rates!$A$1:$R$65536,14,FALSE),0)</f>
        <v>0</v>
      </c>
      <c r="J45" s="18"/>
      <c r="K45" s="207"/>
      <c r="L45" s="172"/>
      <c r="M45" s="123"/>
      <c r="N45" s="207"/>
      <c r="O45" s="16">
        <f>IF($A45&lt;&gt;"",VLOOKUP($A45,[3]Rates!$A$1:$R$65536,15,FALSE),0)</f>
        <v>0</v>
      </c>
      <c r="P45" s="18"/>
      <c r="Q45" s="207"/>
      <c r="R45" s="172"/>
      <c r="S45" s="123"/>
      <c r="T45" s="207"/>
      <c r="U45" s="16">
        <f>IF($A45&lt;&gt;"",VLOOKUP($A45,[3]Rates!$A$1:$R$65536,16,FALSE),0)</f>
        <v>0</v>
      </c>
      <c r="V45" s="18"/>
      <c r="W45" s="207"/>
      <c r="X45" s="172"/>
      <c r="Y45" s="123"/>
      <c r="Z45" s="207"/>
      <c r="AA45" s="16">
        <f>IF($A45&lt;&gt;"",VLOOKUP($A45,[3]Rates!$A$1:$R$65536,17,FALSE),0)</f>
        <v>0</v>
      </c>
      <c r="AB45" s="18"/>
      <c r="AC45" s="207"/>
      <c r="AD45" s="172"/>
      <c r="AE45" s="123"/>
      <c r="AF45" s="207"/>
      <c r="AG45" s="16">
        <f>IF($A45&lt;&gt;"",VLOOKUP($A45,[3]Rates!$A$1:$R$65536,18,FALSE),0)</f>
        <v>0</v>
      </c>
      <c r="AH45" s="18"/>
      <c r="AI45" s="207"/>
      <c r="AJ45" s="172"/>
      <c r="AK45" s="123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</row>
    <row r="46" spans="1:377" x14ac:dyDescent="0.25">
      <c r="A46" s="142" t="str">
        <f>[3]Rates!$A$138</f>
        <v>LV_USL</v>
      </c>
      <c r="B46" s="31" t="s">
        <v>24</v>
      </c>
      <c r="C46" s="15"/>
      <c r="D46" s="99" t="s">
        <v>76</v>
      </c>
      <c r="E46" s="17">
        <f t="shared" si="19"/>
        <v>150</v>
      </c>
      <c r="F46" s="16">
        <f>IF($A46&lt;&gt;"",VLOOKUP($A46,[3]Rates!$A$1:$R$65536,12,FALSE),0)</f>
        <v>2.9999999999999997E-4</v>
      </c>
      <c r="G46" s="18">
        <f t="shared" si="18"/>
        <v>4.4999999999999998E-2</v>
      </c>
      <c r="H46" s="38"/>
      <c r="I46" s="16">
        <f>IF($A46&lt;&gt;"",VLOOKUP($A46,[3]Rates!$A$1:$R$65536,14,FALSE),0)</f>
        <v>5.0000000000000001E-4</v>
      </c>
      <c r="J46" s="18">
        <f t="shared" si="20"/>
        <v>7.4999999999999997E-2</v>
      </c>
      <c r="K46" s="38"/>
      <c r="L46" s="172">
        <f t="shared" si="2"/>
        <v>0.03</v>
      </c>
      <c r="M46" s="123">
        <f t="shared" si="3"/>
        <v>0.66666666666666663</v>
      </c>
      <c r="N46" s="38"/>
      <c r="O46" s="16">
        <f>IF($A46&lt;&gt;"",VLOOKUP($A46,[3]Rates!$A$1:$R$65536,15,FALSE),0)</f>
        <v>5.0000000000000001E-4</v>
      </c>
      <c r="P46" s="18">
        <f t="shared" si="21"/>
        <v>7.4999999999999997E-2</v>
      </c>
      <c r="Q46" s="38"/>
      <c r="R46" s="172">
        <f t="shared" si="5"/>
        <v>0</v>
      </c>
      <c r="S46" s="123">
        <f t="shared" si="6"/>
        <v>0</v>
      </c>
      <c r="T46" s="38"/>
      <c r="U46" s="16">
        <f>IF($A46&lt;&gt;"",VLOOKUP($A46,[3]Rates!$A$1:$R$65536,16,FALSE),0)</f>
        <v>5.0000000000000001E-4</v>
      </c>
      <c r="V46" s="18">
        <f t="shared" si="22"/>
        <v>7.4999999999999997E-2</v>
      </c>
      <c r="W46" s="38"/>
      <c r="X46" s="172">
        <f t="shared" si="8"/>
        <v>0</v>
      </c>
      <c r="Y46" s="123">
        <f t="shared" si="9"/>
        <v>0</v>
      </c>
      <c r="Z46" s="38"/>
      <c r="AA46" s="16">
        <f>IF($A46&lt;&gt;"",VLOOKUP($A46,[3]Rates!$A$1:$R$65536,17,FALSE),0)</f>
        <v>5.0000000000000001E-4</v>
      </c>
      <c r="AB46" s="18">
        <f t="shared" si="23"/>
        <v>7.4999999999999997E-2</v>
      </c>
      <c r="AC46" s="38"/>
      <c r="AD46" s="172">
        <f t="shared" si="11"/>
        <v>0</v>
      </c>
      <c r="AE46" s="123">
        <f t="shared" si="12"/>
        <v>0</v>
      </c>
      <c r="AF46" s="38"/>
      <c r="AG46" s="16">
        <f>IF($A46&lt;&gt;"",VLOOKUP($A46,[3]Rates!$A$1:$R$65536,18,FALSE),0)</f>
        <v>5.0000000000000001E-4</v>
      </c>
      <c r="AH46" s="18">
        <f t="shared" si="24"/>
        <v>7.4999999999999997E-2</v>
      </c>
      <c r="AI46" s="38"/>
      <c r="AJ46" s="172">
        <f t="shared" si="14"/>
        <v>0</v>
      </c>
      <c r="AK46" s="123">
        <f t="shared" si="15"/>
        <v>0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</row>
    <row r="47" spans="1:377" x14ac:dyDescent="0.25">
      <c r="A47" s="142"/>
      <c r="B47" s="31" t="s">
        <v>25</v>
      </c>
      <c r="C47" s="15"/>
      <c r="D47" s="99"/>
      <c r="E47" s="90">
        <f>$F$18*(1+$F$76)-$F$18</f>
        <v>5.1749999999999829</v>
      </c>
      <c r="F47" s="32"/>
      <c r="G47" s="18">
        <f>E47*F47</f>
        <v>0</v>
      </c>
      <c r="H47" s="90">
        <f>$F$18*(1+$I$76)-$F$18</f>
        <v>5.5349999999999966</v>
      </c>
      <c r="I47" s="32"/>
      <c r="J47" s="18">
        <f>$H47*I47</f>
        <v>0</v>
      </c>
      <c r="K47" s="38"/>
      <c r="L47" s="174">
        <f t="shared" si="2"/>
        <v>0</v>
      </c>
      <c r="M47" s="123" t="str">
        <f t="shared" si="3"/>
        <v/>
      </c>
      <c r="N47" s="38"/>
      <c r="O47" s="32"/>
      <c r="P47" s="18">
        <f>$H47*O47</f>
        <v>0</v>
      </c>
      <c r="Q47" s="38"/>
      <c r="R47" s="174">
        <f t="shared" si="5"/>
        <v>0</v>
      </c>
      <c r="S47" s="123" t="str">
        <f t="shared" si="6"/>
        <v/>
      </c>
      <c r="T47" s="38"/>
      <c r="U47" s="32"/>
      <c r="V47" s="18">
        <f>$H47*U47</f>
        <v>0</v>
      </c>
      <c r="W47" s="38"/>
      <c r="X47" s="174">
        <f t="shared" si="8"/>
        <v>0</v>
      </c>
      <c r="Y47" s="123" t="str">
        <f t="shared" si="9"/>
        <v/>
      </c>
      <c r="Z47" s="38"/>
      <c r="AA47" s="32"/>
      <c r="AB47" s="18">
        <f>$H47*AA47</f>
        <v>0</v>
      </c>
      <c r="AC47" s="38"/>
      <c r="AD47" s="174">
        <f t="shared" si="11"/>
        <v>0</v>
      </c>
      <c r="AE47" s="123" t="str">
        <f t="shared" si="12"/>
        <v/>
      </c>
      <c r="AF47" s="38"/>
      <c r="AG47" s="32"/>
      <c r="AH47" s="18">
        <f>$H47*AG47</f>
        <v>0</v>
      </c>
      <c r="AI47" s="38"/>
      <c r="AJ47" s="174">
        <f t="shared" si="14"/>
        <v>0</v>
      </c>
      <c r="AK47" s="123" t="str">
        <f t="shared" si="15"/>
        <v/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</row>
    <row r="48" spans="1:377" x14ac:dyDescent="0.25">
      <c r="A48" s="142"/>
      <c r="B48" s="31"/>
      <c r="C48" s="15"/>
      <c r="D48" s="99"/>
      <c r="E48" s="17"/>
      <c r="F48" s="32"/>
      <c r="G48" s="18"/>
      <c r="H48" s="38"/>
      <c r="I48" s="32"/>
      <c r="J48" s="18">
        <f t="shared" si="20"/>
        <v>0</v>
      </c>
      <c r="K48" s="38"/>
      <c r="L48" s="174">
        <f t="shared" si="2"/>
        <v>0</v>
      </c>
      <c r="M48" s="123"/>
      <c r="N48" s="38"/>
      <c r="O48" s="32"/>
      <c r="P48" s="18">
        <f t="shared" si="21"/>
        <v>0</v>
      </c>
      <c r="Q48" s="38"/>
      <c r="R48" s="174">
        <f t="shared" si="5"/>
        <v>0</v>
      </c>
      <c r="S48" s="123" t="str">
        <f t="shared" si="6"/>
        <v/>
      </c>
      <c r="T48" s="38"/>
      <c r="U48" s="32"/>
      <c r="V48" s="18">
        <f t="shared" si="22"/>
        <v>0</v>
      </c>
      <c r="W48" s="38"/>
      <c r="X48" s="174">
        <f t="shared" si="8"/>
        <v>0</v>
      </c>
      <c r="Y48" s="123" t="str">
        <f t="shared" si="9"/>
        <v/>
      </c>
      <c r="Z48" s="38"/>
      <c r="AA48" s="32"/>
      <c r="AB48" s="18">
        <f t="shared" si="23"/>
        <v>0</v>
      </c>
      <c r="AC48" s="38"/>
      <c r="AD48" s="174">
        <f t="shared" si="11"/>
        <v>0</v>
      </c>
      <c r="AE48" s="123" t="str">
        <f t="shared" si="12"/>
        <v/>
      </c>
      <c r="AF48" s="38"/>
      <c r="AG48" s="32"/>
      <c r="AH48" s="18">
        <f t="shared" si="24"/>
        <v>0</v>
      </c>
      <c r="AI48" s="38"/>
      <c r="AJ48" s="174">
        <f t="shared" si="14"/>
        <v>0</v>
      </c>
      <c r="AK48" s="123" t="str">
        <f t="shared" si="15"/>
        <v/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</row>
    <row r="49" spans="1:377" x14ac:dyDescent="0.25">
      <c r="A49" s="142"/>
      <c r="B49" s="33" t="s">
        <v>27</v>
      </c>
      <c r="C49" s="34"/>
      <c r="D49" s="35"/>
      <c r="E49" s="36"/>
      <c r="F49" s="35"/>
      <c r="G49" s="37">
        <f>SUM(G40:G48)+G39</f>
        <v>9.5150000000000006</v>
      </c>
      <c r="H49" s="38"/>
      <c r="I49" s="35"/>
      <c r="J49" s="37">
        <f>SUM(J40:J48)+J39</f>
        <v>11.000000000000002</v>
      </c>
      <c r="K49" s="38"/>
      <c r="L49" s="175">
        <f t="shared" si="2"/>
        <v>1.4850000000000012</v>
      </c>
      <c r="M49" s="125">
        <f>IF((G49)=0,"",(L49/G49))</f>
        <v>0.15606936416184983</v>
      </c>
      <c r="N49" s="38"/>
      <c r="O49" s="35"/>
      <c r="P49" s="37">
        <f>SUM(P40:P48)+P39</f>
        <v>12.265000000000001</v>
      </c>
      <c r="Q49" s="38"/>
      <c r="R49" s="175">
        <f t="shared" si="5"/>
        <v>1.2649999999999988</v>
      </c>
      <c r="S49" s="125">
        <f t="shared" si="6"/>
        <v>0.11499999999999987</v>
      </c>
      <c r="T49" s="38"/>
      <c r="U49" s="35"/>
      <c r="V49" s="37">
        <f>SUM(V40:V48)+V39</f>
        <v>12.815</v>
      </c>
      <c r="W49" s="38"/>
      <c r="X49" s="175">
        <f t="shared" si="8"/>
        <v>0.54999999999999893</v>
      </c>
      <c r="Y49" s="125">
        <f t="shared" si="9"/>
        <v>4.4843049327354174E-2</v>
      </c>
      <c r="Z49" s="38"/>
      <c r="AA49" s="35"/>
      <c r="AB49" s="37">
        <f>SUM(AB40:AB48)+AB39</f>
        <v>13.334999999999999</v>
      </c>
      <c r="AC49" s="38"/>
      <c r="AD49" s="175">
        <f t="shared" si="11"/>
        <v>0.51999999999999957</v>
      </c>
      <c r="AE49" s="125">
        <f t="shared" si="12"/>
        <v>4.0577448302770158E-2</v>
      </c>
      <c r="AF49" s="38"/>
      <c r="AG49" s="35"/>
      <c r="AH49" s="37">
        <f>SUM(AH40:AH48)+AH39</f>
        <v>13.774999999999999</v>
      </c>
      <c r="AI49" s="38"/>
      <c r="AJ49" s="175">
        <f t="shared" si="14"/>
        <v>0.4399999999999995</v>
      </c>
      <c r="AK49" s="125">
        <f t="shared" si="15"/>
        <v>3.2995875515560519E-2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</row>
    <row r="50" spans="1:377" x14ac:dyDescent="0.25">
      <c r="A50" s="142" t="str">
        <f>[3]Rates!$A$155</f>
        <v>TN_USL</v>
      </c>
      <c r="B50" s="19" t="s">
        <v>28</v>
      </c>
      <c r="C50" s="19"/>
      <c r="D50" s="101" t="s">
        <v>76</v>
      </c>
      <c r="E50" s="39">
        <f>F18*(1+F76)</f>
        <v>155.17499999999998</v>
      </c>
      <c r="F50" s="20">
        <f>IF($A50&lt;&gt;"",VLOOKUP($A50,[3]Rates!$A$1:$R$65536,12,FALSE),0)</f>
        <v>7.1999999999999998E-3</v>
      </c>
      <c r="G50" s="18">
        <f>E50*F50</f>
        <v>1.1172599999999999</v>
      </c>
      <c r="H50" s="39">
        <f>F18*(1+I76)</f>
        <v>155.535</v>
      </c>
      <c r="I50" s="20">
        <f>IF($A50&lt;&gt;"",VLOOKUP($A50,[3]Rates!$A$1:$R$65536,14,FALSE),0)</f>
        <v>7.0000000000000001E-3</v>
      </c>
      <c r="J50" s="18">
        <f>$H50*I50</f>
        <v>1.0887450000000001</v>
      </c>
      <c r="K50" s="38"/>
      <c r="L50" s="176">
        <f>J50-G50</f>
        <v>-2.8514999999999846E-2</v>
      </c>
      <c r="M50" s="123">
        <f t="shared" ref="M50:M61" si="25">IF((G50)=0,"",(L50/G50))</f>
        <v>-2.5522259814188146E-2</v>
      </c>
      <c r="N50" s="38"/>
      <c r="O50" s="20">
        <f>IF($A50&lt;&gt;"",VLOOKUP($A50,[3]Rates!$A$1:$R$65536,15,FALSE),0)</f>
        <v>6.8999999999999999E-3</v>
      </c>
      <c r="P50" s="18">
        <f>$H50*O50</f>
        <v>1.0731914999999999</v>
      </c>
      <c r="Q50" s="38"/>
      <c r="R50" s="176">
        <f t="shared" si="5"/>
        <v>-1.555350000000022E-2</v>
      </c>
      <c r="S50" s="123">
        <f t="shared" si="6"/>
        <v>-1.4285714285714486E-2</v>
      </c>
      <c r="T50" s="38"/>
      <c r="U50" s="20">
        <f>IF($A50&lt;&gt;"",VLOOKUP($A50,[3]Rates!$A$1:$R$65536,16,FALSE),0)</f>
        <v>6.7999999999999996E-3</v>
      </c>
      <c r="V50" s="18">
        <f>$H50*U50</f>
        <v>1.0576379999999999</v>
      </c>
      <c r="W50" s="38"/>
      <c r="X50" s="176">
        <f t="shared" si="8"/>
        <v>-1.5553499999999998E-2</v>
      </c>
      <c r="Y50" s="123">
        <f t="shared" si="9"/>
        <v>-1.4492753623188406E-2</v>
      </c>
      <c r="Z50" s="38"/>
      <c r="AA50" s="20">
        <f>IF($A50&lt;&gt;"",VLOOKUP($A50,[3]Rates!$A$1:$R$65536,17,FALSE),0)</f>
        <v>6.7000000000000002E-3</v>
      </c>
      <c r="AB50" s="18">
        <f>$H50*AA50</f>
        <v>1.0420845000000001</v>
      </c>
      <c r="AC50" s="38"/>
      <c r="AD50" s="176">
        <f t="shared" si="11"/>
        <v>-1.5553499999999776E-2</v>
      </c>
      <c r="AE50" s="123">
        <f t="shared" si="12"/>
        <v>-1.4705882352940966E-2</v>
      </c>
      <c r="AF50" s="38"/>
      <c r="AG50" s="20">
        <f>IF($A50&lt;&gt;"",VLOOKUP($A50,[3]Rates!$A$1:$R$65536,18,FALSE),0)</f>
        <v>6.6E-3</v>
      </c>
      <c r="AH50" s="18">
        <f>$H50*AG50</f>
        <v>1.0265310000000001</v>
      </c>
      <c r="AI50" s="38"/>
      <c r="AJ50" s="176">
        <f t="shared" si="14"/>
        <v>-1.5553499999999998E-2</v>
      </c>
      <c r="AK50" s="123">
        <f t="shared" si="15"/>
        <v>-1.4925373134328354E-2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</row>
    <row r="51" spans="1:377" x14ac:dyDescent="0.25">
      <c r="A51" s="142" t="str">
        <f>[3]Rates!$A$156</f>
        <v>TC_USL</v>
      </c>
      <c r="B51" s="40" t="s">
        <v>29</v>
      </c>
      <c r="C51" s="19"/>
      <c r="D51" s="101" t="s">
        <v>76</v>
      </c>
      <c r="E51" s="39">
        <f>E50</f>
        <v>155.17499999999998</v>
      </c>
      <c r="F51" s="20">
        <f>IF($A51&lt;&gt;"",VLOOKUP($A51,[3]Rates!$A$1:$R$65536,12,FALSE),0)</f>
        <v>3.3999999999999998E-3</v>
      </c>
      <c r="G51" s="18">
        <f>E51*F51</f>
        <v>0.52759499999999993</v>
      </c>
      <c r="H51" s="39">
        <f>H50</f>
        <v>155.535</v>
      </c>
      <c r="I51" s="20">
        <f>IF($A51&lt;&gt;"",VLOOKUP($A51,[3]Rates!$A$1:$R$65536,14,FALSE),0)</f>
        <v>3.5000000000000001E-3</v>
      </c>
      <c r="J51" s="18">
        <f>$H51*I51</f>
        <v>0.54437250000000004</v>
      </c>
      <c r="K51" s="38"/>
      <c r="L51" s="176">
        <f t="shared" si="2"/>
        <v>1.6777500000000112E-2</v>
      </c>
      <c r="M51" s="123">
        <f t="shared" si="25"/>
        <v>3.1799960196742035E-2</v>
      </c>
      <c r="N51" s="38"/>
      <c r="O51" s="20">
        <f>IF($A51&lt;&gt;"",VLOOKUP($A51,[3]Rates!$A$1:$R$65536,15,FALSE),0)</f>
        <v>3.5000000000000001E-3</v>
      </c>
      <c r="P51" s="18">
        <f>$H51*O51</f>
        <v>0.54437250000000004</v>
      </c>
      <c r="Q51" s="38"/>
      <c r="R51" s="176">
        <f t="shared" si="5"/>
        <v>0</v>
      </c>
      <c r="S51" s="123">
        <f t="shared" si="6"/>
        <v>0</v>
      </c>
      <c r="T51" s="38"/>
      <c r="U51" s="20">
        <f>IF($A51&lt;&gt;"",VLOOKUP($A51,[3]Rates!$A$1:$R$65536,16,FALSE),0)</f>
        <v>3.5000000000000001E-3</v>
      </c>
      <c r="V51" s="18">
        <f>$H51*U51</f>
        <v>0.54437250000000004</v>
      </c>
      <c r="W51" s="38"/>
      <c r="X51" s="176">
        <f t="shared" si="8"/>
        <v>0</v>
      </c>
      <c r="Y51" s="123">
        <f t="shared" si="9"/>
        <v>0</v>
      </c>
      <c r="Z51" s="38"/>
      <c r="AA51" s="20">
        <f>IF($A51&lt;&gt;"",VLOOKUP($A51,[3]Rates!$A$1:$R$65536,17,FALSE),0)</f>
        <v>3.3999999999999998E-3</v>
      </c>
      <c r="AB51" s="18">
        <f>$H51*AA51</f>
        <v>0.52881899999999993</v>
      </c>
      <c r="AC51" s="38"/>
      <c r="AD51" s="176">
        <f t="shared" si="11"/>
        <v>-1.5553500000000109E-2</v>
      </c>
      <c r="AE51" s="123">
        <f t="shared" si="12"/>
        <v>-2.8571428571428768E-2</v>
      </c>
      <c r="AF51" s="38"/>
      <c r="AG51" s="20">
        <f>IF($A51&lt;&gt;"",VLOOKUP($A51,[3]Rates!$A$1:$R$65536,18,FALSE),0)</f>
        <v>3.3999999999999998E-3</v>
      </c>
      <c r="AH51" s="18">
        <f>$H51*AG51</f>
        <v>0.52881899999999993</v>
      </c>
      <c r="AI51" s="38"/>
      <c r="AJ51" s="176">
        <f t="shared" si="14"/>
        <v>0</v>
      </c>
      <c r="AK51" s="123">
        <f t="shared" si="15"/>
        <v>0</v>
      </c>
    </row>
    <row r="52" spans="1:377" x14ac:dyDescent="0.25">
      <c r="B52" s="33" t="s">
        <v>30</v>
      </c>
      <c r="C52" s="25"/>
      <c r="D52" s="41"/>
      <c r="E52" s="36"/>
      <c r="F52" s="41"/>
      <c r="G52" s="37">
        <f>SUM(G49:G51)</f>
        <v>11.159855</v>
      </c>
      <c r="H52" s="109"/>
      <c r="I52" s="41"/>
      <c r="J52" s="37">
        <f>SUM(J49:J51)</f>
        <v>12.633117500000001</v>
      </c>
      <c r="K52" s="109"/>
      <c r="L52" s="177">
        <f t="shared" si="2"/>
        <v>1.4732625000000006</v>
      </c>
      <c r="M52" s="125">
        <f t="shared" si="25"/>
        <v>0.13201448405915672</v>
      </c>
      <c r="N52" s="109"/>
      <c r="O52" s="41"/>
      <c r="P52" s="37">
        <f>SUM(P49:P51)</f>
        <v>13.882564</v>
      </c>
      <c r="Q52" s="109"/>
      <c r="R52" s="177">
        <f t="shared" si="5"/>
        <v>1.2494464999999995</v>
      </c>
      <c r="S52" s="125">
        <f t="shared" si="6"/>
        <v>9.890246805667717E-2</v>
      </c>
      <c r="T52" s="109"/>
      <c r="U52" s="41"/>
      <c r="V52" s="37">
        <f>SUM(V49:V51)</f>
        <v>14.417010499999998</v>
      </c>
      <c r="W52" s="109"/>
      <c r="X52" s="177">
        <f t="shared" si="8"/>
        <v>0.53444649999999783</v>
      </c>
      <c r="Y52" s="125">
        <f t="shared" si="9"/>
        <v>3.8497679535278773E-2</v>
      </c>
      <c r="Z52" s="109"/>
      <c r="AA52" s="41"/>
      <c r="AB52" s="37">
        <f>SUM(AB49:AB51)</f>
        <v>14.905903499999999</v>
      </c>
      <c r="AC52" s="109"/>
      <c r="AD52" s="177">
        <f t="shared" si="11"/>
        <v>0.48889300000000091</v>
      </c>
      <c r="AE52" s="125">
        <f t="shared" si="12"/>
        <v>3.3910844415352331E-2</v>
      </c>
      <c r="AF52" s="109"/>
      <c r="AG52" s="41"/>
      <c r="AH52" s="37">
        <f>SUM(AH49:AH51)</f>
        <v>15.330349999999999</v>
      </c>
      <c r="AI52" s="109"/>
      <c r="AJ52" s="177">
        <f t="shared" si="14"/>
        <v>0.42444650000000017</v>
      </c>
      <c r="AK52" s="125">
        <f t="shared" si="15"/>
        <v>2.8475060233685276E-2</v>
      </c>
    </row>
    <row r="53" spans="1:377" x14ac:dyDescent="0.25">
      <c r="B53" s="42" t="s">
        <v>31</v>
      </c>
      <c r="C53" s="15"/>
      <c r="D53" s="99" t="s">
        <v>76</v>
      </c>
      <c r="E53" s="39">
        <f>E51</f>
        <v>155.17499999999998</v>
      </c>
      <c r="F53" s="43">
        <v>4.4000000000000003E-3</v>
      </c>
      <c r="G53" s="44">
        <f t="shared" ref="G53:G61" si="26">E53*F53</f>
        <v>0.68276999999999999</v>
      </c>
      <c r="H53" s="39">
        <f>H51</f>
        <v>155.535</v>
      </c>
      <c r="I53" s="43">
        <v>4.4000000000000003E-3</v>
      </c>
      <c r="J53" s="44">
        <f>$H53*I53</f>
        <v>0.68435400000000002</v>
      </c>
      <c r="K53" s="17"/>
      <c r="L53" s="178">
        <f t="shared" si="2"/>
        <v>1.5840000000000298E-3</v>
      </c>
      <c r="M53" s="126">
        <f t="shared" si="25"/>
        <v>2.3199613339778108E-3</v>
      </c>
      <c r="N53" s="17"/>
      <c r="O53" s="43">
        <v>4.4000000000000003E-3</v>
      </c>
      <c r="P53" s="44">
        <f>$H53*O53</f>
        <v>0.68435400000000002</v>
      </c>
      <c r="Q53" s="17"/>
      <c r="R53" s="178">
        <f>P53-J53</f>
        <v>0</v>
      </c>
      <c r="S53" s="126">
        <f t="shared" si="6"/>
        <v>0</v>
      </c>
      <c r="T53" s="17"/>
      <c r="U53" s="43">
        <v>4.4000000000000003E-3</v>
      </c>
      <c r="V53" s="44">
        <f>$H53*U53</f>
        <v>0.68435400000000002</v>
      </c>
      <c r="W53" s="17"/>
      <c r="X53" s="178">
        <f t="shared" si="8"/>
        <v>0</v>
      </c>
      <c r="Y53" s="126">
        <f t="shared" si="9"/>
        <v>0</v>
      </c>
      <c r="Z53" s="17"/>
      <c r="AA53" s="43">
        <v>4.4000000000000003E-3</v>
      </c>
      <c r="AB53" s="44">
        <f>$H53*AA53</f>
        <v>0.68435400000000002</v>
      </c>
      <c r="AC53" s="17"/>
      <c r="AD53" s="178">
        <f t="shared" si="11"/>
        <v>0</v>
      </c>
      <c r="AE53" s="126">
        <f t="shared" si="12"/>
        <v>0</v>
      </c>
      <c r="AF53" s="17"/>
      <c r="AG53" s="43">
        <v>4.4000000000000003E-3</v>
      </c>
      <c r="AH53" s="44">
        <f>$H53*AG53</f>
        <v>0.68435400000000002</v>
      </c>
      <c r="AI53" s="17"/>
      <c r="AJ53" s="178">
        <f t="shared" si="14"/>
        <v>0</v>
      </c>
      <c r="AK53" s="126">
        <f t="shared" si="15"/>
        <v>0</v>
      </c>
    </row>
    <row r="54" spans="1:377" x14ac:dyDescent="0.25">
      <c r="B54" s="42" t="s">
        <v>32</v>
      </c>
      <c r="C54" s="15"/>
      <c r="D54" s="99" t="s">
        <v>76</v>
      </c>
      <c r="E54" s="39">
        <f>E51</f>
        <v>155.17499999999998</v>
      </c>
      <c r="F54" s="43">
        <v>1.2999999999999999E-3</v>
      </c>
      <c r="G54" s="44">
        <f t="shared" si="26"/>
        <v>0.20172749999999998</v>
      </c>
      <c r="H54" s="39">
        <f>H51</f>
        <v>155.535</v>
      </c>
      <c r="I54" s="43">
        <v>1.2999999999999999E-3</v>
      </c>
      <c r="J54" s="44">
        <f>$H54*I54</f>
        <v>0.20219549999999997</v>
      </c>
      <c r="K54" s="17"/>
      <c r="L54" s="178">
        <f t="shared" si="2"/>
        <v>4.679999999999962E-4</v>
      </c>
      <c r="M54" s="126">
        <f t="shared" si="25"/>
        <v>2.3199613339777484E-3</v>
      </c>
      <c r="N54" s="17"/>
      <c r="O54" s="43">
        <v>1.2999999999999999E-3</v>
      </c>
      <c r="P54" s="44">
        <f>$H54*O54</f>
        <v>0.20219549999999997</v>
      </c>
      <c r="Q54" s="17"/>
      <c r="R54" s="178">
        <f t="shared" si="5"/>
        <v>0</v>
      </c>
      <c r="S54" s="126">
        <f t="shared" si="6"/>
        <v>0</v>
      </c>
      <c r="T54" s="17"/>
      <c r="U54" s="43">
        <v>1.2999999999999999E-3</v>
      </c>
      <c r="V54" s="44">
        <f>$H54*U54</f>
        <v>0.20219549999999997</v>
      </c>
      <c r="W54" s="17"/>
      <c r="X54" s="178">
        <f t="shared" si="8"/>
        <v>0</v>
      </c>
      <c r="Y54" s="126">
        <f t="shared" si="9"/>
        <v>0</v>
      </c>
      <c r="Z54" s="17"/>
      <c r="AA54" s="43">
        <v>1.2999999999999999E-3</v>
      </c>
      <c r="AB54" s="44">
        <f>$H54*AA54</f>
        <v>0.20219549999999997</v>
      </c>
      <c r="AC54" s="17"/>
      <c r="AD54" s="178">
        <f t="shared" si="11"/>
        <v>0</v>
      </c>
      <c r="AE54" s="126">
        <f t="shared" si="12"/>
        <v>0</v>
      </c>
      <c r="AF54" s="17"/>
      <c r="AG54" s="43">
        <v>1.2999999999999999E-3</v>
      </c>
      <c r="AH54" s="44">
        <f>$H54*AG54</f>
        <v>0.20219549999999997</v>
      </c>
      <c r="AI54" s="17"/>
      <c r="AJ54" s="178">
        <f t="shared" si="14"/>
        <v>0</v>
      </c>
      <c r="AK54" s="126">
        <f t="shared" si="15"/>
        <v>0</v>
      </c>
    </row>
    <row r="55" spans="1:377" x14ac:dyDescent="0.25">
      <c r="B55" s="15" t="s">
        <v>33</v>
      </c>
      <c r="C55" s="15"/>
      <c r="D55" s="99" t="s">
        <v>75</v>
      </c>
      <c r="E55" s="17">
        <v>1</v>
      </c>
      <c r="F55" s="137">
        <v>0.25</v>
      </c>
      <c r="G55" s="44">
        <f t="shared" si="26"/>
        <v>0.25</v>
      </c>
      <c r="H55" s="17"/>
      <c r="I55" s="43">
        <v>0.25</v>
      </c>
      <c r="J55" s="44">
        <f t="shared" ref="J55:J61" si="27">$E55*I55</f>
        <v>0.25</v>
      </c>
      <c r="K55" s="17"/>
      <c r="L55" s="178">
        <f t="shared" si="2"/>
        <v>0</v>
      </c>
      <c r="M55" s="126">
        <f t="shared" si="25"/>
        <v>0</v>
      </c>
      <c r="N55" s="17"/>
      <c r="O55" s="43">
        <v>0.25</v>
      </c>
      <c r="P55" s="44">
        <f t="shared" ref="P55:P61" si="28">$E55*O55</f>
        <v>0.25</v>
      </c>
      <c r="Q55" s="17"/>
      <c r="R55" s="178">
        <f t="shared" si="5"/>
        <v>0</v>
      </c>
      <c r="S55" s="126">
        <f t="shared" si="6"/>
        <v>0</v>
      </c>
      <c r="T55" s="17"/>
      <c r="U55" s="43">
        <v>0.25</v>
      </c>
      <c r="V55" s="44">
        <f t="shared" ref="V55:V61" si="29">$E55*U55</f>
        <v>0.25</v>
      </c>
      <c r="W55" s="17"/>
      <c r="X55" s="178">
        <f t="shared" si="8"/>
        <v>0</v>
      </c>
      <c r="Y55" s="126">
        <f t="shared" si="9"/>
        <v>0</v>
      </c>
      <c r="Z55" s="17"/>
      <c r="AA55" s="43">
        <v>0.25</v>
      </c>
      <c r="AB55" s="44">
        <f t="shared" ref="AB55:AB61" si="30">$E55*AA55</f>
        <v>0.25</v>
      </c>
      <c r="AC55" s="17"/>
      <c r="AD55" s="178">
        <f t="shared" si="11"/>
        <v>0</v>
      </c>
      <c r="AE55" s="126">
        <f t="shared" si="12"/>
        <v>0</v>
      </c>
      <c r="AF55" s="17"/>
      <c r="AG55" s="43">
        <v>0.25</v>
      </c>
      <c r="AH55" s="44">
        <f t="shared" ref="AH55:AH61" si="31">$E55*AG55</f>
        <v>0.25</v>
      </c>
      <c r="AI55" s="17"/>
      <c r="AJ55" s="178">
        <f t="shared" si="14"/>
        <v>0</v>
      </c>
      <c r="AK55" s="126">
        <f t="shared" si="15"/>
        <v>0</v>
      </c>
    </row>
    <row r="56" spans="1:377" x14ac:dyDescent="0.25">
      <c r="B56" s="15" t="s">
        <v>34</v>
      </c>
      <c r="C56" s="15"/>
      <c r="D56" s="99" t="s">
        <v>76</v>
      </c>
      <c r="E56" s="45">
        <f>F18</f>
        <v>150</v>
      </c>
      <c r="F56" s="43">
        <v>7.0000000000000001E-3</v>
      </c>
      <c r="G56" s="44">
        <f t="shared" si="26"/>
        <v>1.05</v>
      </c>
      <c r="H56" s="17"/>
      <c r="I56" s="43">
        <v>7.0000000000000001E-3</v>
      </c>
      <c r="J56" s="44">
        <f t="shared" si="27"/>
        <v>1.05</v>
      </c>
      <c r="K56" s="17"/>
      <c r="L56" s="178">
        <f t="shared" si="2"/>
        <v>0</v>
      </c>
      <c r="M56" s="126">
        <f t="shared" si="25"/>
        <v>0</v>
      </c>
      <c r="N56" s="17"/>
      <c r="O56" s="43">
        <v>7.0000000000000001E-3</v>
      </c>
      <c r="P56" s="44">
        <f t="shared" si="28"/>
        <v>1.05</v>
      </c>
      <c r="Q56" s="17"/>
      <c r="R56" s="178">
        <f t="shared" si="5"/>
        <v>0</v>
      </c>
      <c r="S56" s="126">
        <f t="shared" si="6"/>
        <v>0</v>
      </c>
      <c r="T56" s="17"/>
      <c r="U56" s="43">
        <v>7.0000000000000001E-3</v>
      </c>
      <c r="V56" s="44">
        <f t="shared" si="29"/>
        <v>1.05</v>
      </c>
      <c r="W56" s="17"/>
      <c r="X56" s="178">
        <f t="shared" si="8"/>
        <v>0</v>
      </c>
      <c r="Y56" s="126">
        <f t="shared" si="9"/>
        <v>0</v>
      </c>
      <c r="Z56" s="17"/>
      <c r="AA56" s="43">
        <v>7.0000000000000001E-3</v>
      </c>
      <c r="AB56" s="44">
        <f t="shared" si="30"/>
        <v>1.05</v>
      </c>
      <c r="AC56" s="17"/>
      <c r="AD56" s="178">
        <f t="shared" si="11"/>
        <v>0</v>
      </c>
      <c r="AE56" s="126">
        <f t="shared" si="12"/>
        <v>0</v>
      </c>
      <c r="AF56" s="17"/>
      <c r="AG56" s="43">
        <v>7.0000000000000001E-3</v>
      </c>
      <c r="AH56" s="44">
        <f t="shared" si="31"/>
        <v>1.05</v>
      </c>
      <c r="AI56" s="17"/>
      <c r="AJ56" s="178">
        <f t="shared" si="14"/>
        <v>0</v>
      </c>
      <c r="AK56" s="126">
        <f t="shared" si="15"/>
        <v>0</v>
      </c>
    </row>
    <row r="57" spans="1:377" x14ac:dyDescent="0.25">
      <c r="B57" s="31" t="s">
        <v>35</v>
      </c>
      <c r="C57" s="15"/>
      <c r="D57" s="99" t="s">
        <v>76</v>
      </c>
      <c r="E57" s="39">
        <f>0.64*$F$18+E47*0.64</f>
        <v>99.311999999999983</v>
      </c>
      <c r="F57" s="46">
        <v>0.08</v>
      </c>
      <c r="G57" s="44">
        <f t="shared" si="26"/>
        <v>7.9449599999999991</v>
      </c>
      <c r="H57" s="39">
        <f>0.64*$F$18+H47*0.64</f>
        <v>99.542400000000001</v>
      </c>
      <c r="I57" s="46">
        <f>F57</f>
        <v>0.08</v>
      </c>
      <c r="J57" s="44">
        <f>$H57*I57</f>
        <v>7.9633919999999998</v>
      </c>
      <c r="K57" s="17"/>
      <c r="L57" s="179">
        <f t="shared" si="2"/>
        <v>1.843200000000067E-2</v>
      </c>
      <c r="M57" s="126">
        <f t="shared" si="25"/>
        <v>2.3199613339778516E-3</v>
      </c>
      <c r="N57" s="17"/>
      <c r="O57" s="46">
        <f>I57</f>
        <v>0.08</v>
      </c>
      <c r="P57" s="44">
        <f>$H57*O57</f>
        <v>7.9633919999999998</v>
      </c>
      <c r="Q57" s="17"/>
      <c r="R57" s="179">
        <f t="shared" si="5"/>
        <v>0</v>
      </c>
      <c r="S57" s="126">
        <f t="shared" si="6"/>
        <v>0</v>
      </c>
      <c r="T57" s="17"/>
      <c r="U57" s="46">
        <f>I57</f>
        <v>0.08</v>
      </c>
      <c r="V57" s="44">
        <f>$H57*U57</f>
        <v>7.9633919999999998</v>
      </c>
      <c r="W57" s="17"/>
      <c r="X57" s="179">
        <f t="shared" si="8"/>
        <v>0</v>
      </c>
      <c r="Y57" s="126">
        <f t="shared" si="9"/>
        <v>0</v>
      </c>
      <c r="Z57" s="17"/>
      <c r="AA57" s="46">
        <f>I57</f>
        <v>0.08</v>
      </c>
      <c r="AB57" s="44">
        <f>$H57*AA57</f>
        <v>7.9633919999999998</v>
      </c>
      <c r="AC57" s="17"/>
      <c r="AD57" s="179">
        <f t="shared" si="11"/>
        <v>0</v>
      </c>
      <c r="AE57" s="126">
        <f t="shared" si="12"/>
        <v>0</v>
      </c>
      <c r="AF57" s="17"/>
      <c r="AG57" s="46">
        <f>I57</f>
        <v>0.08</v>
      </c>
      <c r="AH57" s="44">
        <f>$H57*AG57</f>
        <v>7.9633919999999998</v>
      </c>
      <c r="AI57" s="17"/>
      <c r="AJ57" s="179">
        <f t="shared" si="14"/>
        <v>0</v>
      </c>
      <c r="AK57" s="126">
        <f t="shared" si="15"/>
        <v>0</v>
      </c>
    </row>
    <row r="58" spans="1:377" x14ac:dyDescent="0.25">
      <c r="B58" s="31" t="s">
        <v>36</v>
      </c>
      <c r="C58" s="15"/>
      <c r="D58" s="99" t="s">
        <v>76</v>
      </c>
      <c r="E58" s="39">
        <f>0.18*$F$18+E47*0.18</f>
        <v>27.931499999999996</v>
      </c>
      <c r="F58" s="46">
        <v>0.122</v>
      </c>
      <c r="G58" s="44">
        <f t="shared" si="26"/>
        <v>3.4076429999999993</v>
      </c>
      <c r="H58" s="39">
        <f>0.18*$F$18+H47*0.18</f>
        <v>27.996299999999998</v>
      </c>
      <c r="I58" s="46">
        <f t="shared" ref="I58:I61" si="32">F58</f>
        <v>0.122</v>
      </c>
      <c r="J58" s="44">
        <f t="shared" ref="J58:J59" si="33">$H58*I58</f>
        <v>3.4155485999999997</v>
      </c>
      <c r="K58" s="17"/>
      <c r="L58" s="179">
        <f t="shared" si="2"/>
        <v>7.9056000000004012E-3</v>
      </c>
      <c r="M58" s="126">
        <f t="shared" si="25"/>
        <v>2.3199613339778854E-3</v>
      </c>
      <c r="N58" s="17"/>
      <c r="O58" s="46">
        <f t="shared" ref="O58:O61" si="34">I58</f>
        <v>0.122</v>
      </c>
      <c r="P58" s="44">
        <f t="shared" ref="P58:P59" si="35">$H58*O58</f>
        <v>3.4155485999999997</v>
      </c>
      <c r="Q58" s="17"/>
      <c r="R58" s="179">
        <f t="shared" si="5"/>
        <v>0</v>
      </c>
      <c r="S58" s="126">
        <f t="shared" si="6"/>
        <v>0</v>
      </c>
      <c r="T58" s="17"/>
      <c r="U58" s="46">
        <f t="shared" ref="U58:U61" si="36">I58</f>
        <v>0.122</v>
      </c>
      <c r="V58" s="44">
        <f t="shared" ref="V58:V59" si="37">$H58*U58</f>
        <v>3.4155485999999997</v>
      </c>
      <c r="W58" s="17"/>
      <c r="X58" s="179">
        <f t="shared" si="8"/>
        <v>0</v>
      </c>
      <c r="Y58" s="126">
        <f t="shared" si="9"/>
        <v>0</v>
      </c>
      <c r="Z58" s="17"/>
      <c r="AA58" s="46">
        <f t="shared" ref="AA58:AA61" si="38">I58</f>
        <v>0.122</v>
      </c>
      <c r="AB58" s="44">
        <f t="shared" ref="AB58:AB59" si="39">$H58*AA58</f>
        <v>3.4155485999999997</v>
      </c>
      <c r="AC58" s="17"/>
      <c r="AD58" s="179">
        <f t="shared" si="11"/>
        <v>0</v>
      </c>
      <c r="AE58" s="126">
        <f t="shared" si="12"/>
        <v>0</v>
      </c>
      <c r="AF58" s="17"/>
      <c r="AG58" s="46">
        <f t="shared" ref="AG58:AG61" si="40">I58</f>
        <v>0.122</v>
      </c>
      <c r="AH58" s="44">
        <f t="shared" ref="AH58:AH59" si="41">$H58*AG58</f>
        <v>3.4155485999999997</v>
      </c>
      <c r="AI58" s="17"/>
      <c r="AJ58" s="179">
        <f t="shared" si="14"/>
        <v>0</v>
      </c>
      <c r="AK58" s="126">
        <f t="shared" si="15"/>
        <v>0</v>
      </c>
    </row>
    <row r="59" spans="1:377" x14ac:dyDescent="0.25">
      <c r="B59" s="7" t="s">
        <v>37</v>
      </c>
      <c r="C59" s="15"/>
      <c r="D59" s="99" t="s">
        <v>76</v>
      </c>
      <c r="E59" s="39">
        <f>0.18*$F$18+E47*0.18</f>
        <v>27.931499999999996</v>
      </c>
      <c r="F59" s="46">
        <v>0.161</v>
      </c>
      <c r="G59" s="44">
        <f t="shared" si="26"/>
        <v>4.4969714999999999</v>
      </c>
      <c r="H59" s="39">
        <f>0.18*$F$18+H47*0.18</f>
        <v>27.996299999999998</v>
      </c>
      <c r="I59" s="46">
        <f t="shared" si="32"/>
        <v>0.161</v>
      </c>
      <c r="J59" s="44">
        <f t="shared" si="33"/>
        <v>4.5074043000000001</v>
      </c>
      <c r="K59" s="17"/>
      <c r="L59" s="179">
        <f t="shared" si="2"/>
        <v>1.0432800000000242E-2</v>
      </c>
      <c r="M59" s="126">
        <f t="shared" si="25"/>
        <v>2.3199613339778208E-3</v>
      </c>
      <c r="N59" s="17"/>
      <c r="O59" s="46">
        <f t="shared" si="34"/>
        <v>0.161</v>
      </c>
      <c r="P59" s="44">
        <f t="shared" si="35"/>
        <v>4.5074043000000001</v>
      </c>
      <c r="Q59" s="17"/>
      <c r="R59" s="179">
        <f t="shared" si="5"/>
        <v>0</v>
      </c>
      <c r="S59" s="126">
        <f t="shared" si="6"/>
        <v>0</v>
      </c>
      <c r="T59" s="17"/>
      <c r="U59" s="46">
        <f t="shared" si="36"/>
        <v>0.161</v>
      </c>
      <c r="V59" s="44">
        <f t="shared" si="37"/>
        <v>4.5074043000000001</v>
      </c>
      <c r="W59" s="17"/>
      <c r="X59" s="179">
        <f t="shared" si="8"/>
        <v>0</v>
      </c>
      <c r="Y59" s="126">
        <f t="shared" si="9"/>
        <v>0</v>
      </c>
      <c r="Z59" s="17"/>
      <c r="AA59" s="46">
        <f t="shared" si="38"/>
        <v>0.161</v>
      </c>
      <c r="AB59" s="44">
        <f t="shared" si="39"/>
        <v>4.5074043000000001</v>
      </c>
      <c r="AC59" s="17"/>
      <c r="AD59" s="179">
        <f t="shared" si="11"/>
        <v>0</v>
      </c>
      <c r="AE59" s="126">
        <f t="shared" si="12"/>
        <v>0</v>
      </c>
      <c r="AF59" s="17"/>
      <c r="AG59" s="46">
        <f t="shared" si="40"/>
        <v>0.161</v>
      </c>
      <c r="AH59" s="44">
        <f t="shared" si="41"/>
        <v>4.5074043000000001</v>
      </c>
      <c r="AI59" s="17"/>
      <c r="AJ59" s="179">
        <f t="shared" si="14"/>
        <v>0</v>
      </c>
      <c r="AK59" s="126">
        <f t="shared" si="15"/>
        <v>0</v>
      </c>
    </row>
    <row r="60" spans="1:377" s="51" customFormat="1" x14ac:dyDescent="0.2">
      <c r="B60" s="48" t="s">
        <v>38</v>
      </c>
      <c r="C60" s="49"/>
      <c r="D60" s="102" t="s">
        <v>76</v>
      </c>
      <c r="E60" s="50">
        <f>IF(AND($R$1=1, F18&gt;=600), 600, IF(AND($R$1=1, AND(F18&lt;600, F18&gt;=0)), F18, IF(AND($R$1=2, F18&gt;=1000), 1000, IF(AND($R$1=2, AND(F18&lt;1000, F18&gt;=0)), F18))))</f>
        <v>150</v>
      </c>
      <c r="F60" s="46">
        <v>9.4E-2</v>
      </c>
      <c r="G60" s="44">
        <f t="shared" si="26"/>
        <v>14.1</v>
      </c>
      <c r="H60" s="110"/>
      <c r="I60" s="46">
        <f t="shared" si="32"/>
        <v>9.4E-2</v>
      </c>
      <c r="J60" s="44">
        <f t="shared" si="27"/>
        <v>14.1</v>
      </c>
      <c r="K60" s="110"/>
      <c r="L60" s="179">
        <f t="shared" si="2"/>
        <v>0</v>
      </c>
      <c r="M60" s="126">
        <f t="shared" si="25"/>
        <v>0</v>
      </c>
      <c r="N60" s="110"/>
      <c r="O60" s="46">
        <f t="shared" si="34"/>
        <v>9.4E-2</v>
      </c>
      <c r="P60" s="44">
        <f t="shared" si="28"/>
        <v>14.1</v>
      </c>
      <c r="Q60" s="110"/>
      <c r="R60" s="179">
        <f t="shared" si="5"/>
        <v>0</v>
      </c>
      <c r="S60" s="126">
        <f t="shared" si="6"/>
        <v>0</v>
      </c>
      <c r="T60" s="110"/>
      <c r="U60" s="46">
        <f t="shared" si="36"/>
        <v>9.4E-2</v>
      </c>
      <c r="V60" s="44">
        <f t="shared" si="29"/>
        <v>14.1</v>
      </c>
      <c r="W60" s="110"/>
      <c r="X60" s="179">
        <f t="shared" si="8"/>
        <v>0</v>
      </c>
      <c r="Y60" s="126">
        <f t="shared" si="9"/>
        <v>0</v>
      </c>
      <c r="Z60" s="110"/>
      <c r="AA60" s="46">
        <f t="shared" si="38"/>
        <v>9.4E-2</v>
      </c>
      <c r="AB60" s="44">
        <f t="shared" si="30"/>
        <v>14.1</v>
      </c>
      <c r="AC60" s="110"/>
      <c r="AD60" s="179">
        <f t="shared" si="11"/>
        <v>0</v>
      </c>
      <c r="AE60" s="126">
        <f t="shared" si="12"/>
        <v>0</v>
      </c>
      <c r="AF60" s="110"/>
      <c r="AG60" s="46">
        <f t="shared" si="40"/>
        <v>9.4E-2</v>
      </c>
      <c r="AH60" s="44">
        <f t="shared" si="31"/>
        <v>14.1</v>
      </c>
      <c r="AI60" s="110"/>
      <c r="AJ60" s="179">
        <f t="shared" si="14"/>
        <v>0</v>
      </c>
      <c r="AK60" s="126">
        <f t="shared" si="15"/>
        <v>0</v>
      </c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  <c r="IW60" s="98"/>
      <c r="IX60" s="98"/>
      <c r="IY60" s="98"/>
      <c r="IZ60" s="98"/>
      <c r="JA60" s="98"/>
      <c r="JB60" s="98"/>
      <c r="JC60" s="98"/>
      <c r="JD60" s="98"/>
      <c r="JE60" s="98"/>
      <c r="JF60" s="98"/>
      <c r="JG60" s="98"/>
      <c r="JH60" s="98"/>
      <c r="JI60" s="98"/>
      <c r="JJ60" s="98"/>
      <c r="JK60" s="98"/>
      <c r="JL60" s="98"/>
      <c r="JM60" s="98"/>
      <c r="JN60" s="98"/>
      <c r="JO60" s="98"/>
      <c r="JP60" s="98"/>
      <c r="JQ60" s="98"/>
      <c r="JR60" s="98"/>
      <c r="JS60" s="98"/>
      <c r="JT60" s="98"/>
      <c r="JU60" s="98"/>
      <c r="JV60" s="98"/>
      <c r="JW60" s="98"/>
      <c r="JX60" s="98"/>
      <c r="JY60" s="98"/>
      <c r="JZ60" s="98"/>
      <c r="KA60" s="98"/>
      <c r="KB60" s="98"/>
      <c r="KC60" s="98"/>
      <c r="KD60" s="98"/>
      <c r="KE60" s="98"/>
      <c r="KF60" s="98"/>
      <c r="KG60" s="98"/>
      <c r="KH60" s="98"/>
      <c r="KI60" s="98"/>
      <c r="KJ60" s="98"/>
      <c r="KK60" s="98"/>
      <c r="KL60" s="98"/>
      <c r="KM60" s="98"/>
      <c r="KN60" s="98"/>
      <c r="KO60" s="98"/>
      <c r="KP60" s="98"/>
      <c r="KQ60" s="98"/>
      <c r="KR60" s="98"/>
      <c r="KS60" s="98"/>
      <c r="KT60" s="98"/>
      <c r="KU60" s="98"/>
      <c r="KV60" s="98"/>
      <c r="KW60" s="98"/>
      <c r="KX60" s="98"/>
      <c r="KY60" s="98"/>
      <c r="KZ60" s="98"/>
      <c r="LA60" s="98"/>
      <c r="LB60" s="98"/>
      <c r="LC60" s="98"/>
      <c r="LD60" s="98"/>
      <c r="LE60" s="98"/>
      <c r="LF60" s="98"/>
      <c r="LG60" s="98"/>
      <c r="LH60" s="98"/>
      <c r="LI60" s="98"/>
      <c r="LJ60" s="98"/>
      <c r="LK60" s="98"/>
      <c r="LL60" s="98"/>
      <c r="LM60" s="98"/>
      <c r="LN60" s="98"/>
      <c r="LO60" s="98"/>
      <c r="LP60" s="98"/>
      <c r="LQ60" s="98"/>
      <c r="LR60" s="98"/>
      <c r="LS60" s="98"/>
      <c r="LT60" s="98"/>
      <c r="LU60" s="98"/>
      <c r="LV60" s="98"/>
      <c r="LW60" s="98"/>
      <c r="LX60" s="98"/>
      <c r="LY60" s="98"/>
      <c r="LZ60" s="98"/>
      <c r="MA60" s="98"/>
      <c r="MB60" s="98"/>
      <c r="MC60" s="98"/>
      <c r="MD60" s="98"/>
      <c r="ME60" s="98"/>
      <c r="MF60" s="98"/>
      <c r="MG60" s="98"/>
      <c r="MH60" s="98"/>
      <c r="MI60" s="98"/>
      <c r="MJ60" s="98"/>
      <c r="MK60" s="98"/>
      <c r="ML60" s="98"/>
      <c r="MM60" s="98"/>
      <c r="MN60" s="98"/>
      <c r="MO60" s="98"/>
      <c r="MP60" s="98"/>
      <c r="MQ60" s="98"/>
      <c r="MR60" s="98"/>
      <c r="MS60" s="98"/>
      <c r="MT60" s="98"/>
      <c r="MU60" s="98"/>
      <c r="MV60" s="98"/>
      <c r="MW60" s="98"/>
      <c r="MX60" s="98"/>
      <c r="MY60" s="98"/>
      <c r="MZ60" s="98"/>
      <c r="NA60" s="98"/>
      <c r="NB60" s="98"/>
      <c r="NC60" s="98"/>
      <c r="ND60" s="98"/>
      <c r="NE60" s="98"/>
      <c r="NF60" s="98"/>
      <c r="NG60" s="98"/>
      <c r="NH60" s="98"/>
      <c r="NI60" s="98"/>
      <c r="NJ60" s="98"/>
      <c r="NK60" s="98"/>
      <c r="NL60" s="98"/>
      <c r="NM60" s="98"/>
    </row>
    <row r="61" spans="1:377" s="51" customFormat="1" ht="15.75" thickBot="1" x14ac:dyDescent="0.25">
      <c r="B61" s="48" t="s">
        <v>39</v>
      </c>
      <c r="C61" s="49"/>
      <c r="D61" s="102" t="s">
        <v>76</v>
      </c>
      <c r="E61" s="50">
        <f>IF(AND($R$1=1, F18&gt;=600), F18-600, IF(AND($R$1=1, AND(F18&lt;600, F18&gt;=0)), 0, IF(AND($R$1=2, F18&gt;=1000), F18-1000, IF(AND($R$1=2, AND(F18&lt;1000, F18&gt;=0)), 0))))</f>
        <v>0</v>
      </c>
      <c r="F61" s="46">
        <v>0.11</v>
      </c>
      <c r="G61" s="44">
        <f t="shared" si="26"/>
        <v>0</v>
      </c>
      <c r="H61" s="110"/>
      <c r="I61" s="46">
        <f t="shared" si="32"/>
        <v>0.11</v>
      </c>
      <c r="J61" s="44">
        <f t="shared" si="27"/>
        <v>0</v>
      </c>
      <c r="K61" s="110"/>
      <c r="L61" s="179">
        <f t="shared" si="2"/>
        <v>0</v>
      </c>
      <c r="M61" s="126" t="str">
        <f t="shared" si="25"/>
        <v/>
      </c>
      <c r="N61" s="110"/>
      <c r="O61" s="46">
        <f t="shared" si="34"/>
        <v>0.11</v>
      </c>
      <c r="P61" s="44">
        <f t="shared" si="28"/>
        <v>0</v>
      </c>
      <c r="Q61" s="110"/>
      <c r="R61" s="179">
        <f t="shared" si="5"/>
        <v>0</v>
      </c>
      <c r="S61" s="126" t="str">
        <f t="shared" si="6"/>
        <v/>
      </c>
      <c r="T61" s="110"/>
      <c r="U61" s="46">
        <f t="shared" si="36"/>
        <v>0.11</v>
      </c>
      <c r="V61" s="44">
        <f t="shared" si="29"/>
        <v>0</v>
      </c>
      <c r="W61" s="110"/>
      <c r="X61" s="179">
        <f t="shared" si="8"/>
        <v>0</v>
      </c>
      <c r="Y61" s="126" t="str">
        <f t="shared" si="9"/>
        <v/>
      </c>
      <c r="Z61" s="110"/>
      <c r="AA61" s="46">
        <f t="shared" si="38"/>
        <v>0.11</v>
      </c>
      <c r="AB61" s="44">
        <f t="shared" si="30"/>
        <v>0</v>
      </c>
      <c r="AC61" s="110"/>
      <c r="AD61" s="179">
        <f t="shared" si="11"/>
        <v>0</v>
      </c>
      <c r="AE61" s="126" t="str">
        <f t="shared" si="12"/>
        <v/>
      </c>
      <c r="AF61" s="110"/>
      <c r="AG61" s="46">
        <f t="shared" si="40"/>
        <v>0.11</v>
      </c>
      <c r="AH61" s="44">
        <f t="shared" si="31"/>
        <v>0</v>
      </c>
      <c r="AI61" s="110"/>
      <c r="AJ61" s="179">
        <f t="shared" si="14"/>
        <v>0</v>
      </c>
      <c r="AK61" s="126" t="str">
        <f t="shared" si="15"/>
        <v/>
      </c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98"/>
      <c r="MX61" s="98"/>
      <c r="MY61" s="98"/>
      <c r="MZ61" s="98"/>
      <c r="NA61" s="98"/>
      <c r="NB61" s="98"/>
      <c r="NC61" s="98"/>
      <c r="ND61" s="98"/>
      <c r="NE61" s="98"/>
      <c r="NF61" s="98"/>
      <c r="NG61" s="98"/>
      <c r="NH61" s="98"/>
      <c r="NI61" s="98"/>
      <c r="NJ61" s="98"/>
      <c r="NK61" s="98"/>
      <c r="NL61" s="98"/>
      <c r="NM61" s="98"/>
    </row>
    <row r="62" spans="1:377" ht="15.75" thickBot="1" x14ac:dyDescent="0.3">
      <c r="B62" s="52"/>
      <c r="C62" s="53"/>
      <c r="D62" s="103"/>
      <c r="E62" s="54"/>
      <c r="F62" s="85"/>
      <c r="G62" s="86"/>
      <c r="H62" s="17"/>
      <c r="I62" s="85"/>
      <c r="J62" s="86"/>
      <c r="K62" s="17"/>
      <c r="L62" s="180"/>
      <c r="M62" s="127"/>
      <c r="N62" s="17"/>
      <c r="O62" s="85"/>
      <c r="P62" s="86"/>
      <c r="Q62" s="17"/>
      <c r="R62" s="180"/>
      <c r="S62" s="127"/>
      <c r="T62" s="17"/>
      <c r="U62" s="85"/>
      <c r="V62" s="86"/>
      <c r="W62" s="17"/>
      <c r="X62" s="180">
        <f t="shared" si="8"/>
        <v>0</v>
      </c>
      <c r="Y62" s="127" t="str">
        <f t="shared" si="9"/>
        <v/>
      </c>
      <c r="Z62" s="17"/>
      <c r="AA62" s="85"/>
      <c r="AB62" s="86"/>
      <c r="AC62" s="17"/>
      <c r="AD62" s="180">
        <f t="shared" si="11"/>
        <v>0</v>
      </c>
      <c r="AE62" s="127" t="str">
        <f t="shared" si="12"/>
        <v/>
      </c>
      <c r="AF62" s="17"/>
      <c r="AG62" s="85"/>
      <c r="AH62" s="86"/>
      <c r="AI62" s="17"/>
      <c r="AJ62" s="180">
        <f t="shared" si="14"/>
        <v>0</v>
      </c>
      <c r="AK62" s="127" t="str">
        <f t="shared" si="15"/>
        <v/>
      </c>
    </row>
    <row r="63" spans="1:377" x14ac:dyDescent="0.25">
      <c r="B63" s="55" t="s">
        <v>40</v>
      </c>
      <c r="C63" s="15"/>
      <c r="D63" s="15"/>
      <c r="E63" s="104"/>
      <c r="F63" s="56"/>
      <c r="G63" s="58">
        <f>SUM(G53:G59,G52)</f>
        <v>29.193926999999999</v>
      </c>
      <c r="H63" s="57"/>
      <c r="I63" s="56"/>
      <c r="J63" s="58">
        <f>SUM(J53:J59,J52)</f>
        <v>30.7060119</v>
      </c>
      <c r="K63" s="57"/>
      <c r="L63" s="181">
        <f>J63-G63</f>
        <v>1.5120849000000014</v>
      </c>
      <c r="M63" s="128">
        <f>IF((G63)=0,"",(L63/G63))</f>
        <v>5.1794501644126238E-2</v>
      </c>
      <c r="N63" s="57"/>
      <c r="O63" s="56"/>
      <c r="P63" s="58">
        <f>SUM(P53:P59,P52)</f>
        <v>31.955458399999998</v>
      </c>
      <c r="Q63" s="57"/>
      <c r="R63" s="181">
        <f>P63-J63</f>
        <v>1.2494464999999977</v>
      </c>
      <c r="S63" s="128">
        <f>IF((J63)=0,"",(R63/J63))</f>
        <v>4.0690614726166953E-2</v>
      </c>
      <c r="T63" s="57"/>
      <c r="U63" s="56"/>
      <c r="V63" s="58">
        <f>SUM(V53:V59,V52)</f>
        <v>32.489904899999999</v>
      </c>
      <c r="W63" s="57"/>
      <c r="X63" s="181">
        <f t="shared" si="8"/>
        <v>0.53444650000000138</v>
      </c>
      <c r="Y63" s="128">
        <f t="shared" si="9"/>
        <v>1.6724732698561489E-2</v>
      </c>
      <c r="Z63" s="57"/>
      <c r="AA63" s="56"/>
      <c r="AB63" s="58">
        <f>SUM(AB53:AB59,AB52)</f>
        <v>32.978797899999996</v>
      </c>
      <c r="AC63" s="57"/>
      <c r="AD63" s="181">
        <f t="shared" si="11"/>
        <v>0.48889299999999736</v>
      </c>
      <c r="AE63" s="128">
        <f t="shared" si="12"/>
        <v>1.5047535580813514E-2</v>
      </c>
      <c r="AF63" s="57"/>
      <c r="AG63" s="56"/>
      <c r="AH63" s="58">
        <f>SUM(AH53:AH59,AH52)</f>
        <v>33.403244399999998</v>
      </c>
      <c r="AI63" s="57"/>
      <c r="AJ63" s="181">
        <f t="shared" si="14"/>
        <v>0.42444650000000195</v>
      </c>
      <c r="AK63" s="128">
        <f t="shared" si="15"/>
        <v>1.2870284153080122E-2</v>
      </c>
    </row>
    <row r="64" spans="1:377" x14ac:dyDescent="0.25">
      <c r="B64" s="59" t="s">
        <v>41</v>
      </c>
      <c r="C64" s="15"/>
      <c r="D64" s="15"/>
      <c r="E64" s="21"/>
      <c r="F64" s="60">
        <v>0.13</v>
      </c>
      <c r="G64" s="62">
        <f>G63*F64</f>
        <v>3.79521051</v>
      </c>
      <c r="H64" s="61"/>
      <c r="I64" s="60">
        <v>0.13</v>
      </c>
      <c r="J64" s="62">
        <f>J63*I64</f>
        <v>3.991781547</v>
      </c>
      <c r="K64" s="61"/>
      <c r="L64" s="181">
        <f>J64-G64</f>
        <v>0.196571037</v>
      </c>
      <c r="M64" s="129">
        <f>IF((G64)=0,"",(L64/G64))</f>
        <v>5.179450164412619E-2</v>
      </c>
      <c r="N64" s="61"/>
      <c r="O64" s="60">
        <v>0.13</v>
      </c>
      <c r="P64" s="62">
        <f>P63*O64</f>
        <v>4.154209592</v>
      </c>
      <c r="Q64" s="61"/>
      <c r="R64" s="181">
        <f t="shared" si="5"/>
        <v>0.16242804499999997</v>
      </c>
      <c r="S64" s="129">
        <f t="shared" ref="S64:S66" si="42">IF((J64)=0,"",(R64/J64))</f>
        <v>4.0690614726167022E-2</v>
      </c>
      <c r="T64" s="61"/>
      <c r="U64" s="60">
        <v>0.13</v>
      </c>
      <c r="V64" s="62">
        <f>V63*U64</f>
        <v>4.2236876370000003</v>
      </c>
      <c r="W64" s="61"/>
      <c r="X64" s="181">
        <f t="shared" si="8"/>
        <v>6.9478045000000321E-2</v>
      </c>
      <c r="Y64" s="129">
        <f t="shared" si="9"/>
        <v>1.6724732698561524E-2</v>
      </c>
      <c r="Z64" s="61"/>
      <c r="AA64" s="60">
        <v>0.13</v>
      </c>
      <c r="AB64" s="62">
        <f>AB63*AA64</f>
        <v>4.2872437269999999</v>
      </c>
      <c r="AC64" s="61"/>
      <c r="AD64" s="181">
        <f t="shared" si="11"/>
        <v>6.3556089999999621E-2</v>
      </c>
      <c r="AE64" s="129">
        <f t="shared" si="12"/>
        <v>1.5047535580813506E-2</v>
      </c>
      <c r="AF64" s="61"/>
      <c r="AG64" s="60">
        <v>0.13</v>
      </c>
      <c r="AH64" s="62">
        <f>AH63*AG64</f>
        <v>4.3424217719999998</v>
      </c>
      <c r="AI64" s="61"/>
      <c r="AJ64" s="181">
        <f t="shared" si="14"/>
        <v>5.5178044999999898E-2</v>
      </c>
      <c r="AK64" s="129">
        <f t="shared" si="15"/>
        <v>1.2870284153080037E-2</v>
      </c>
    </row>
    <row r="65" spans="1:377" x14ac:dyDescent="0.25">
      <c r="B65" s="63" t="s">
        <v>42</v>
      </c>
      <c r="C65" s="15"/>
      <c r="D65" s="15"/>
      <c r="E65" s="21"/>
      <c r="F65" s="64"/>
      <c r="G65" s="62">
        <f>G63+G64</f>
        <v>32.989137509999999</v>
      </c>
      <c r="H65" s="61"/>
      <c r="I65" s="64"/>
      <c r="J65" s="62">
        <f>J63+J64</f>
        <v>34.697793447000002</v>
      </c>
      <c r="K65" s="61"/>
      <c r="L65" s="181">
        <f>J65-G65</f>
        <v>1.7086559370000032</v>
      </c>
      <c r="M65" s="129">
        <f>IF((G65)=0,"",(L65/G65))</f>
        <v>5.1794501644126287E-2</v>
      </c>
      <c r="N65" s="61"/>
      <c r="O65" s="64"/>
      <c r="P65" s="62">
        <f>P63+P64</f>
        <v>36.109667991999999</v>
      </c>
      <c r="Q65" s="61"/>
      <c r="R65" s="181">
        <f t="shared" si="5"/>
        <v>1.4118745449999963</v>
      </c>
      <c r="S65" s="129">
        <f t="shared" si="42"/>
        <v>4.0690614726166918E-2</v>
      </c>
      <c r="T65" s="61"/>
      <c r="U65" s="64"/>
      <c r="V65" s="62">
        <f>V63+V64</f>
        <v>36.713592536999997</v>
      </c>
      <c r="W65" s="61"/>
      <c r="X65" s="181">
        <f t="shared" si="8"/>
        <v>0.60392454499999815</v>
      </c>
      <c r="Y65" s="129">
        <f t="shared" si="9"/>
        <v>1.6724732698561395E-2</v>
      </c>
      <c r="Z65" s="61"/>
      <c r="AA65" s="64"/>
      <c r="AB65" s="62">
        <f>AB63+AB64</f>
        <v>37.266041626999993</v>
      </c>
      <c r="AC65" s="61"/>
      <c r="AD65" s="181">
        <f t="shared" si="11"/>
        <v>0.55244908999999609</v>
      </c>
      <c r="AE65" s="129">
        <f t="shared" si="12"/>
        <v>1.504753558081349E-2</v>
      </c>
      <c r="AF65" s="61"/>
      <c r="AG65" s="64"/>
      <c r="AH65" s="62">
        <f>AH63+AH64</f>
        <v>37.745666172</v>
      </c>
      <c r="AI65" s="61"/>
      <c r="AJ65" s="181">
        <f t="shared" si="14"/>
        <v>0.47962454500000717</v>
      </c>
      <c r="AK65" s="129">
        <f t="shared" si="15"/>
        <v>1.2870284153080256E-2</v>
      </c>
    </row>
    <row r="66" spans="1:377" x14ac:dyDescent="0.25">
      <c r="B66" s="238" t="s">
        <v>43</v>
      </c>
      <c r="C66" s="238"/>
      <c r="D66" s="238"/>
      <c r="E66" s="21"/>
      <c r="F66" s="64"/>
      <c r="G66" s="65"/>
      <c r="H66" s="61"/>
      <c r="I66" s="64"/>
      <c r="J66" s="65"/>
      <c r="K66" s="61"/>
      <c r="L66" s="182">
        <f>J66-G66</f>
        <v>0</v>
      </c>
      <c r="M66" s="130" t="str">
        <f>IF((G66)=0,"",(L66/G66))</f>
        <v/>
      </c>
      <c r="N66" s="61"/>
      <c r="O66" s="64"/>
      <c r="P66" s="65"/>
      <c r="Q66" s="61"/>
      <c r="R66" s="182">
        <f t="shared" si="5"/>
        <v>0</v>
      </c>
      <c r="S66" s="130" t="str">
        <f t="shared" si="42"/>
        <v/>
      </c>
      <c r="T66" s="61"/>
      <c r="U66" s="64"/>
      <c r="V66" s="65"/>
      <c r="W66" s="61"/>
      <c r="X66" s="182">
        <f t="shared" si="8"/>
        <v>0</v>
      </c>
      <c r="Y66" s="130" t="str">
        <f t="shared" si="9"/>
        <v/>
      </c>
      <c r="Z66" s="61"/>
      <c r="AA66" s="64"/>
      <c r="AB66" s="65"/>
      <c r="AC66" s="61"/>
      <c r="AD66" s="182">
        <f t="shared" si="11"/>
        <v>0</v>
      </c>
      <c r="AE66" s="130" t="str">
        <f t="shared" si="12"/>
        <v/>
      </c>
      <c r="AF66" s="61"/>
      <c r="AG66" s="64"/>
      <c r="AH66" s="65"/>
      <c r="AI66" s="61"/>
      <c r="AJ66" s="182">
        <f t="shared" si="14"/>
        <v>0</v>
      </c>
      <c r="AK66" s="130" t="str">
        <f t="shared" si="15"/>
        <v/>
      </c>
    </row>
    <row r="67" spans="1:377" ht="15.75" thickBot="1" x14ac:dyDescent="0.3">
      <c r="B67" s="239" t="s">
        <v>44</v>
      </c>
      <c r="C67" s="239"/>
      <c r="D67" s="239"/>
      <c r="E67" s="105"/>
      <c r="F67" s="66"/>
      <c r="G67" s="67">
        <f>G65+G66</f>
        <v>32.989137509999999</v>
      </c>
      <c r="H67" s="57"/>
      <c r="I67" s="66"/>
      <c r="J67" s="67">
        <f>J65+J66</f>
        <v>34.697793447000002</v>
      </c>
      <c r="K67" s="57"/>
      <c r="L67" s="183">
        <f>J67-G67</f>
        <v>1.7086559370000032</v>
      </c>
      <c r="M67" s="131">
        <f>IF((G67)=0,"",(L67/G67))</f>
        <v>5.1794501644126287E-2</v>
      </c>
      <c r="N67" s="57"/>
      <c r="O67" s="66"/>
      <c r="P67" s="67">
        <f>P65+P66</f>
        <v>36.109667991999999</v>
      </c>
      <c r="Q67" s="57"/>
      <c r="R67" s="183">
        <f t="shared" si="5"/>
        <v>1.4118745449999963</v>
      </c>
      <c r="S67" s="131">
        <f>IF((J67)=0,"",(R67/J67))</f>
        <v>4.0690614726166918E-2</v>
      </c>
      <c r="T67" s="57"/>
      <c r="U67" s="66"/>
      <c r="V67" s="67">
        <f>V65+V66</f>
        <v>36.713592536999997</v>
      </c>
      <c r="W67" s="57"/>
      <c r="X67" s="183">
        <f t="shared" si="8"/>
        <v>0.60392454499999815</v>
      </c>
      <c r="Y67" s="131">
        <f t="shared" si="9"/>
        <v>1.6724732698561395E-2</v>
      </c>
      <c r="Z67" s="57"/>
      <c r="AA67" s="66"/>
      <c r="AB67" s="67">
        <f>AB65+AB66</f>
        <v>37.266041626999993</v>
      </c>
      <c r="AC67" s="57"/>
      <c r="AD67" s="183">
        <f t="shared" si="11"/>
        <v>0.55244908999999609</v>
      </c>
      <c r="AE67" s="131">
        <f t="shared" si="12"/>
        <v>1.504753558081349E-2</v>
      </c>
      <c r="AF67" s="57"/>
      <c r="AG67" s="66"/>
      <c r="AH67" s="67">
        <f>AH65+AH66</f>
        <v>37.745666172</v>
      </c>
      <c r="AI67" s="57"/>
      <c r="AJ67" s="183">
        <f t="shared" si="14"/>
        <v>0.47962454500000717</v>
      </c>
      <c r="AK67" s="131">
        <f t="shared" si="15"/>
        <v>1.2870284153080256E-2</v>
      </c>
    </row>
    <row r="68" spans="1:377" s="51" customFormat="1" ht="15.75" thickBot="1" x14ac:dyDescent="0.25">
      <c r="B68" s="68"/>
      <c r="C68" s="69"/>
      <c r="D68" s="70"/>
      <c r="E68" s="71"/>
      <c r="F68" s="85"/>
      <c r="G68" s="86"/>
      <c r="H68" s="110"/>
      <c r="I68" s="85"/>
      <c r="J68" s="86"/>
      <c r="K68" s="110"/>
      <c r="L68" s="184"/>
      <c r="M68" s="127"/>
      <c r="N68" s="110"/>
      <c r="O68" s="85"/>
      <c r="P68" s="86"/>
      <c r="Q68" s="110"/>
      <c r="R68" s="184"/>
      <c r="S68" s="127"/>
      <c r="T68" s="110"/>
      <c r="U68" s="85"/>
      <c r="V68" s="86"/>
      <c r="W68" s="110"/>
      <c r="X68" s="184">
        <f t="shared" si="8"/>
        <v>0</v>
      </c>
      <c r="Y68" s="127" t="str">
        <f t="shared" si="9"/>
        <v/>
      </c>
      <c r="Z68" s="110"/>
      <c r="AA68" s="85"/>
      <c r="AB68" s="86"/>
      <c r="AC68" s="110"/>
      <c r="AD68" s="184">
        <f t="shared" si="11"/>
        <v>0</v>
      </c>
      <c r="AE68" s="127" t="str">
        <f t="shared" si="12"/>
        <v/>
      </c>
      <c r="AF68" s="110"/>
      <c r="AG68" s="85"/>
      <c r="AH68" s="86"/>
      <c r="AI68" s="110"/>
      <c r="AJ68" s="184">
        <f t="shared" si="14"/>
        <v>0</v>
      </c>
      <c r="AK68" s="127" t="str">
        <f t="shared" si="15"/>
        <v/>
      </c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  <c r="IW68" s="98"/>
      <c r="IX68" s="98"/>
      <c r="IY68" s="98"/>
      <c r="IZ68" s="98"/>
      <c r="JA68" s="98"/>
      <c r="JB68" s="98"/>
      <c r="JC68" s="98"/>
      <c r="JD68" s="98"/>
      <c r="JE68" s="98"/>
      <c r="JF68" s="98"/>
      <c r="JG68" s="98"/>
      <c r="JH68" s="98"/>
      <c r="JI68" s="98"/>
      <c r="JJ68" s="98"/>
      <c r="JK68" s="98"/>
      <c r="JL68" s="98"/>
      <c r="JM68" s="98"/>
      <c r="JN68" s="98"/>
      <c r="JO68" s="98"/>
      <c r="JP68" s="98"/>
      <c r="JQ68" s="98"/>
      <c r="JR68" s="98"/>
      <c r="JS68" s="98"/>
      <c r="JT68" s="98"/>
      <c r="JU68" s="98"/>
      <c r="JV68" s="98"/>
      <c r="JW68" s="98"/>
      <c r="JX68" s="98"/>
      <c r="JY68" s="98"/>
      <c r="JZ68" s="98"/>
      <c r="KA68" s="98"/>
      <c r="KB68" s="98"/>
      <c r="KC68" s="98"/>
      <c r="KD68" s="98"/>
      <c r="KE68" s="98"/>
      <c r="KF68" s="98"/>
      <c r="KG68" s="98"/>
      <c r="KH68" s="98"/>
      <c r="KI68" s="98"/>
      <c r="KJ68" s="98"/>
      <c r="KK68" s="98"/>
      <c r="KL68" s="98"/>
      <c r="KM68" s="98"/>
      <c r="KN68" s="98"/>
      <c r="KO68" s="98"/>
      <c r="KP68" s="98"/>
      <c r="KQ68" s="98"/>
      <c r="KR68" s="98"/>
      <c r="KS68" s="98"/>
      <c r="KT68" s="98"/>
      <c r="KU68" s="98"/>
      <c r="KV68" s="98"/>
      <c r="KW68" s="98"/>
      <c r="KX68" s="98"/>
      <c r="KY68" s="98"/>
      <c r="KZ68" s="98"/>
      <c r="LA68" s="98"/>
      <c r="LB68" s="98"/>
      <c r="LC68" s="98"/>
      <c r="LD68" s="98"/>
      <c r="LE68" s="98"/>
      <c r="LF68" s="98"/>
      <c r="LG68" s="98"/>
      <c r="LH68" s="98"/>
      <c r="LI68" s="98"/>
      <c r="LJ68" s="98"/>
      <c r="LK68" s="98"/>
      <c r="LL68" s="98"/>
      <c r="LM68" s="98"/>
      <c r="LN68" s="98"/>
      <c r="LO68" s="98"/>
      <c r="LP68" s="98"/>
      <c r="LQ68" s="98"/>
      <c r="LR68" s="98"/>
      <c r="LS68" s="98"/>
      <c r="LT68" s="98"/>
      <c r="LU68" s="98"/>
      <c r="LV68" s="98"/>
      <c r="LW68" s="98"/>
      <c r="LX68" s="98"/>
      <c r="LY68" s="98"/>
      <c r="LZ68" s="98"/>
      <c r="MA68" s="98"/>
      <c r="MB68" s="98"/>
      <c r="MC68" s="98"/>
      <c r="MD68" s="98"/>
      <c r="ME68" s="98"/>
      <c r="MF68" s="98"/>
      <c r="MG68" s="98"/>
      <c r="MH68" s="98"/>
      <c r="MI68" s="98"/>
      <c r="MJ68" s="98"/>
      <c r="MK68" s="98"/>
      <c r="ML68" s="98"/>
      <c r="MM68" s="98"/>
      <c r="MN68" s="98"/>
      <c r="MO68" s="98"/>
      <c r="MP68" s="98"/>
      <c r="MQ68" s="98"/>
      <c r="MR68" s="98"/>
      <c r="MS68" s="98"/>
      <c r="MT68" s="98"/>
      <c r="MU68" s="98"/>
      <c r="MV68" s="98"/>
      <c r="MW68" s="98"/>
      <c r="MX68" s="98"/>
      <c r="MY68" s="98"/>
      <c r="MZ68" s="98"/>
      <c r="NA68" s="98"/>
      <c r="NB68" s="98"/>
      <c r="NC68" s="98"/>
      <c r="ND68" s="98"/>
      <c r="NE68" s="98"/>
      <c r="NF68" s="98"/>
      <c r="NG68" s="98"/>
      <c r="NH68" s="98"/>
      <c r="NI68" s="98"/>
      <c r="NJ68" s="98"/>
      <c r="NK68" s="98"/>
      <c r="NL68" s="98"/>
      <c r="NM68" s="98"/>
    </row>
    <row r="69" spans="1:377" s="51" customFormat="1" ht="12.75" x14ac:dyDescent="0.2">
      <c r="B69" s="72" t="s">
        <v>45</v>
      </c>
      <c r="C69" s="49"/>
      <c r="D69" s="49"/>
      <c r="E69" s="106"/>
      <c r="F69" s="73"/>
      <c r="G69" s="75">
        <f>SUM(G60:G61,G52,G53:G56)</f>
        <v>27.444352500000004</v>
      </c>
      <c r="H69" s="74"/>
      <c r="I69" s="73"/>
      <c r="J69" s="75">
        <f>SUM(J60:J61,J52,J53:J56)</f>
        <v>28.919666999999997</v>
      </c>
      <c r="K69" s="74"/>
      <c r="L69" s="185">
        <f>J69-G69</f>
        <v>1.4753144999999925</v>
      </c>
      <c r="M69" s="128">
        <f>IF((G69)=0,"",(L69/G69))</f>
        <v>5.3756578880845972E-2</v>
      </c>
      <c r="N69" s="74"/>
      <c r="O69" s="73"/>
      <c r="P69" s="75">
        <f>SUM(P60:P61,P52,P53:P56)</f>
        <v>30.169113499999998</v>
      </c>
      <c r="Q69" s="74"/>
      <c r="R69" s="185">
        <f t="shared" si="5"/>
        <v>1.2494465000000012</v>
      </c>
      <c r="S69" s="128">
        <f>IF((J69)=0,"",(R69/J69))</f>
        <v>4.3204041733952238E-2</v>
      </c>
      <c r="T69" s="74"/>
      <c r="U69" s="73"/>
      <c r="V69" s="75">
        <f>SUM(V60:V61,V52,V53:V56)</f>
        <v>30.703559999999996</v>
      </c>
      <c r="W69" s="74"/>
      <c r="X69" s="185">
        <f t="shared" si="8"/>
        <v>0.53444649999999783</v>
      </c>
      <c r="Y69" s="128">
        <f t="shared" si="9"/>
        <v>1.7715021689318045E-2</v>
      </c>
      <c r="Z69" s="74"/>
      <c r="AA69" s="73"/>
      <c r="AB69" s="75">
        <f>SUM(AB60:AB61,AB52,AB53:AB56)</f>
        <v>31.192452999999997</v>
      </c>
      <c r="AC69" s="74"/>
      <c r="AD69" s="185">
        <f t="shared" si="11"/>
        <v>0.48889300000000091</v>
      </c>
      <c r="AE69" s="128">
        <f t="shared" si="12"/>
        <v>1.5923006973784178E-2</v>
      </c>
      <c r="AF69" s="74"/>
      <c r="AG69" s="73"/>
      <c r="AH69" s="75">
        <f>SUM(AH60:AH61,AH52,AH53:AH56)</f>
        <v>31.616899499999995</v>
      </c>
      <c r="AI69" s="74"/>
      <c r="AJ69" s="185">
        <f t="shared" si="14"/>
        <v>0.42444649999999839</v>
      </c>
      <c r="AK69" s="128">
        <f t="shared" si="15"/>
        <v>1.3607345982055289E-2</v>
      </c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  <c r="IW69" s="98"/>
      <c r="IX69" s="98"/>
      <c r="IY69" s="98"/>
      <c r="IZ69" s="98"/>
      <c r="JA69" s="98"/>
      <c r="JB69" s="98"/>
      <c r="JC69" s="98"/>
      <c r="JD69" s="98"/>
      <c r="JE69" s="98"/>
      <c r="JF69" s="98"/>
      <c r="JG69" s="98"/>
      <c r="JH69" s="98"/>
      <c r="JI69" s="98"/>
      <c r="JJ69" s="98"/>
      <c r="JK69" s="98"/>
      <c r="JL69" s="98"/>
      <c r="JM69" s="98"/>
      <c r="JN69" s="98"/>
      <c r="JO69" s="98"/>
      <c r="JP69" s="98"/>
      <c r="JQ69" s="98"/>
      <c r="JR69" s="98"/>
      <c r="JS69" s="98"/>
      <c r="JT69" s="98"/>
      <c r="JU69" s="98"/>
      <c r="JV69" s="98"/>
      <c r="JW69" s="98"/>
      <c r="JX69" s="98"/>
      <c r="JY69" s="98"/>
      <c r="JZ69" s="98"/>
      <c r="KA69" s="98"/>
      <c r="KB69" s="98"/>
      <c r="KC69" s="98"/>
      <c r="KD69" s="98"/>
      <c r="KE69" s="98"/>
      <c r="KF69" s="98"/>
      <c r="KG69" s="98"/>
      <c r="KH69" s="98"/>
      <c r="KI69" s="98"/>
      <c r="KJ69" s="98"/>
      <c r="KK69" s="98"/>
      <c r="KL69" s="98"/>
      <c r="KM69" s="98"/>
      <c r="KN69" s="98"/>
      <c r="KO69" s="98"/>
      <c r="KP69" s="98"/>
      <c r="KQ69" s="98"/>
      <c r="KR69" s="98"/>
      <c r="KS69" s="98"/>
      <c r="KT69" s="98"/>
      <c r="KU69" s="98"/>
      <c r="KV69" s="98"/>
      <c r="KW69" s="98"/>
      <c r="KX69" s="98"/>
      <c r="KY69" s="98"/>
      <c r="KZ69" s="98"/>
      <c r="LA69" s="98"/>
      <c r="LB69" s="98"/>
      <c r="LC69" s="98"/>
      <c r="LD69" s="98"/>
      <c r="LE69" s="98"/>
      <c r="LF69" s="98"/>
      <c r="LG69" s="98"/>
      <c r="LH69" s="98"/>
      <c r="LI69" s="98"/>
      <c r="LJ69" s="98"/>
      <c r="LK69" s="98"/>
      <c r="LL69" s="98"/>
      <c r="LM69" s="98"/>
      <c r="LN69" s="98"/>
      <c r="LO69" s="98"/>
      <c r="LP69" s="98"/>
      <c r="LQ69" s="98"/>
      <c r="LR69" s="98"/>
      <c r="LS69" s="98"/>
      <c r="LT69" s="98"/>
      <c r="LU69" s="98"/>
      <c r="LV69" s="98"/>
      <c r="LW69" s="98"/>
      <c r="LX69" s="98"/>
      <c r="LY69" s="98"/>
      <c r="LZ69" s="98"/>
      <c r="MA69" s="98"/>
      <c r="MB69" s="98"/>
      <c r="MC69" s="98"/>
      <c r="MD69" s="98"/>
      <c r="ME69" s="98"/>
      <c r="MF69" s="98"/>
      <c r="MG69" s="98"/>
      <c r="MH69" s="98"/>
      <c r="MI69" s="98"/>
      <c r="MJ69" s="98"/>
      <c r="MK69" s="98"/>
      <c r="ML69" s="98"/>
      <c r="MM69" s="98"/>
      <c r="MN69" s="98"/>
      <c r="MO69" s="98"/>
      <c r="MP69" s="98"/>
      <c r="MQ69" s="98"/>
      <c r="MR69" s="98"/>
      <c r="MS69" s="98"/>
      <c r="MT69" s="98"/>
      <c r="MU69" s="98"/>
      <c r="MV69" s="98"/>
      <c r="MW69" s="98"/>
      <c r="MX69" s="98"/>
      <c r="MY69" s="98"/>
      <c r="MZ69" s="98"/>
      <c r="NA69" s="98"/>
      <c r="NB69" s="98"/>
      <c r="NC69" s="98"/>
      <c r="ND69" s="98"/>
      <c r="NE69" s="98"/>
      <c r="NF69" s="98"/>
      <c r="NG69" s="98"/>
      <c r="NH69" s="98"/>
      <c r="NI69" s="98"/>
      <c r="NJ69" s="98"/>
      <c r="NK69" s="98"/>
      <c r="NL69" s="98"/>
      <c r="NM69" s="98"/>
    </row>
    <row r="70" spans="1:377" s="51" customFormat="1" ht="12.75" x14ac:dyDescent="0.2">
      <c r="B70" s="76" t="s">
        <v>41</v>
      </c>
      <c r="C70" s="49"/>
      <c r="D70" s="49"/>
      <c r="E70" s="106"/>
      <c r="F70" s="77">
        <v>0.13</v>
      </c>
      <c r="G70" s="79">
        <f>G69*F70</f>
        <v>3.5677658250000008</v>
      </c>
      <c r="H70" s="78"/>
      <c r="I70" s="77">
        <v>0.13</v>
      </c>
      <c r="J70" s="79">
        <f>J69*I70</f>
        <v>3.7595567099999996</v>
      </c>
      <c r="K70" s="78"/>
      <c r="L70" s="185">
        <f>J70-G70</f>
        <v>0.19179088499999875</v>
      </c>
      <c r="M70" s="129">
        <f>IF((G70)=0,"",(L70/G70))</f>
        <v>5.3756578880845889E-2</v>
      </c>
      <c r="N70" s="78"/>
      <c r="O70" s="77">
        <v>0.13</v>
      </c>
      <c r="P70" s="79">
        <f>P69*O70</f>
        <v>3.921984755</v>
      </c>
      <c r="Q70" s="78"/>
      <c r="R70" s="185">
        <f t="shared" si="5"/>
        <v>0.16242804500000041</v>
      </c>
      <c r="S70" s="129">
        <f t="shared" ref="S70:S73" si="43">IF((J70)=0,"",(R70/J70))</f>
        <v>4.3204041733952307E-2</v>
      </c>
      <c r="T70" s="78"/>
      <c r="U70" s="77">
        <v>0.13</v>
      </c>
      <c r="V70" s="79">
        <f>V69*U70</f>
        <v>3.9914627999999994</v>
      </c>
      <c r="W70" s="78"/>
      <c r="X70" s="185">
        <f t="shared" si="8"/>
        <v>6.9478044999999433E-2</v>
      </c>
      <c r="Y70" s="129">
        <f t="shared" si="9"/>
        <v>1.7715021689317972E-2</v>
      </c>
      <c r="Z70" s="78"/>
      <c r="AA70" s="77">
        <v>0.13</v>
      </c>
      <c r="AB70" s="79">
        <f>AB69*AA70</f>
        <v>4.0550188899999995</v>
      </c>
      <c r="AC70" s="78"/>
      <c r="AD70" s="185">
        <f t="shared" si="11"/>
        <v>6.3556090000000065E-2</v>
      </c>
      <c r="AE70" s="129">
        <f t="shared" si="12"/>
        <v>1.5923006973784164E-2</v>
      </c>
      <c r="AF70" s="78"/>
      <c r="AG70" s="77">
        <v>0.13</v>
      </c>
      <c r="AH70" s="79">
        <f>AH69*AG70</f>
        <v>4.1101969349999994</v>
      </c>
      <c r="AI70" s="78"/>
      <c r="AJ70" s="185">
        <f t="shared" si="14"/>
        <v>5.5178044999999898E-2</v>
      </c>
      <c r="AK70" s="129">
        <f t="shared" si="15"/>
        <v>1.3607345982055315E-2</v>
      </c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  <c r="IW70" s="98"/>
      <c r="IX70" s="98"/>
      <c r="IY70" s="98"/>
      <c r="IZ70" s="98"/>
      <c r="JA70" s="98"/>
      <c r="JB70" s="98"/>
      <c r="JC70" s="98"/>
      <c r="JD70" s="98"/>
      <c r="JE70" s="98"/>
      <c r="JF70" s="98"/>
      <c r="JG70" s="98"/>
      <c r="JH70" s="98"/>
      <c r="JI70" s="98"/>
      <c r="JJ70" s="98"/>
      <c r="JK70" s="98"/>
      <c r="JL70" s="98"/>
      <c r="JM70" s="98"/>
      <c r="JN70" s="98"/>
      <c r="JO70" s="98"/>
      <c r="JP70" s="98"/>
      <c r="JQ70" s="98"/>
      <c r="JR70" s="98"/>
      <c r="JS70" s="98"/>
      <c r="JT70" s="98"/>
      <c r="JU70" s="98"/>
      <c r="JV70" s="98"/>
      <c r="JW70" s="98"/>
      <c r="JX70" s="98"/>
      <c r="JY70" s="98"/>
      <c r="JZ70" s="98"/>
      <c r="KA70" s="98"/>
      <c r="KB70" s="98"/>
      <c r="KC70" s="98"/>
      <c r="KD70" s="98"/>
      <c r="KE70" s="98"/>
      <c r="KF70" s="98"/>
      <c r="KG70" s="98"/>
      <c r="KH70" s="98"/>
      <c r="KI70" s="98"/>
      <c r="KJ70" s="98"/>
      <c r="KK70" s="98"/>
      <c r="KL70" s="98"/>
      <c r="KM70" s="98"/>
      <c r="KN70" s="98"/>
      <c r="KO70" s="98"/>
      <c r="KP70" s="98"/>
      <c r="KQ70" s="98"/>
      <c r="KR70" s="98"/>
      <c r="KS70" s="98"/>
      <c r="KT70" s="98"/>
      <c r="KU70" s="98"/>
      <c r="KV70" s="98"/>
      <c r="KW70" s="98"/>
      <c r="KX70" s="98"/>
      <c r="KY70" s="98"/>
      <c r="KZ70" s="98"/>
      <c r="LA70" s="98"/>
      <c r="LB70" s="98"/>
      <c r="LC70" s="98"/>
      <c r="LD70" s="98"/>
      <c r="LE70" s="98"/>
      <c r="LF70" s="98"/>
      <c r="LG70" s="98"/>
      <c r="LH70" s="98"/>
      <c r="LI70" s="98"/>
      <c r="LJ70" s="98"/>
      <c r="LK70" s="98"/>
      <c r="LL70" s="98"/>
      <c r="LM70" s="98"/>
      <c r="LN70" s="98"/>
      <c r="LO70" s="98"/>
      <c r="LP70" s="98"/>
      <c r="LQ70" s="98"/>
      <c r="LR70" s="98"/>
      <c r="LS70" s="98"/>
      <c r="LT70" s="98"/>
      <c r="LU70" s="98"/>
      <c r="LV70" s="98"/>
      <c r="LW70" s="98"/>
      <c r="LX70" s="98"/>
      <c r="LY70" s="98"/>
      <c r="LZ70" s="98"/>
      <c r="MA70" s="98"/>
      <c r="MB70" s="98"/>
      <c r="MC70" s="98"/>
      <c r="MD70" s="98"/>
      <c r="ME70" s="98"/>
      <c r="MF70" s="98"/>
      <c r="MG70" s="98"/>
      <c r="MH70" s="98"/>
      <c r="MI70" s="98"/>
      <c r="MJ70" s="98"/>
      <c r="MK70" s="98"/>
      <c r="ML70" s="98"/>
      <c r="MM70" s="98"/>
      <c r="MN70" s="98"/>
      <c r="MO70" s="98"/>
      <c r="MP70" s="98"/>
      <c r="MQ70" s="98"/>
      <c r="MR70" s="98"/>
      <c r="MS70" s="98"/>
      <c r="MT70" s="98"/>
      <c r="MU70" s="98"/>
      <c r="MV70" s="98"/>
      <c r="MW70" s="98"/>
      <c r="MX70" s="98"/>
      <c r="MY70" s="98"/>
      <c r="MZ70" s="98"/>
      <c r="NA70" s="98"/>
      <c r="NB70" s="98"/>
      <c r="NC70" s="98"/>
      <c r="ND70" s="98"/>
      <c r="NE70" s="98"/>
      <c r="NF70" s="98"/>
      <c r="NG70" s="98"/>
      <c r="NH70" s="98"/>
      <c r="NI70" s="98"/>
      <c r="NJ70" s="98"/>
      <c r="NK70" s="98"/>
      <c r="NL70" s="98"/>
      <c r="NM70" s="98"/>
    </row>
    <row r="71" spans="1:377" s="51" customFormat="1" ht="12.75" x14ac:dyDescent="0.2">
      <c r="B71" s="80" t="s">
        <v>42</v>
      </c>
      <c r="C71" s="49"/>
      <c r="D71" s="49"/>
      <c r="E71" s="107"/>
      <c r="F71" s="81"/>
      <c r="G71" s="79">
        <f>G69+G70</f>
        <v>31.012118325000007</v>
      </c>
      <c r="H71" s="78"/>
      <c r="I71" s="81"/>
      <c r="J71" s="79">
        <f>J69+J70</f>
        <v>32.679223709999995</v>
      </c>
      <c r="K71" s="78"/>
      <c r="L71" s="185">
        <f>J71-G71</f>
        <v>1.6671053849999886</v>
      </c>
      <c r="M71" s="129">
        <f>IF((G71)=0,"",(L71/G71))</f>
        <v>5.3756578880845875E-2</v>
      </c>
      <c r="N71" s="78"/>
      <c r="O71" s="81"/>
      <c r="P71" s="79">
        <f>P69+P70</f>
        <v>34.091098254999999</v>
      </c>
      <c r="Q71" s="78"/>
      <c r="R71" s="185">
        <f t="shared" si="5"/>
        <v>1.4118745450000034</v>
      </c>
      <c r="S71" s="129">
        <f t="shared" si="43"/>
        <v>4.32040417339523E-2</v>
      </c>
      <c r="T71" s="78"/>
      <c r="U71" s="81"/>
      <c r="V71" s="79">
        <f>V69+V70</f>
        <v>34.695022799999997</v>
      </c>
      <c r="W71" s="78"/>
      <c r="X71" s="185">
        <f t="shared" si="8"/>
        <v>0.60392454499999815</v>
      </c>
      <c r="Y71" s="129">
        <f t="shared" si="9"/>
        <v>1.7715021689318062E-2</v>
      </c>
      <c r="Z71" s="78"/>
      <c r="AA71" s="81"/>
      <c r="AB71" s="79">
        <f>AB69+AB70</f>
        <v>35.24747189</v>
      </c>
      <c r="AC71" s="78"/>
      <c r="AD71" s="185">
        <f t="shared" si="11"/>
        <v>0.5524490900000032</v>
      </c>
      <c r="AE71" s="129">
        <f t="shared" si="12"/>
        <v>1.5923006973784241E-2</v>
      </c>
      <c r="AF71" s="78"/>
      <c r="AG71" s="81"/>
      <c r="AH71" s="79">
        <f>AH69+AH70</f>
        <v>35.727096434999993</v>
      </c>
      <c r="AI71" s="78"/>
      <c r="AJ71" s="185">
        <f t="shared" si="14"/>
        <v>0.47962454499999296</v>
      </c>
      <c r="AK71" s="129">
        <f t="shared" si="15"/>
        <v>1.3607345982055138E-2</v>
      </c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  <c r="IW71" s="98"/>
      <c r="IX71" s="98"/>
      <c r="IY71" s="98"/>
      <c r="IZ71" s="98"/>
      <c r="JA71" s="98"/>
      <c r="JB71" s="98"/>
      <c r="JC71" s="98"/>
      <c r="JD71" s="98"/>
      <c r="JE71" s="98"/>
      <c r="JF71" s="98"/>
      <c r="JG71" s="98"/>
      <c r="JH71" s="98"/>
      <c r="JI71" s="98"/>
      <c r="JJ71" s="98"/>
      <c r="JK71" s="98"/>
      <c r="JL71" s="98"/>
      <c r="JM71" s="98"/>
      <c r="JN71" s="98"/>
      <c r="JO71" s="98"/>
      <c r="JP71" s="98"/>
      <c r="JQ71" s="98"/>
      <c r="JR71" s="98"/>
      <c r="JS71" s="98"/>
      <c r="JT71" s="98"/>
      <c r="JU71" s="98"/>
      <c r="JV71" s="98"/>
      <c r="JW71" s="98"/>
      <c r="JX71" s="98"/>
      <c r="JY71" s="98"/>
      <c r="JZ71" s="98"/>
      <c r="KA71" s="98"/>
      <c r="KB71" s="98"/>
      <c r="KC71" s="98"/>
      <c r="KD71" s="98"/>
      <c r="KE71" s="98"/>
      <c r="KF71" s="98"/>
      <c r="KG71" s="98"/>
      <c r="KH71" s="98"/>
      <c r="KI71" s="98"/>
      <c r="KJ71" s="98"/>
      <c r="KK71" s="98"/>
      <c r="KL71" s="98"/>
      <c r="KM71" s="98"/>
      <c r="KN71" s="98"/>
      <c r="KO71" s="98"/>
      <c r="KP71" s="98"/>
      <c r="KQ71" s="98"/>
      <c r="KR71" s="98"/>
      <c r="KS71" s="98"/>
      <c r="KT71" s="98"/>
      <c r="KU71" s="98"/>
      <c r="KV71" s="98"/>
      <c r="KW71" s="98"/>
      <c r="KX71" s="98"/>
      <c r="KY71" s="98"/>
      <c r="KZ71" s="98"/>
      <c r="LA71" s="98"/>
      <c r="LB71" s="98"/>
      <c r="LC71" s="98"/>
      <c r="LD71" s="98"/>
      <c r="LE71" s="98"/>
      <c r="LF71" s="98"/>
      <c r="LG71" s="98"/>
      <c r="LH71" s="98"/>
      <c r="LI71" s="98"/>
      <c r="LJ71" s="98"/>
      <c r="LK71" s="98"/>
      <c r="LL71" s="98"/>
      <c r="LM71" s="98"/>
      <c r="LN71" s="98"/>
      <c r="LO71" s="98"/>
      <c r="LP71" s="98"/>
      <c r="LQ71" s="98"/>
      <c r="LR71" s="98"/>
      <c r="LS71" s="98"/>
      <c r="LT71" s="98"/>
      <c r="LU71" s="98"/>
      <c r="LV71" s="98"/>
      <c r="LW71" s="98"/>
      <c r="LX71" s="98"/>
      <c r="LY71" s="98"/>
      <c r="LZ71" s="98"/>
      <c r="MA71" s="98"/>
      <c r="MB71" s="98"/>
      <c r="MC71" s="98"/>
      <c r="MD71" s="98"/>
      <c r="ME71" s="98"/>
      <c r="MF71" s="98"/>
      <c r="MG71" s="98"/>
      <c r="MH71" s="98"/>
      <c r="MI71" s="98"/>
      <c r="MJ71" s="98"/>
      <c r="MK71" s="98"/>
      <c r="ML71" s="98"/>
      <c r="MM71" s="98"/>
      <c r="MN71" s="98"/>
      <c r="MO71" s="98"/>
      <c r="MP71" s="98"/>
      <c r="MQ71" s="98"/>
      <c r="MR71" s="98"/>
      <c r="MS71" s="98"/>
      <c r="MT71" s="98"/>
      <c r="MU71" s="98"/>
      <c r="MV71" s="98"/>
      <c r="MW71" s="98"/>
      <c r="MX71" s="98"/>
      <c r="MY71" s="98"/>
      <c r="MZ71" s="98"/>
      <c r="NA71" s="98"/>
      <c r="NB71" s="98"/>
      <c r="NC71" s="98"/>
      <c r="ND71" s="98"/>
      <c r="NE71" s="98"/>
      <c r="NF71" s="98"/>
      <c r="NG71" s="98"/>
      <c r="NH71" s="98"/>
      <c r="NI71" s="98"/>
      <c r="NJ71" s="98"/>
      <c r="NK71" s="98"/>
      <c r="NL71" s="98"/>
      <c r="NM71" s="98"/>
    </row>
    <row r="72" spans="1:377" s="51" customFormat="1" ht="12.75" x14ac:dyDescent="0.2">
      <c r="B72" s="240" t="s">
        <v>43</v>
      </c>
      <c r="C72" s="240"/>
      <c r="D72" s="240"/>
      <c r="E72" s="107"/>
      <c r="F72" s="81"/>
      <c r="G72" s="82"/>
      <c r="H72" s="78"/>
      <c r="I72" s="81"/>
      <c r="J72" s="82"/>
      <c r="K72" s="78"/>
      <c r="L72" s="186">
        <f>J72-G72</f>
        <v>0</v>
      </c>
      <c r="M72" s="130" t="str">
        <f>IF((G72)=0,"",(L72/G72))</f>
        <v/>
      </c>
      <c r="N72" s="78"/>
      <c r="O72" s="81"/>
      <c r="P72" s="82"/>
      <c r="Q72" s="78"/>
      <c r="R72" s="186">
        <f t="shared" si="5"/>
        <v>0</v>
      </c>
      <c r="S72" s="130" t="str">
        <f t="shared" si="43"/>
        <v/>
      </c>
      <c r="T72" s="78"/>
      <c r="U72" s="81"/>
      <c r="V72" s="82"/>
      <c r="W72" s="78"/>
      <c r="X72" s="186">
        <f t="shared" si="8"/>
        <v>0</v>
      </c>
      <c r="Y72" s="130" t="str">
        <f t="shared" si="9"/>
        <v/>
      </c>
      <c r="Z72" s="78"/>
      <c r="AA72" s="81"/>
      <c r="AB72" s="82"/>
      <c r="AC72" s="78"/>
      <c r="AD72" s="186">
        <f t="shared" si="11"/>
        <v>0</v>
      </c>
      <c r="AE72" s="130" t="str">
        <f t="shared" si="12"/>
        <v/>
      </c>
      <c r="AF72" s="78"/>
      <c r="AG72" s="81"/>
      <c r="AH72" s="82"/>
      <c r="AI72" s="78"/>
      <c r="AJ72" s="186">
        <f t="shared" si="14"/>
        <v>0</v>
      </c>
      <c r="AK72" s="130" t="str">
        <f t="shared" si="15"/>
        <v/>
      </c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  <c r="IW72" s="98"/>
      <c r="IX72" s="98"/>
      <c r="IY72" s="98"/>
      <c r="IZ72" s="98"/>
      <c r="JA72" s="98"/>
      <c r="JB72" s="98"/>
      <c r="JC72" s="98"/>
      <c r="JD72" s="98"/>
      <c r="JE72" s="98"/>
      <c r="JF72" s="98"/>
      <c r="JG72" s="98"/>
      <c r="JH72" s="98"/>
      <c r="JI72" s="98"/>
      <c r="JJ72" s="98"/>
      <c r="JK72" s="98"/>
      <c r="JL72" s="98"/>
      <c r="JM72" s="98"/>
      <c r="JN72" s="98"/>
      <c r="JO72" s="98"/>
      <c r="JP72" s="98"/>
      <c r="JQ72" s="98"/>
      <c r="JR72" s="98"/>
      <c r="JS72" s="98"/>
      <c r="JT72" s="98"/>
      <c r="JU72" s="98"/>
      <c r="JV72" s="98"/>
      <c r="JW72" s="98"/>
      <c r="JX72" s="98"/>
      <c r="JY72" s="98"/>
      <c r="JZ72" s="98"/>
      <c r="KA72" s="98"/>
      <c r="KB72" s="98"/>
      <c r="KC72" s="98"/>
      <c r="KD72" s="98"/>
      <c r="KE72" s="98"/>
      <c r="KF72" s="98"/>
      <c r="KG72" s="98"/>
      <c r="KH72" s="98"/>
      <c r="KI72" s="98"/>
      <c r="KJ72" s="98"/>
      <c r="KK72" s="98"/>
      <c r="KL72" s="98"/>
      <c r="KM72" s="98"/>
      <c r="KN72" s="98"/>
      <c r="KO72" s="98"/>
      <c r="KP72" s="98"/>
      <c r="KQ72" s="98"/>
      <c r="KR72" s="98"/>
      <c r="KS72" s="98"/>
      <c r="KT72" s="98"/>
      <c r="KU72" s="98"/>
      <c r="KV72" s="98"/>
      <c r="KW72" s="98"/>
      <c r="KX72" s="98"/>
      <c r="KY72" s="98"/>
      <c r="KZ72" s="98"/>
      <c r="LA72" s="98"/>
      <c r="LB72" s="98"/>
      <c r="LC72" s="98"/>
      <c r="LD72" s="98"/>
      <c r="LE72" s="98"/>
      <c r="LF72" s="98"/>
      <c r="LG72" s="98"/>
      <c r="LH72" s="98"/>
      <c r="LI72" s="98"/>
      <c r="LJ72" s="98"/>
      <c r="LK72" s="98"/>
      <c r="LL72" s="98"/>
      <c r="LM72" s="98"/>
      <c r="LN72" s="98"/>
      <c r="LO72" s="98"/>
      <c r="LP72" s="98"/>
      <c r="LQ72" s="98"/>
      <c r="LR72" s="98"/>
      <c r="LS72" s="98"/>
      <c r="LT72" s="98"/>
      <c r="LU72" s="98"/>
      <c r="LV72" s="98"/>
      <c r="LW72" s="98"/>
      <c r="LX72" s="98"/>
      <c r="LY72" s="98"/>
      <c r="LZ72" s="98"/>
      <c r="MA72" s="98"/>
      <c r="MB72" s="98"/>
      <c r="MC72" s="98"/>
      <c r="MD72" s="98"/>
      <c r="ME72" s="98"/>
      <c r="MF72" s="98"/>
      <c r="MG72" s="98"/>
      <c r="MH72" s="98"/>
      <c r="MI72" s="98"/>
      <c r="MJ72" s="98"/>
      <c r="MK72" s="98"/>
      <c r="ML72" s="98"/>
      <c r="MM72" s="98"/>
      <c r="MN72" s="98"/>
      <c r="MO72" s="98"/>
      <c r="MP72" s="98"/>
      <c r="MQ72" s="98"/>
      <c r="MR72" s="98"/>
      <c r="MS72" s="98"/>
      <c r="MT72" s="98"/>
      <c r="MU72" s="98"/>
      <c r="MV72" s="98"/>
      <c r="MW72" s="98"/>
      <c r="MX72" s="98"/>
      <c r="MY72" s="98"/>
      <c r="MZ72" s="98"/>
      <c r="NA72" s="98"/>
      <c r="NB72" s="98"/>
      <c r="NC72" s="98"/>
      <c r="ND72" s="98"/>
      <c r="NE72" s="98"/>
      <c r="NF72" s="98"/>
      <c r="NG72" s="98"/>
      <c r="NH72" s="98"/>
      <c r="NI72" s="98"/>
      <c r="NJ72" s="98"/>
      <c r="NK72" s="98"/>
      <c r="NL72" s="98"/>
      <c r="NM72" s="98"/>
    </row>
    <row r="73" spans="1:377" s="51" customFormat="1" ht="13.5" customHeight="1" thickBot="1" x14ac:dyDescent="0.25">
      <c r="B73" s="235" t="s">
        <v>46</v>
      </c>
      <c r="C73" s="235"/>
      <c r="D73" s="235"/>
      <c r="E73" s="108"/>
      <c r="F73" s="83"/>
      <c r="G73" s="84">
        <f>SUM(G71:G72)</f>
        <v>31.012118325000007</v>
      </c>
      <c r="H73" s="74"/>
      <c r="I73" s="83"/>
      <c r="J73" s="84">
        <f>SUM(J71:J72)</f>
        <v>32.679223709999995</v>
      </c>
      <c r="K73" s="74"/>
      <c r="L73" s="187">
        <f>J73-G73</f>
        <v>1.6671053849999886</v>
      </c>
      <c r="M73" s="132">
        <f>IF((G73)=0,"",(L73/G73))</f>
        <v>5.3756578880845875E-2</v>
      </c>
      <c r="N73" s="74"/>
      <c r="O73" s="83"/>
      <c r="P73" s="84">
        <f>SUM(P71:P72)</f>
        <v>34.091098254999999</v>
      </c>
      <c r="Q73" s="74"/>
      <c r="R73" s="187">
        <f t="shared" si="5"/>
        <v>1.4118745450000034</v>
      </c>
      <c r="S73" s="132">
        <f t="shared" si="43"/>
        <v>4.32040417339523E-2</v>
      </c>
      <c r="T73" s="74"/>
      <c r="U73" s="83"/>
      <c r="V73" s="84">
        <f>SUM(V71:V72)</f>
        <v>34.695022799999997</v>
      </c>
      <c r="W73" s="74"/>
      <c r="X73" s="187">
        <f t="shared" si="8"/>
        <v>0.60392454499999815</v>
      </c>
      <c r="Y73" s="132">
        <f t="shared" si="9"/>
        <v>1.7715021689318062E-2</v>
      </c>
      <c r="Z73" s="74"/>
      <c r="AA73" s="83"/>
      <c r="AB73" s="84">
        <f>SUM(AB71:AB72)</f>
        <v>35.24747189</v>
      </c>
      <c r="AC73" s="74"/>
      <c r="AD73" s="187">
        <f t="shared" si="11"/>
        <v>0.5524490900000032</v>
      </c>
      <c r="AE73" s="132">
        <f t="shared" si="12"/>
        <v>1.5923006973784241E-2</v>
      </c>
      <c r="AF73" s="74"/>
      <c r="AG73" s="83"/>
      <c r="AH73" s="84">
        <f>SUM(AH71:AH72)</f>
        <v>35.727096434999993</v>
      </c>
      <c r="AI73" s="74"/>
      <c r="AJ73" s="187">
        <f t="shared" si="14"/>
        <v>0.47962454499999296</v>
      </c>
      <c r="AK73" s="132">
        <f t="shared" si="15"/>
        <v>1.3607345982055138E-2</v>
      </c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  <c r="IW73" s="98"/>
      <c r="IX73" s="98"/>
      <c r="IY73" s="98"/>
      <c r="IZ73" s="98"/>
      <c r="JA73" s="98"/>
      <c r="JB73" s="98"/>
      <c r="JC73" s="98"/>
      <c r="JD73" s="98"/>
      <c r="JE73" s="98"/>
      <c r="JF73" s="98"/>
      <c r="JG73" s="98"/>
      <c r="JH73" s="98"/>
      <c r="JI73" s="98"/>
      <c r="JJ73" s="98"/>
      <c r="JK73" s="98"/>
      <c r="JL73" s="98"/>
      <c r="JM73" s="98"/>
      <c r="JN73" s="98"/>
      <c r="JO73" s="98"/>
      <c r="JP73" s="98"/>
      <c r="JQ73" s="98"/>
      <c r="JR73" s="98"/>
      <c r="JS73" s="98"/>
      <c r="JT73" s="98"/>
      <c r="JU73" s="98"/>
      <c r="JV73" s="98"/>
      <c r="JW73" s="98"/>
      <c r="JX73" s="98"/>
      <c r="JY73" s="98"/>
      <c r="JZ73" s="98"/>
      <c r="KA73" s="98"/>
      <c r="KB73" s="98"/>
      <c r="KC73" s="98"/>
      <c r="KD73" s="98"/>
      <c r="KE73" s="98"/>
      <c r="KF73" s="98"/>
      <c r="KG73" s="98"/>
      <c r="KH73" s="98"/>
      <c r="KI73" s="98"/>
      <c r="KJ73" s="98"/>
      <c r="KK73" s="98"/>
      <c r="KL73" s="98"/>
      <c r="KM73" s="98"/>
      <c r="KN73" s="98"/>
      <c r="KO73" s="98"/>
      <c r="KP73" s="98"/>
      <c r="KQ73" s="98"/>
      <c r="KR73" s="98"/>
      <c r="KS73" s="98"/>
      <c r="KT73" s="98"/>
      <c r="KU73" s="98"/>
      <c r="KV73" s="98"/>
      <c r="KW73" s="98"/>
      <c r="KX73" s="98"/>
      <c r="KY73" s="98"/>
      <c r="KZ73" s="98"/>
      <c r="LA73" s="98"/>
      <c r="LB73" s="98"/>
      <c r="LC73" s="98"/>
      <c r="LD73" s="98"/>
      <c r="LE73" s="98"/>
      <c r="LF73" s="98"/>
      <c r="LG73" s="98"/>
      <c r="LH73" s="98"/>
      <c r="LI73" s="98"/>
      <c r="LJ73" s="98"/>
      <c r="LK73" s="98"/>
      <c r="LL73" s="98"/>
      <c r="LM73" s="98"/>
      <c r="LN73" s="98"/>
      <c r="LO73" s="98"/>
      <c r="LP73" s="98"/>
      <c r="LQ73" s="98"/>
      <c r="LR73" s="98"/>
      <c r="LS73" s="98"/>
      <c r="LT73" s="98"/>
      <c r="LU73" s="98"/>
      <c r="LV73" s="98"/>
      <c r="LW73" s="98"/>
      <c r="LX73" s="98"/>
      <c r="LY73" s="98"/>
      <c r="LZ73" s="98"/>
      <c r="MA73" s="98"/>
      <c r="MB73" s="98"/>
      <c r="MC73" s="98"/>
      <c r="MD73" s="98"/>
      <c r="ME73" s="98"/>
      <c r="MF73" s="98"/>
      <c r="MG73" s="98"/>
      <c r="MH73" s="98"/>
      <c r="MI73" s="98"/>
      <c r="MJ73" s="98"/>
      <c r="MK73" s="98"/>
      <c r="ML73" s="98"/>
      <c r="MM73" s="98"/>
      <c r="MN73" s="98"/>
      <c r="MO73" s="98"/>
      <c r="MP73" s="98"/>
      <c r="MQ73" s="98"/>
      <c r="MR73" s="98"/>
      <c r="MS73" s="98"/>
      <c r="MT73" s="98"/>
      <c r="MU73" s="98"/>
      <c r="MV73" s="98"/>
      <c r="MW73" s="98"/>
      <c r="MX73" s="98"/>
      <c r="MY73" s="98"/>
      <c r="MZ73" s="98"/>
      <c r="NA73" s="98"/>
      <c r="NB73" s="98"/>
      <c r="NC73" s="98"/>
      <c r="ND73" s="98"/>
      <c r="NE73" s="98"/>
      <c r="NF73" s="98"/>
      <c r="NG73" s="98"/>
      <c r="NH73" s="98"/>
      <c r="NI73" s="98"/>
      <c r="NJ73" s="98"/>
      <c r="NK73" s="98"/>
      <c r="NL73" s="98"/>
      <c r="NM73" s="98"/>
    </row>
    <row r="74" spans="1:377" s="51" customFormat="1" ht="15.75" thickBot="1" x14ac:dyDescent="0.25">
      <c r="B74" s="68"/>
      <c r="C74" s="69"/>
      <c r="D74" s="70"/>
      <c r="E74" s="71"/>
      <c r="F74" s="85"/>
      <c r="G74" s="91"/>
      <c r="H74" s="110"/>
      <c r="I74" s="85"/>
      <c r="J74" s="91"/>
      <c r="K74" s="110"/>
      <c r="L74" s="180"/>
      <c r="M74" s="133"/>
      <c r="N74" s="110"/>
      <c r="O74" s="85"/>
      <c r="P74" s="91"/>
      <c r="Q74" s="110"/>
      <c r="R74" s="180"/>
      <c r="S74" s="133"/>
      <c r="T74" s="110"/>
      <c r="U74" s="85"/>
      <c r="V74" s="91"/>
      <c r="W74" s="110"/>
      <c r="X74" s="180"/>
      <c r="Y74" s="133"/>
      <c r="Z74" s="110"/>
      <c r="AA74" s="85"/>
      <c r="AB74" s="91"/>
      <c r="AC74" s="110"/>
      <c r="AD74" s="180"/>
      <c r="AE74" s="133"/>
      <c r="AF74" s="110"/>
      <c r="AG74" s="85"/>
      <c r="AH74" s="91"/>
      <c r="AI74" s="110"/>
      <c r="AJ74" s="180"/>
      <c r="AK74" s="133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  <c r="IW74" s="98"/>
      <c r="IX74" s="98"/>
      <c r="IY74" s="98"/>
      <c r="IZ74" s="98"/>
      <c r="JA74" s="98"/>
      <c r="JB74" s="98"/>
      <c r="JC74" s="98"/>
      <c r="JD74" s="98"/>
      <c r="JE74" s="98"/>
      <c r="JF74" s="98"/>
      <c r="JG74" s="98"/>
      <c r="JH74" s="98"/>
      <c r="JI74" s="98"/>
      <c r="JJ74" s="98"/>
      <c r="JK74" s="98"/>
      <c r="JL74" s="98"/>
      <c r="JM74" s="98"/>
      <c r="JN74" s="98"/>
      <c r="JO74" s="98"/>
      <c r="JP74" s="98"/>
      <c r="JQ74" s="98"/>
      <c r="JR74" s="98"/>
      <c r="JS74" s="98"/>
      <c r="JT74" s="98"/>
      <c r="JU74" s="98"/>
      <c r="JV74" s="98"/>
      <c r="JW74" s="98"/>
      <c r="JX74" s="98"/>
      <c r="JY74" s="98"/>
      <c r="JZ74" s="98"/>
      <c r="KA74" s="98"/>
      <c r="KB74" s="98"/>
      <c r="KC74" s="98"/>
      <c r="KD74" s="98"/>
      <c r="KE74" s="98"/>
      <c r="KF74" s="98"/>
      <c r="KG74" s="98"/>
      <c r="KH74" s="98"/>
      <c r="KI74" s="98"/>
      <c r="KJ74" s="98"/>
      <c r="KK74" s="98"/>
      <c r="KL74" s="98"/>
      <c r="KM74" s="98"/>
      <c r="KN74" s="98"/>
      <c r="KO74" s="98"/>
      <c r="KP74" s="98"/>
      <c r="KQ74" s="98"/>
      <c r="KR74" s="98"/>
      <c r="KS74" s="98"/>
      <c r="KT74" s="98"/>
      <c r="KU74" s="98"/>
      <c r="KV74" s="98"/>
      <c r="KW74" s="98"/>
      <c r="KX74" s="98"/>
      <c r="KY74" s="98"/>
      <c r="KZ74" s="98"/>
      <c r="LA74" s="98"/>
      <c r="LB74" s="98"/>
      <c r="LC74" s="98"/>
      <c r="LD74" s="98"/>
      <c r="LE74" s="98"/>
      <c r="LF74" s="98"/>
      <c r="LG74" s="98"/>
      <c r="LH74" s="98"/>
      <c r="LI74" s="98"/>
      <c r="LJ74" s="98"/>
      <c r="LK74" s="98"/>
      <c r="LL74" s="98"/>
      <c r="LM74" s="98"/>
      <c r="LN74" s="98"/>
      <c r="LO74" s="98"/>
      <c r="LP74" s="98"/>
      <c r="LQ74" s="98"/>
      <c r="LR74" s="98"/>
      <c r="LS74" s="98"/>
      <c r="LT74" s="98"/>
      <c r="LU74" s="98"/>
      <c r="LV74" s="98"/>
      <c r="LW74" s="98"/>
      <c r="LX74" s="98"/>
      <c r="LY74" s="98"/>
      <c r="LZ74" s="98"/>
      <c r="MA74" s="98"/>
      <c r="MB74" s="98"/>
      <c r="MC74" s="98"/>
      <c r="MD74" s="98"/>
      <c r="ME74" s="98"/>
      <c r="MF74" s="98"/>
      <c r="MG74" s="98"/>
      <c r="MH74" s="98"/>
      <c r="MI74" s="98"/>
      <c r="MJ74" s="98"/>
      <c r="MK74" s="98"/>
      <c r="ML74" s="98"/>
      <c r="MM74" s="98"/>
      <c r="MN74" s="98"/>
      <c r="MO74" s="98"/>
      <c r="MP74" s="98"/>
      <c r="MQ74" s="98"/>
      <c r="MR74" s="98"/>
      <c r="MS74" s="98"/>
      <c r="MT74" s="98"/>
      <c r="MU74" s="98"/>
      <c r="MV74" s="98"/>
      <c r="MW74" s="98"/>
      <c r="MX74" s="98"/>
      <c r="MY74" s="98"/>
      <c r="MZ74" s="98"/>
      <c r="NA74" s="98"/>
      <c r="NB74" s="98"/>
      <c r="NC74" s="98"/>
      <c r="ND74" s="98"/>
      <c r="NE74" s="98"/>
      <c r="NF74" s="98"/>
      <c r="NG74" s="98"/>
      <c r="NH74" s="98"/>
      <c r="NI74" s="98"/>
      <c r="NJ74" s="98"/>
      <c r="NK74" s="98"/>
      <c r="NL74" s="98"/>
      <c r="NM74" s="98"/>
    </row>
    <row r="75" spans="1:377" x14ac:dyDescent="0.25">
      <c r="J75" s="47"/>
      <c r="P75" s="47"/>
      <c r="V75" s="47"/>
      <c r="AB75" s="47"/>
      <c r="AH75" s="47"/>
    </row>
    <row r="76" spans="1:377" x14ac:dyDescent="0.25">
      <c r="B76" s="8" t="s">
        <v>47</v>
      </c>
      <c r="F76" s="87">
        <v>3.4500000000000003E-2</v>
      </c>
      <c r="I76" s="87">
        <v>3.6900000000000002E-2</v>
      </c>
      <c r="O76" s="87">
        <f>I76</f>
        <v>3.6900000000000002E-2</v>
      </c>
      <c r="U76" s="87">
        <f>I76</f>
        <v>3.6900000000000002E-2</v>
      </c>
      <c r="AA76" s="87">
        <f>I76</f>
        <v>3.6900000000000002E-2</v>
      </c>
      <c r="AG76" s="87">
        <f>I76</f>
        <v>3.6900000000000002E-2</v>
      </c>
    </row>
    <row r="78" spans="1:377" x14ac:dyDescent="0.25">
      <c r="A78" s="88"/>
      <c r="B78" s="88" t="s">
        <v>107</v>
      </c>
    </row>
    <row r="80" spans="1:377" x14ac:dyDescent="0.25">
      <c r="B80" s="2" t="s">
        <v>49</v>
      </c>
    </row>
    <row r="81" spans="1:377" x14ac:dyDescent="0.25">
      <c r="B81" s="2" t="s">
        <v>50</v>
      </c>
    </row>
    <row r="83" spans="1:377" x14ac:dyDescent="0.25">
      <c r="A83" s="7"/>
      <c r="B83" s="7" t="s">
        <v>51</v>
      </c>
      <c r="M83" s="2"/>
      <c r="S83" s="2"/>
      <c r="Y83" s="2"/>
      <c r="AE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</row>
    <row r="84" spans="1:377" x14ac:dyDescent="0.25">
      <c r="A84" s="7"/>
      <c r="B84" s="7" t="s">
        <v>52</v>
      </c>
      <c r="M84" s="2"/>
      <c r="S84" s="2"/>
      <c r="Y84" s="2"/>
      <c r="AE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</row>
    <row r="86" spans="1:377" x14ac:dyDescent="0.25">
      <c r="B86" s="2" t="s">
        <v>108</v>
      </c>
      <c r="M86" s="2"/>
      <c r="S86" s="2"/>
      <c r="Y86" s="2"/>
      <c r="AE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</row>
    <row r="87" spans="1:377" x14ac:dyDescent="0.25">
      <c r="B87" s="2" t="s">
        <v>109</v>
      </c>
      <c r="M87" s="2"/>
      <c r="S87" s="2"/>
      <c r="Y87" s="2"/>
      <c r="AE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</row>
    <row r="88" spans="1:377" x14ac:dyDescent="0.25">
      <c r="B88" s="2" t="s">
        <v>110</v>
      </c>
      <c r="M88" s="2"/>
      <c r="S88" s="2"/>
      <c r="Y88" s="2"/>
      <c r="AE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</row>
    <row r="89" spans="1:377" x14ac:dyDescent="0.25">
      <c r="B89" s="2" t="s">
        <v>56</v>
      </c>
      <c r="M89" s="2"/>
      <c r="S89" s="2"/>
      <c r="Y89" s="2"/>
      <c r="AE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</row>
    <row r="90" spans="1:377" x14ac:dyDescent="0.25">
      <c r="B90" s="2" t="s">
        <v>57</v>
      </c>
      <c r="M90" s="2"/>
      <c r="S90" s="2"/>
      <c r="Y90" s="2"/>
      <c r="AE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</row>
    <row r="92" spans="1:377" x14ac:dyDescent="0.25">
      <c r="A92" s="89"/>
      <c r="B92" s="2" t="s">
        <v>58</v>
      </c>
      <c r="M92" s="2"/>
      <c r="S92" s="2"/>
      <c r="Y92" s="2"/>
      <c r="AE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</row>
  </sheetData>
  <mergeCells count="20">
    <mergeCell ref="B73:D73"/>
    <mergeCell ref="AG20:AH20"/>
    <mergeCell ref="AJ20:AK20"/>
    <mergeCell ref="D21:D22"/>
    <mergeCell ref="B66:D66"/>
    <mergeCell ref="B67:D67"/>
    <mergeCell ref="B72:D72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50:D51 D40:D48 D68 D53:D62 D74 D23:D38">
      <formula1>"Monthly, per kWh, per kW"</formula1>
    </dataValidation>
  </dataValidations>
  <pageMargins left="0.7" right="0.7" top="0.75" bottom="0.75" header="0.3" footer="0.3"/>
  <pageSetup paperSize="5" scale="43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3"/>
  <sheetViews>
    <sheetView view="pageBreakPreview" topLeftCell="B32" zoomScale="70" zoomScaleNormal="70" zoomScaleSheetLayoutView="70" workbookViewId="0">
      <selection activeCell="AJ1" sqref="AJ1:AK7"/>
    </sheetView>
  </sheetViews>
  <sheetFormatPr defaultRowHeight="15" outlineLevelCol="1" x14ac:dyDescent="0.25"/>
  <cols>
    <col min="1" max="1" width="13.5703125" style="2" hidden="1" customWidth="1" outlineLevel="1"/>
    <col min="2" max="2" width="73" style="2" customWidth="1" collapsed="1"/>
    <col min="3" max="3" width="1.28515625" style="2" customWidth="1"/>
    <col min="4" max="4" width="11.28515625" style="2" customWidth="1"/>
    <col min="5" max="5" width="11" style="2" customWidth="1"/>
    <col min="6" max="6" width="12.28515625" style="2" customWidth="1"/>
    <col min="7" max="7" width="15.28515625" style="2" customWidth="1"/>
    <col min="8" max="8" width="9.5703125" style="2" customWidth="1"/>
    <col min="9" max="9" width="13.5703125" style="2" customWidth="1"/>
    <col min="10" max="10" width="16.42578125" style="2" customWidth="1"/>
    <col min="11" max="11" width="1" style="2" customWidth="1"/>
    <col min="12" max="12" width="12.7109375" style="169" bestFit="1" customWidth="1"/>
    <col min="13" max="13" width="10.85546875" style="120" bestFit="1" customWidth="1"/>
    <col min="14" max="14" width="1.28515625" style="2" customWidth="1"/>
    <col min="15" max="15" width="12.140625" style="2" customWidth="1"/>
    <col min="16" max="16" width="15.140625" style="2" customWidth="1"/>
    <col min="17" max="17" width="1" style="2" customWidth="1"/>
    <col min="18" max="18" width="12.7109375" style="169" bestFit="1" customWidth="1"/>
    <col min="19" max="19" width="10.85546875" style="120" bestFit="1" customWidth="1"/>
    <col min="20" max="20" width="1.28515625" style="2" customWidth="1"/>
    <col min="21" max="21" width="12.140625" style="2" customWidth="1"/>
    <col min="22" max="22" width="17.28515625" style="2" customWidth="1"/>
    <col min="23" max="23" width="1" style="2" customWidth="1"/>
    <col min="24" max="24" width="12.7109375" style="169" bestFit="1" customWidth="1"/>
    <col min="25" max="25" width="10.85546875" style="120" bestFit="1" customWidth="1"/>
    <col min="26" max="26" width="1.28515625" style="2" customWidth="1"/>
    <col min="27" max="27" width="12.140625" style="2" customWidth="1"/>
    <col min="28" max="28" width="16.7109375" style="2" customWidth="1"/>
    <col min="29" max="29" width="1" style="2" customWidth="1"/>
    <col min="30" max="30" width="12.7109375" style="169" bestFit="1" customWidth="1"/>
    <col min="31" max="31" width="10.85546875" style="120" bestFit="1" customWidth="1"/>
    <col min="32" max="32" width="1.28515625" style="2" customWidth="1"/>
    <col min="33" max="33" width="12.140625" style="2" customWidth="1"/>
    <col min="34" max="34" width="16.42578125" style="2" customWidth="1"/>
    <col min="35" max="35" width="1" style="2" customWidth="1"/>
    <col min="36" max="36" width="12.7109375" style="169" bestFit="1" customWidth="1"/>
    <col min="37" max="37" width="10.85546875" style="120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3"/>
      <c r="K1" s="93"/>
      <c r="L1" s="166"/>
      <c r="M1" s="115"/>
      <c r="N1" s="92"/>
      <c r="O1" s="112" t="s">
        <v>67</v>
      </c>
      <c r="P1" s="112">
        <v>1</v>
      </c>
      <c r="Q1" s="113"/>
      <c r="R1" s="206">
        <v>2</v>
      </c>
      <c r="S1" s="115"/>
      <c r="T1" s="92"/>
      <c r="U1" s="92"/>
      <c r="V1" s="93"/>
      <c r="W1" s="93"/>
      <c r="X1" s="166"/>
      <c r="Y1" s="115"/>
      <c r="Z1" s="92"/>
      <c r="AA1" s="92"/>
      <c r="AB1" s="93"/>
      <c r="AC1" s="93"/>
      <c r="AD1" s="166"/>
      <c r="AE1" s="115"/>
      <c r="AF1" s="92"/>
      <c r="AG1" s="92"/>
      <c r="AH1" s="93"/>
      <c r="AJ1" s="166" t="s">
        <v>0</v>
      </c>
      <c r="AK1" s="134" t="e">
        <f>EBNUMBER</f>
        <v>#REF!</v>
      </c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93"/>
      <c r="IV1" s="93"/>
      <c r="IW1" s="93"/>
      <c r="IX1" s="93"/>
      <c r="IY1" s="93"/>
      <c r="IZ1" s="93"/>
      <c r="JA1" s="93"/>
      <c r="JB1" s="93"/>
      <c r="JC1" s="93"/>
      <c r="JD1" s="93"/>
      <c r="JE1" s="93"/>
      <c r="JF1" s="93"/>
      <c r="JG1" s="93"/>
      <c r="JH1" s="93"/>
      <c r="JI1" s="93"/>
      <c r="JJ1" s="93"/>
      <c r="JK1" s="93"/>
      <c r="JL1" s="93"/>
      <c r="JM1" s="93"/>
      <c r="JN1" s="93"/>
      <c r="JO1" s="93"/>
      <c r="JP1" s="93"/>
      <c r="JQ1" s="93"/>
      <c r="JR1" s="93"/>
      <c r="JS1" s="93"/>
      <c r="JT1" s="93"/>
      <c r="JU1" s="93"/>
      <c r="JV1" s="93"/>
      <c r="JW1" s="93"/>
      <c r="JX1" s="93"/>
      <c r="JY1" s="93"/>
      <c r="JZ1" s="93"/>
      <c r="KA1" s="93"/>
      <c r="KB1" s="93"/>
      <c r="KC1" s="93"/>
      <c r="KD1" s="93"/>
      <c r="KE1" s="93"/>
      <c r="KF1" s="93"/>
      <c r="KG1" s="93"/>
      <c r="KH1" s="93"/>
      <c r="KI1" s="93"/>
      <c r="KJ1" s="93"/>
      <c r="KK1" s="93"/>
      <c r="KL1" s="93"/>
      <c r="KM1" s="93"/>
      <c r="KN1" s="93"/>
      <c r="KO1" s="93"/>
      <c r="KP1" s="93"/>
      <c r="KQ1" s="93"/>
      <c r="KR1" s="93"/>
      <c r="KS1" s="93"/>
      <c r="KT1" s="93"/>
      <c r="KU1" s="93"/>
      <c r="KV1" s="93"/>
      <c r="KW1" s="93"/>
      <c r="KX1" s="93"/>
      <c r="KY1" s="93"/>
      <c r="KZ1" s="93"/>
      <c r="LA1" s="93"/>
      <c r="LB1" s="93"/>
      <c r="LC1" s="93"/>
      <c r="LD1" s="93"/>
      <c r="LE1" s="93"/>
      <c r="LF1" s="93"/>
      <c r="LG1" s="93"/>
      <c r="LH1" s="93"/>
      <c r="LI1" s="93"/>
      <c r="LJ1" s="93"/>
      <c r="LK1" s="93"/>
      <c r="LL1" s="93"/>
      <c r="LM1" s="93"/>
      <c r="LN1" s="93"/>
      <c r="LO1" s="93"/>
      <c r="LP1" s="93"/>
      <c r="LQ1" s="93"/>
      <c r="LR1" s="93"/>
      <c r="LS1" s="93"/>
      <c r="LT1" s="93"/>
      <c r="LU1" s="93"/>
      <c r="LV1" s="93"/>
      <c r="LW1" s="93"/>
      <c r="LX1" s="93"/>
      <c r="LY1" s="93"/>
      <c r="LZ1" s="93"/>
      <c r="MA1" s="93"/>
      <c r="MB1" s="93"/>
      <c r="MC1" s="93"/>
      <c r="MD1" s="93"/>
      <c r="ME1" s="93"/>
      <c r="MF1" s="93"/>
      <c r="MG1" s="93"/>
      <c r="MH1" s="93"/>
      <c r="MI1" s="93"/>
      <c r="MJ1" s="93"/>
      <c r="MK1" s="93"/>
      <c r="ML1" s="93"/>
      <c r="MM1" s="93"/>
      <c r="MN1" s="93"/>
      <c r="MO1" s="93"/>
      <c r="MP1" s="93"/>
      <c r="MQ1" s="93"/>
      <c r="MR1" s="93"/>
      <c r="MS1" s="93"/>
      <c r="MT1" s="93"/>
      <c r="MU1" s="93"/>
      <c r="MV1" s="93"/>
      <c r="MW1" s="93"/>
      <c r="MX1" s="93"/>
      <c r="MY1" s="93"/>
      <c r="MZ1" s="93"/>
      <c r="NA1" s="93"/>
      <c r="NB1" s="93"/>
      <c r="NC1" s="93"/>
      <c r="ND1" s="93"/>
      <c r="NE1" s="93"/>
      <c r="NF1" s="93"/>
      <c r="NG1" s="93"/>
      <c r="NH1" s="93"/>
      <c r="NI1" s="93"/>
      <c r="NJ1" s="93"/>
      <c r="NK1" s="93"/>
      <c r="NL1" s="93"/>
      <c r="NM1" s="93"/>
    </row>
    <row r="2" spans="1:377" s="1" customFormat="1" ht="16.5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3"/>
      <c r="K2" s="93"/>
      <c r="L2" s="166"/>
      <c r="M2" s="116"/>
      <c r="N2" s="94"/>
      <c r="O2" s="112" t="s">
        <v>68</v>
      </c>
      <c r="P2" s="112">
        <v>2</v>
      </c>
      <c r="Q2" s="113"/>
      <c r="R2" s="166"/>
      <c r="S2" s="116"/>
      <c r="T2" s="94"/>
      <c r="U2" s="94"/>
      <c r="V2" s="93"/>
      <c r="W2" s="93"/>
      <c r="X2" s="166"/>
      <c r="Y2" s="116"/>
      <c r="Z2" s="94"/>
      <c r="AA2" s="94"/>
      <c r="AB2" s="93"/>
      <c r="AC2" s="93"/>
      <c r="AD2" s="166"/>
      <c r="AE2" s="116"/>
      <c r="AF2" s="94"/>
      <c r="AG2" s="94"/>
      <c r="AH2" s="93"/>
      <c r="AJ2" s="166" t="s">
        <v>1</v>
      </c>
      <c r="AK2" s="135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3"/>
      <c r="LC2" s="93"/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3"/>
      <c r="ML2" s="93"/>
      <c r="MM2" s="93"/>
      <c r="MN2" s="93"/>
      <c r="MO2" s="93"/>
      <c r="MP2" s="93"/>
      <c r="MQ2" s="93"/>
      <c r="MR2" s="93"/>
      <c r="MS2" s="93"/>
      <c r="MT2" s="93"/>
      <c r="MU2" s="93"/>
      <c r="MV2" s="93"/>
      <c r="MW2" s="93"/>
      <c r="MX2" s="93"/>
      <c r="MY2" s="93"/>
      <c r="MZ2" s="93"/>
      <c r="NA2" s="93"/>
      <c r="NB2" s="93"/>
      <c r="NC2" s="93"/>
      <c r="ND2" s="93"/>
      <c r="NE2" s="93"/>
      <c r="NF2" s="93"/>
      <c r="NG2" s="93"/>
      <c r="NH2" s="93"/>
      <c r="NI2" s="93"/>
      <c r="NJ2" s="93"/>
      <c r="NK2" s="93"/>
      <c r="NL2" s="93"/>
      <c r="NM2" s="93"/>
    </row>
    <row r="3" spans="1:377" s="1" customFormat="1" ht="16.5" customHeight="1" x14ac:dyDescent="0.25">
      <c r="A3" s="228"/>
      <c r="B3" s="228"/>
      <c r="C3" s="228"/>
      <c r="D3" s="228"/>
      <c r="E3" s="228"/>
      <c r="F3" s="228"/>
      <c r="G3" s="228"/>
      <c r="H3" s="228"/>
      <c r="I3" s="228"/>
      <c r="J3" s="93"/>
      <c r="K3" s="93"/>
      <c r="L3" s="166"/>
      <c r="M3" s="116"/>
      <c r="N3" s="95"/>
      <c r="O3" s="93"/>
      <c r="P3" s="93"/>
      <c r="Q3" s="93"/>
      <c r="R3" s="166"/>
      <c r="S3" s="116"/>
      <c r="T3" s="93"/>
      <c r="U3" s="93"/>
      <c r="V3" s="93"/>
      <c r="W3" s="93"/>
      <c r="X3" s="166"/>
      <c r="Y3" s="116"/>
      <c r="Z3" s="93"/>
      <c r="AA3" s="93"/>
      <c r="AB3" s="93"/>
      <c r="AC3" s="93"/>
      <c r="AD3" s="166"/>
      <c r="AE3" s="116"/>
      <c r="AF3" s="93"/>
      <c r="AG3" s="93"/>
      <c r="AH3" s="93"/>
      <c r="AJ3" s="166" t="s">
        <v>2</v>
      </c>
      <c r="AK3" s="135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  <c r="IW3" s="93"/>
      <c r="IX3" s="93"/>
      <c r="IY3" s="93"/>
      <c r="IZ3" s="93"/>
      <c r="JA3" s="93"/>
      <c r="JB3" s="93"/>
      <c r="JC3" s="93"/>
      <c r="JD3" s="93"/>
      <c r="JE3" s="93"/>
      <c r="JF3" s="93"/>
      <c r="JG3" s="93"/>
      <c r="JH3" s="93"/>
      <c r="JI3" s="93"/>
      <c r="JJ3" s="93"/>
      <c r="JK3" s="93"/>
      <c r="JL3" s="93"/>
      <c r="JM3" s="93"/>
      <c r="JN3" s="93"/>
      <c r="JO3" s="93"/>
      <c r="JP3" s="93"/>
      <c r="JQ3" s="93"/>
      <c r="JR3" s="93"/>
      <c r="JS3" s="93"/>
      <c r="JT3" s="93"/>
      <c r="JU3" s="93"/>
      <c r="JV3" s="93"/>
      <c r="JW3" s="93"/>
      <c r="JX3" s="93"/>
      <c r="JY3" s="93"/>
      <c r="JZ3" s="93"/>
      <c r="KA3" s="93"/>
      <c r="KB3" s="93"/>
      <c r="KC3" s="93"/>
      <c r="KD3" s="93"/>
      <c r="KE3" s="93"/>
      <c r="KF3" s="93"/>
      <c r="KG3" s="93"/>
      <c r="KH3" s="93"/>
      <c r="KI3" s="93"/>
      <c r="KJ3" s="93"/>
      <c r="KK3" s="93"/>
      <c r="KL3" s="93"/>
      <c r="KM3" s="93"/>
      <c r="KN3" s="93"/>
      <c r="KO3" s="93"/>
      <c r="KP3" s="93"/>
      <c r="KQ3" s="93"/>
      <c r="KR3" s="93"/>
      <c r="KS3" s="93"/>
      <c r="KT3" s="93"/>
      <c r="KU3" s="93"/>
      <c r="KV3" s="93"/>
      <c r="KW3" s="93"/>
      <c r="KX3" s="93"/>
      <c r="KY3" s="93"/>
      <c r="KZ3" s="93"/>
      <c r="LA3" s="93"/>
      <c r="LB3" s="93"/>
      <c r="LC3" s="93"/>
      <c r="LD3" s="93"/>
      <c r="LE3" s="93"/>
      <c r="LF3" s="93"/>
      <c r="LG3" s="93"/>
      <c r="LH3" s="93"/>
      <c r="LI3" s="93"/>
      <c r="LJ3" s="93"/>
      <c r="LK3" s="93"/>
      <c r="LL3" s="93"/>
      <c r="LM3" s="93"/>
      <c r="LN3" s="93"/>
      <c r="LO3" s="93"/>
      <c r="LP3" s="93"/>
      <c r="LQ3" s="93"/>
      <c r="LR3" s="93"/>
      <c r="LS3" s="93"/>
      <c r="LT3" s="93"/>
      <c r="LU3" s="93"/>
      <c r="LV3" s="93"/>
      <c r="LW3" s="93"/>
      <c r="LX3" s="93"/>
      <c r="LY3" s="93"/>
      <c r="LZ3" s="93"/>
      <c r="MA3" s="93"/>
      <c r="MB3" s="93"/>
      <c r="MC3" s="93"/>
      <c r="MD3" s="93"/>
      <c r="ME3" s="93"/>
      <c r="MF3" s="93"/>
      <c r="MG3" s="93"/>
      <c r="MH3" s="93"/>
      <c r="MI3" s="93"/>
      <c r="MJ3" s="93"/>
      <c r="MK3" s="93"/>
      <c r="ML3" s="93"/>
      <c r="MM3" s="93"/>
      <c r="MN3" s="93"/>
      <c r="MO3" s="93"/>
      <c r="MP3" s="93"/>
      <c r="MQ3" s="93"/>
      <c r="MR3" s="93"/>
      <c r="MS3" s="93"/>
      <c r="MT3" s="93"/>
      <c r="MU3" s="93"/>
      <c r="MV3" s="93"/>
      <c r="MW3" s="93"/>
      <c r="MX3" s="93"/>
      <c r="MY3" s="93"/>
      <c r="MZ3" s="93"/>
      <c r="NA3" s="93"/>
      <c r="NB3" s="93"/>
      <c r="NC3" s="93"/>
      <c r="ND3" s="93"/>
      <c r="NE3" s="93"/>
      <c r="NF3" s="93"/>
      <c r="NG3" s="93"/>
      <c r="NH3" s="93"/>
      <c r="NI3" s="93"/>
      <c r="NJ3" s="93"/>
      <c r="NK3" s="93"/>
      <c r="NL3" s="93"/>
      <c r="NM3" s="93"/>
    </row>
    <row r="4" spans="1:377" s="1" customFormat="1" ht="16.5" customHeight="1" x14ac:dyDescent="0.25">
      <c r="A4" s="94"/>
      <c r="B4" s="94"/>
      <c r="C4" s="94"/>
      <c r="D4" s="94"/>
      <c r="E4" s="94"/>
      <c r="F4" s="94"/>
      <c r="G4" s="94"/>
      <c r="H4" s="94"/>
      <c r="I4" s="96"/>
      <c r="J4" s="93"/>
      <c r="K4" s="93"/>
      <c r="L4" s="166"/>
      <c r="M4" s="116"/>
      <c r="N4" s="94"/>
      <c r="O4" s="96"/>
      <c r="P4" s="93"/>
      <c r="Q4" s="93"/>
      <c r="R4" s="166"/>
      <c r="S4" s="116"/>
      <c r="T4" s="94"/>
      <c r="U4" s="96"/>
      <c r="V4" s="93"/>
      <c r="W4" s="93"/>
      <c r="X4" s="166"/>
      <c r="Y4" s="116"/>
      <c r="Z4" s="94"/>
      <c r="AA4" s="96"/>
      <c r="AB4" s="93"/>
      <c r="AC4" s="93"/>
      <c r="AD4" s="166"/>
      <c r="AE4" s="116"/>
      <c r="AF4" s="94"/>
      <c r="AG4" s="96"/>
      <c r="AH4" s="93"/>
      <c r="AJ4" s="166" t="s">
        <v>3</v>
      </c>
      <c r="AK4" s="135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  <c r="IW4" s="93"/>
      <c r="IX4" s="93"/>
      <c r="IY4" s="93"/>
      <c r="IZ4" s="93"/>
      <c r="JA4" s="93"/>
      <c r="JB4" s="93"/>
      <c r="JC4" s="93"/>
      <c r="JD4" s="93"/>
      <c r="JE4" s="93"/>
      <c r="JF4" s="93"/>
      <c r="JG4" s="93"/>
      <c r="JH4" s="93"/>
      <c r="JI4" s="93"/>
      <c r="JJ4" s="93"/>
      <c r="JK4" s="93"/>
      <c r="JL4" s="93"/>
      <c r="JM4" s="93"/>
      <c r="JN4" s="93"/>
      <c r="JO4" s="93"/>
      <c r="JP4" s="93"/>
      <c r="JQ4" s="93"/>
      <c r="JR4" s="93"/>
      <c r="JS4" s="93"/>
      <c r="JT4" s="93"/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3"/>
      <c r="LR4" s="93"/>
      <c r="LS4" s="93"/>
      <c r="LT4" s="93"/>
      <c r="LU4" s="93"/>
      <c r="LV4" s="93"/>
      <c r="LW4" s="93"/>
      <c r="LX4" s="93"/>
      <c r="LY4" s="93"/>
      <c r="LZ4" s="93"/>
      <c r="MA4" s="93"/>
      <c r="MB4" s="93"/>
      <c r="MC4" s="93"/>
      <c r="MD4" s="93"/>
      <c r="ME4" s="93"/>
      <c r="MF4" s="93"/>
      <c r="MG4" s="93"/>
      <c r="MH4" s="93"/>
      <c r="MI4" s="93"/>
      <c r="MJ4" s="93"/>
      <c r="MK4" s="93"/>
      <c r="ML4" s="93"/>
      <c r="MM4" s="93"/>
      <c r="MN4" s="93"/>
      <c r="MO4" s="93"/>
      <c r="MP4" s="93"/>
      <c r="MQ4" s="93"/>
      <c r="MR4" s="93"/>
      <c r="MS4" s="93"/>
      <c r="MT4" s="93"/>
      <c r="MU4" s="93"/>
      <c r="MV4" s="93"/>
      <c r="MW4" s="93"/>
      <c r="MX4" s="93"/>
      <c r="MY4" s="93"/>
      <c r="MZ4" s="93"/>
      <c r="NA4" s="93"/>
      <c r="NB4" s="93"/>
      <c r="NC4" s="93"/>
      <c r="ND4" s="93"/>
      <c r="NE4" s="93"/>
      <c r="NF4" s="93"/>
      <c r="NG4" s="93"/>
      <c r="NH4" s="93"/>
      <c r="NI4" s="93"/>
      <c r="NJ4" s="93"/>
      <c r="NK4" s="93"/>
      <c r="NL4" s="93"/>
      <c r="NM4" s="93"/>
    </row>
    <row r="5" spans="1:377" s="1" customFormat="1" ht="16.5" customHeight="1" x14ac:dyDescent="0.25">
      <c r="A5" s="93"/>
      <c r="B5" s="93"/>
      <c r="C5" s="97"/>
      <c r="D5" s="97"/>
      <c r="E5" s="97"/>
      <c r="F5" s="93"/>
      <c r="G5" s="93"/>
      <c r="H5" s="93"/>
      <c r="I5" s="93"/>
      <c r="J5" s="93"/>
      <c r="K5" s="93"/>
      <c r="L5" s="166"/>
      <c r="M5" s="115"/>
      <c r="N5" s="93"/>
      <c r="O5" s="93"/>
      <c r="P5" s="93"/>
      <c r="Q5" s="93"/>
      <c r="R5" s="166"/>
      <c r="S5" s="115"/>
      <c r="T5" s="93"/>
      <c r="U5" s="93"/>
      <c r="V5" s="93"/>
      <c r="W5" s="93"/>
      <c r="X5" s="166"/>
      <c r="Y5" s="115"/>
      <c r="Z5" s="93"/>
      <c r="AA5" s="93"/>
      <c r="AB5" s="93"/>
      <c r="AC5" s="93"/>
      <c r="AD5" s="166"/>
      <c r="AE5" s="115"/>
      <c r="AF5" s="93"/>
      <c r="AG5" s="93"/>
      <c r="AH5" s="93"/>
      <c r="AJ5" s="166" t="s">
        <v>4</v>
      </c>
      <c r="AK5" s="136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  <c r="IW5" s="93"/>
      <c r="IX5" s="93"/>
      <c r="IY5" s="93"/>
      <c r="IZ5" s="93"/>
      <c r="JA5" s="93"/>
      <c r="JB5" s="93"/>
      <c r="JC5" s="93"/>
      <c r="JD5" s="93"/>
      <c r="JE5" s="93"/>
      <c r="JF5" s="93"/>
      <c r="JG5" s="93"/>
      <c r="JH5" s="93"/>
      <c r="JI5" s="93"/>
      <c r="JJ5" s="93"/>
      <c r="JK5" s="93"/>
      <c r="JL5" s="93"/>
      <c r="JM5" s="93"/>
      <c r="JN5" s="93"/>
      <c r="JO5" s="93"/>
      <c r="JP5" s="93"/>
      <c r="JQ5" s="93"/>
      <c r="JR5" s="93"/>
      <c r="JS5" s="93"/>
      <c r="JT5" s="93"/>
      <c r="JU5" s="93"/>
      <c r="JV5" s="93"/>
      <c r="JW5" s="93"/>
      <c r="JX5" s="93"/>
      <c r="JY5" s="93"/>
      <c r="JZ5" s="93"/>
      <c r="KA5" s="93"/>
      <c r="KB5" s="93"/>
      <c r="KC5" s="93"/>
      <c r="KD5" s="93"/>
      <c r="KE5" s="93"/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3"/>
      <c r="LF5" s="93"/>
      <c r="LG5" s="93"/>
      <c r="LH5" s="93"/>
      <c r="LI5" s="93"/>
      <c r="LJ5" s="93"/>
      <c r="LK5" s="93"/>
      <c r="LL5" s="93"/>
      <c r="LM5" s="93"/>
      <c r="LN5" s="93"/>
      <c r="LO5" s="93"/>
      <c r="LP5" s="93"/>
      <c r="LQ5" s="93"/>
      <c r="LR5" s="93"/>
      <c r="LS5" s="93"/>
      <c r="LT5" s="93"/>
      <c r="LU5" s="93"/>
      <c r="LV5" s="93"/>
      <c r="LW5" s="93"/>
      <c r="LX5" s="93"/>
      <c r="LY5" s="93"/>
      <c r="LZ5" s="93"/>
      <c r="MA5" s="93"/>
      <c r="MB5" s="93"/>
      <c r="MC5" s="93"/>
      <c r="MD5" s="93"/>
      <c r="ME5" s="93"/>
      <c r="MF5" s="93"/>
      <c r="MG5" s="93"/>
      <c r="MH5" s="93"/>
      <c r="MI5" s="93"/>
      <c r="MJ5" s="93"/>
      <c r="MK5" s="93"/>
      <c r="ML5" s="93"/>
      <c r="MM5" s="93"/>
      <c r="MN5" s="93"/>
      <c r="MO5" s="93"/>
      <c r="MP5" s="93"/>
      <c r="MQ5" s="93"/>
      <c r="MR5" s="93"/>
      <c r="MS5" s="93"/>
      <c r="MT5" s="93"/>
      <c r="MU5" s="93"/>
      <c r="MV5" s="93"/>
      <c r="MW5" s="93"/>
      <c r="MX5" s="93"/>
      <c r="MY5" s="93"/>
      <c r="MZ5" s="93"/>
      <c r="NA5" s="93"/>
      <c r="NB5" s="93"/>
      <c r="NC5" s="93"/>
      <c r="ND5" s="93"/>
      <c r="NE5" s="93"/>
      <c r="NF5" s="93"/>
      <c r="NG5" s="93"/>
      <c r="NH5" s="93"/>
      <c r="NI5" s="93"/>
      <c r="NJ5" s="93"/>
      <c r="NK5" s="93"/>
      <c r="NL5" s="93"/>
      <c r="NM5" s="93"/>
    </row>
    <row r="6" spans="1:377" s="1" customFormat="1" ht="16.5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166"/>
      <c r="M6" s="115"/>
      <c r="N6" s="93"/>
      <c r="O6" s="93"/>
      <c r="P6" s="93"/>
      <c r="Q6" s="93"/>
      <c r="R6" s="166"/>
      <c r="S6" s="115"/>
      <c r="T6" s="93"/>
      <c r="U6" s="93"/>
      <c r="V6" s="93"/>
      <c r="W6" s="93"/>
      <c r="X6" s="166"/>
      <c r="Y6" s="115"/>
      <c r="Z6" s="93"/>
      <c r="AA6" s="93"/>
      <c r="AB6" s="93"/>
      <c r="AC6" s="93"/>
      <c r="AD6" s="166"/>
      <c r="AE6" s="115"/>
      <c r="AF6" s="93"/>
      <c r="AG6" s="93"/>
      <c r="AH6" s="93"/>
      <c r="AJ6" s="166"/>
      <c r="AK6" s="134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  <c r="IW6" s="93"/>
      <c r="IX6" s="93"/>
      <c r="IY6" s="93"/>
      <c r="IZ6" s="93"/>
      <c r="JA6" s="93"/>
      <c r="JB6" s="93"/>
      <c r="JC6" s="93"/>
      <c r="JD6" s="93"/>
      <c r="JE6" s="93"/>
      <c r="JF6" s="93"/>
      <c r="JG6" s="93"/>
      <c r="JH6" s="93"/>
      <c r="JI6" s="93"/>
      <c r="JJ6" s="93"/>
      <c r="JK6" s="93"/>
      <c r="JL6" s="93"/>
      <c r="JM6" s="93"/>
      <c r="JN6" s="93"/>
      <c r="JO6" s="93"/>
      <c r="JP6" s="93"/>
      <c r="JQ6" s="93"/>
      <c r="JR6" s="93"/>
      <c r="JS6" s="93"/>
      <c r="JT6" s="93"/>
      <c r="JU6" s="93"/>
      <c r="JV6" s="93"/>
      <c r="JW6" s="93"/>
      <c r="JX6" s="93"/>
      <c r="JY6" s="93"/>
      <c r="JZ6" s="93"/>
      <c r="KA6" s="93"/>
      <c r="KB6" s="93"/>
      <c r="KC6" s="93"/>
      <c r="KD6" s="93"/>
      <c r="KE6" s="93"/>
      <c r="KF6" s="93"/>
      <c r="KG6" s="93"/>
      <c r="KH6" s="93"/>
      <c r="KI6" s="93"/>
      <c r="KJ6" s="93"/>
      <c r="KK6" s="93"/>
      <c r="KL6" s="93"/>
      <c r="KM6" s="93"/>
      <c r="KN6" s="93"/>
      <c r="KO6" s="93"/>
      <c r="KP6" s="93"/>
      <c r="KQ6" s="93"/>
      <c r="KR6" s="93"/>
      <c r="KS6" s="93"/>
      <c r="KT6" s="93"/>
      <c r="KU6" s="93"/>
      <c r="KV6" s="93"/>
      <c r="KW6" s="93"/>
      <c r="KX6" s="93"/>
      <c r="KY6" s="93"/>
      <c r="KZ6" s="93"/>
      <c r="LA6" s="93"/>
      <c r="LB6" s="93"/>
      <c r="LC6" s="93"/>
      <c r="LD6" s="93"/>
      <c r="LE6" s="93"/>
      <c r="LF6" s="93"/>
      <c r="LG6" s="93"/>
      <c r="LH6" s="93"/>
      <c r="LI6" s="93"/>
      <c r="LJ6" s="93"/>
      <c r="LK6" s="93"/>
      <c r="LL6" s="93"/>
      <c r="LM6" s="93"/>
      <c r="LN6" s="93"/>
      <c r="LO6" s="93"/>
      <c r="LP6" s="93"/>
      <c r="LQ6" s="93"/>
      <c r="LR6" s="93"/>
      <c r="LS6" s="93"/>
      <c r="LT6" s="93"/>
      <c r="LU6" s="93"/>
      <c r="LV6" s="93"/>
      <c r="LW6" s="93"/>
      <c r="LX6" s="93"/>
      <c r="LY6" s="93"/>
      <c r="LZ6" s="93"/>
      <c r="MA6" s="93"/>
      <c r="MB6" s="93"/>
      <c r="MC6" s="93"/>
      <c r="MD6" s="93"/>
      <c r="ME6" s="93"/>
      <c r="MF6" s="93"/>
      <c r="MG6" s="93"/>
      <c r="MH6" s="93"/>
      <c r="MI6" s="93"/>
      <c r="MJ6" s="93"/>
      <c r="MK6" s="93"/>
      <c r="ML6" s="93"/>
      <c r="MM6" s="93"/>
      <c r="MN6" s="93"/>
      <c r="MO6" s="93"/>
      <c r="MP6" s="93"/>
      <c r="MQ6" s="93"/>
      <c r="MR6" s="93"/>
      <c r="MS6" s="93"/>
      <c r="MT6" s="93"/>
      <c r="MU6" s="93"/>
      <c r="MV6" s="93"/>
      <c r="MW6" s="93"/>
      <c r="MX6" s="93"/>
      <c r="MY6" s="93"/>
      <c r="MZ6" s="93"/>
      <c r="NA6" s="93"/>
      <c r="NB6" s="93"/>
      <c r="NC6" s="93"/>
      <c r="ND6" s="93"/>
      <c r="NE6" s="93"/>
      <c r="NF6" s="93"/>
      <c r="NG6" s="93"/>
      <c r="NH6" s="93"/>
      <c r="NI6" s="93"/>
      <c r="NJ6" s="93"/>
      <c r="NK6" s="93"/>
      <c r="NL6" s="93"/>
      <c r="NM6" s="93"/>
    </row>
    <row r="7" spans="1:377" s="1" customFormat="1" ht="16.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166"/>
      <c r="M7" s="115"/>
      <c r="N7" s="93"/>
      <c r="O7" s="93"/>
      <c r="P7" s="93"/>
      <c r="Q7" s="93"/>
      <c r="R7" s="166"/>
      <c r="S7" s="115"/>
      <c r="T7" s="93"/>
      <c r="U7" s="93"/>
      <c r="V7" s="93"/>
      <c r="W7" s="93"/>
      <c r="X7" s="166"/>
      <c r="Y7" s="115"/>
      <c r="Z7" s="93"/>
      <c r="AA7" s="93"/>
      <c r="AB7" s="93"/>
      <c r="AC7" s="93"/>
      <c r="AD7" s="166"/>
      <c r="AE7" s="115"/>
      <c r="AF7" s="93"/>
      <c r="AG7" s="93"/>
      <c r="AH7" s="93"/>
      <c r="AJ7" s="166" t="s">
        <v>5</v>
      </c>
      <c r="AK7" s="136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  <c r="IW7" s="93"/>
      <c r="IX7" s="93"/>
      <c r="IY7" s="93"/>
      <c r="IZ7" s="93"/>
      <c r="JA7" s="93"/>
      <c r="JB7" s="93"/>
      <c r="JC7" s="93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3"/>
      <c r="JO7" s="93"/>
      <c r="JP7" s="93"/>
      <c r="JQ7" s="93"/>
      <c r="JR7" s="93"/>
      <c r="JS7" s="93"/>
      <c r="JT7" s="93"/>
      <c r="JU7" s="93"/>
      <c r="JV7" s="93"/>
      <c r="JW7" s="93"/>
      <c r="JX7" s="93"/>
      <c r="JY7" s="93"/>
      <c r="JZ7" s="93"/>
      <c r="KA7" s="93"/>
      <c r="KB7" s="93"/>
      <c r="KC7" s="93"/>
      <c r="KD7" s="93"/>
      <c r="KE7" s="93"/>
      <c r="KF7" s="93"/>
      <c r="KG7" s="93"/>
      <c r="KH7" s="93"/>
      <c r="KI7" s="93"/>
      <c r="KJ7" s="93"/>
      <c r="KK7" s="93"/>
      <c r="KL7" s="93"/>
      <c r="KM7" s="93"/>
      <c r="KN7" s="93"/>
      <c r="KO7" s="93"/>
      <c r="KP7" s="93"/>
      <c r="KQ7" s="93"/>
      <c r="KR7" s="93"/>
      <c r="KS7" s="93"/>
      <c r="KT7" s="93"/>
      <c r="KU7" s="93"/>
      <c r="KV7" s="93"/>
      <c r="KW7" s="93"/>
      <c r="KX7" s="93"/>
      <c r="KY7" s="93"/>
      <c r="KZ7" s="93"/>
      <c r="LA7" s="93"/>
      <c r="LB7" s="93"/>
      <c r="LC7" s="93"/>
      <c r="LD7" s="93"/>
      <c r="LE7" s="93"/>
      <c r="LF7" s="93"/>
      <c r="LG7" s="93"/>
      <c r="LH7" s="93"/>
      <c r="LI7" s="93"/>
      <c r="LJ7" s="93"/>
      <c r="LK7" s="93"/>
      <c r="LL7" s="93"/>
      <c r="LM7" s="93"/>
      <c r="LN7" s="93"/>
      <c r="LO7" s="93"/>
      <c r="LP7" s="93"/>
      <c r="LQ7" s="93"/>
      <c r="LR7" s="93"/>
      <c r="LS7" s="93"/>
      <c r="LT7" s="93"/>
      <c r="LU7" s="93"/>
      <c r="LV7" s="93"/>
      <c r="LW7" s="93"/>
      <c r="LX7" s="93"/>
      <c r="LY7" s="93"/>
      <c r="LZ7" s="93"/>
      <c r="MA7" s="93"/>
      <c r="MB7" s="93"/>
      <c r="MC7" s="93"/>
      <c r="MD7" s="93"/>
      <c r="ME7" s="93"/>
      <c r="MF7" s="93"/>
      <c r="MG7" s="93"/>
      <c r="MH7" s="93"/>
      <c r="MI7" s="93"/>
      <c r="MJ7" s="93"/>
      <c r="MK7" s="93"/>
      <c r="ML7" s="93"/>
      <c r="MM7" s="93"/>
      <c r="MN7" s="93"/>
      <c r="MO7" s="93"/>
      <c r="MP7" s="93"/>
      <c r="MQ7" s="93"/>
      <c r="MR7" s="93"/>
      <c r="MS7" s="93"/>
      <c r="MT7" s="93"/>
      <c r="MU7" s="93"/>
      <c r="MV7" s="93"/>
      <c r="MW7" s="93"/>
      <c r="MX7" s="93"/>
      <c r="MY7" s="93"/>
      <c r="MZ7" s="93"/>
      <c r="NA7" s="93"/>
      <c r="NB7" s="93"/>
      <c r="NC7" s="93"/>
      <c r="ND7" s="93"/>
      <c r="NE7" s="93"/>
      <c r="NF7" s="93"/>
      <c r="NG7" s="93"/>
      <c r="NH7" s="93"/>
      <c r="NI7" s="93"/>
      <c r="NJ7" s="93"/>
      <c r="NK7" s="93"/>
      <c r="NL7" s="93"/>
      <c r="NM7" s="93"/>
    </row>
    <row r="8" spans="1:377" s="1" customFormat="1" ht="16.5" customHeigh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111"/>
      <c r="M8" s="117"/>
      <c r="N8" s="93"/>
      <c r="O8" s="93"/>
      <c r="P8" s="93"/>
      <c r="Q8" s="93"/>
      <c r="R8" s="111"/>
      <c r="S8" s="117"/>
      <c r="T8" s="93"/>
      <c r="U8" s="93"/>
      <c r="V8" s="93"/>
      <c r="W8" s="93"/>
      <c r="X8" s="111"/>
      <c r="Y8" s="117"/>
      <c r="Z8" s="93"/>
      <c r="AA8" s="93"/>
      <c r="AB8" s="93"/>
      <c r="AC8" s="93"/>
      <c r="AD8" s="111"/>
      <c r="AE8" s="117"/>
      <c r="AF8" s="93"/>
      <c r="AG8" s="93"/>
      <c r="AH8" s="93"/>
      <c r="AJ8" s="111"/>
      <c r="AK8" s="118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3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  <c r="JP8" s="93"/>
      <c r="JQ8" s="93"/>
      <c r="JR8" s="93"/>
      <c r="JS8" s="93"/>
      <c r="JT8" s="93"/>
      <c r="JU8" s="93"/>
      <c r="JV8" s="93"/>
      <c r="JW8" s="93"/>
      <c r="JX8" s="93"/>
      <c r="JY8" s="93"/>
      <c r="JZ8" s="93"/>
      <c r="KA8" s="93"/>
      <c r="KB8" s="93"/>
      <c r="KC8" s="93"/>
      <c r="KD8" s="93"/>
      <c r="KE8" s="93"/>
      <c r="KF8" s="93"/>
      <c r="KG8" s="93"/>
      <c r="KH8" s="93"/>
      <c r="KI8" s="93"/>
      <c r="KJ8" s="93"/>
      <c r="KK8" s="93"/>
      <c r="KL8" s="93"/>
      <c r="KM8" s="93"/>
      <c r="KN8" s="93"/>
      <c r="KO8" s="93"/>
      <c r="KP8" s="93"/>
      <c r="KQ8" s="93"/>
      <c r="KR8" s="93"/>
      <c r="KS8" s="93"/>
      <c r="KT8" s="93"/>
      <c r="KU8" s="93"/>
      <c r="KV8" s="93"/>
      <c r="KW8" s="93"/>
      <c r="KX8" s="93"/>
      <c r="KY8" s="93"/>
      <c r="KZ8" s="93"/>
      <c r="LA8" s="93"/>
      <c r="LB8" s="93"/>
      <c r="LC8" s="93"/>
      <c r="LD8" s="93"/>
      <c r="LE8" s="93"/>
      <c r="LF8" s="93"/>
      <c r="LG8" s="93"/>
      <c r="LH8" s="93"/>
      <c r="LI8" s="93"/>
      <c r="LJ8" s="93"/>
      <c r="LK8" s="93"/>
      <c r="LL8" s="93"/>
      <c r="LM8" s="93"/>
      <c r="LN8" s="93"/>
      <c r="LO8" s="93"/>
      <c r="LP8" s="93"/>
      <c r="LQ8" s="93"/>
      <c r="LR8" s="93"/>
      <c r="LS8" s="93"/>
      <c r="LT8" s="93"/>
      <c r="LU8" s="93"/>
      <c r="LV8" s="93"/>
      <c r="LW8" s="93"/>
      <c r="LX8" s="93"/>
      <c r="LY8" s="93"/>
      <c r="LZ8" s="93"/>
      <c r="MA8" s="93"/>
      <c r="MB8" s="93"/>
      <c r="MC8" s="93"/>
      <c r="MD8" s="93"/>
      <c r="ME8" s="93"/>
      <c r="MF8" s="93"/>
      <c r="MG8" s="93"/>
      <c r="MH8" s="93"/>
      <c r="MI8" s="93"/>
      <c r="MJ8" s="93"/>
      <c r="MK8" s="93"/>
      <c r="ML8" s="93"/>
      <c r="MM8" s="93"/>
      <c r="MN8" s="93"/>
      <c r="MO8" s="93"/>
      <c r="MP8" s="93"/>
      <c r="MQ8" s="93"/>
      <c r="MR8" s="93"/>
      <c r="MS8" s="93"/>
      <c r="MT8" s="93"/>
      <c r="MU8" s="93"/>
      <c r="MV8" s="93"/>
      <c r="MW8" s="93"/>
      <c r="MX8" s="93"/>
      <c r="MY8" s="93"/>
      <c r="MZ8" s="93"/>
      <c r="NA8" s="93"/>
      <c r="NB8" s="93"/>
      <c r="NC8" s="93"/>
      <c r="ND8" s="93"/>
      <c r="NE8" s="93"/>
      <c r="NF8" s="93"/>
      <c r="NG8" s="93"/>
      <c r="NH8" s="93"/>
      <c r="NI8" s="93"/>
      <c r="NJ8" s="93"/>
      <c r="NK8" s="93"/>
      <c r="NL8" s="93"/>
      <c r="NM8" s="93"/>
    </row>
    <row r="9" spans="1:377" ht="16.5" customHeight="1" x14ac:dyDescent="0.25">
      <c r="J9"/>
      <c r="K9"/>
      <c r="L9" s="167"/>
      <c r="M9" s="118"/>
      <c r="P9"/>
      <c r="Q9"/>
      <c r="R9" s="167"/>
      <c r="S9" s="118"/>
      <c r="V9"/>
      <c r="W9"/>
      <c r="X9" s="167"/>
      <c r="Y9" s="118"/>
      <c r="AB9"/>
      <c r="AC9"/>
      <c r="AD9" s="167"/>
      <c r="AE9" s="118"/>
      <c r="AH9"/>
      <c r="AI9"/>
      <c r="AJ9" s="167"/>
      <c r="AK9" s="118"/>
    </row>
    <row r="10" spans="1:377" ht="20.25" x14ac:dyDescent="0.3">
      <c r="B10" s="229" t="s">
        <v>6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/>
      <c r="R10" s="2"/>
      <c r="X10" s="2"/>
      <c r="AD10" s="2"/>
      <c r="AJ10" s="2"/>
    </row>
    <row r="11" spans="1:377" ht="20.25" x14ac:dyDescent="0.3">
      <c r="B11" s="229" t="s">
        <v>91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/>
      <c r="R11" s="2"/>
      <c r="X11" s="2"/>
      <c r="AD11" s="2"/>
      <c r="AJ11" s="2"/>
    </row>
    <row r="12" spans="1:377" ht="16.5" customHeight="1" x14ac:dyDescent="0.25">
      <c r="J12"/>
      <c r="K12"/>
      <c r="L12" s="167"/>
      <c r="M12" s="118"/>
      <c r="P12"/>
      <c r="Q12"/>
      <c r="R12" s="167"/>
      <c r="S12" s="118"/>
      <c r="V12"/>
      <c r="W12"/>
      <c r="X12" s="167"/>
      <c r="Y12" s="118"/>
      <c r="AB12"/>
      <c r="AC12"/>
      <c r="AD12" s="167"/>
      <c r="AE12" s="118"/>
      <c r="AH12"/>
      <c r="AI12"/>
      <c r="AJ12" s="167"/>
      <c r="AK12" s="118"/>
    </row>
    <row r="13" spans="1:377" ht="16.5" customHeight="1" x14ac:dyDescent="0.25">
      <c r="J13"/>
      <c r="K13"/>
      <c r="L13" s="167"/>
      <c r="M13" s="118"/>
      <c r="P13"/>
      <c r="Q13"/>
      <c r="R13" s="167"/>
      <c r="S13" s="118"/>
      <c r="V13"/>
      <c r="W13"/>
      <c r="X13" s="167"/>
      <c r="Y13" s="118"/>
      <c r="AB13"/>
      <c r="AC13"/>
      <c r="AD13" s="167"/>
      <c r="AE13" s="118"/>
      <c r="AH13"/>
      <c r="AI13"/>
      <c r="AJ13" s="167"/>
      <c r="AK13" s="118"/>
    </row>
    <row r="14" spans="1:377" ht="16.5" customHeight="1" x14ac:dyDescent="0.25">
      <c r="B14" s="3" t="s">
        <v>7</v>
      </c>
      <c r="D14" s="230" t="s">
        <v>79</v>
      </c>
      <c r="E14" s="230"/>
      <c r="F14" s="230"/>
      <c r="G14" s="230"/>
      <c r="H14" s="230"/>
      <c r="I14" s="230"/>
      <c r="J14" s="230"/>
      <c r="K14" s="230"/>
      <c r="L14" s="230"/>
      <c r="M14" s="230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8"/>
      <c r="M15" s="119"/>
      <c r="N15" s="5"/>
      <c r="O15" s="5"/>
      <c r="P15" s="5"/>
      <c r="Q15" s="5"/>
      <c r="R15" s="168"/>
      <c r="S15" s="119"/>
      <c r="T15" s="5"/>
      <c r="U15" s="5"/>
      <c r="V15" s="5"/>
      <c r="W15" s="5"/>
      <c r="X15" s="168"/>
      <c r="Y15" s="119"/>
      <c r="Z15" s="5"/>
      <c r="AA15" s="5"/>
      <c r="AB15" s="5"/>
      <c r="AC15" s="5"/>
      <c r="AD15" s="168"/>
      <c r="AE15" s="119"/>
      <c r="AF15" s="5"/>
      <c r="AG15" s="5"/>
      <c r="AH15" s="5"/>
      <c r="AI15" s="5"/>
      <c r="AJ15" s="168"/>
      <c r="AK15" s="119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8"/>
      <c r="M16" s="119"/>
      <c r="N16" s="5"/>
      <c r="O16" s="5"/>
      <c r="P16" s="5"/>
      <c r="Q16" s="5"/>
      <c r="R16" s="168"/>
      <c r="S16" s="119"/>
      <c r="T16" s="5"/>
      <c r="U16" s="5"/>
      <c r="V16" s="5"/>
      <c r="W16" s="5"/>
      <c r="X16" s="168"/>
      <c r="Y16" s="119"/>
      <c r="Z16" s="5"/>
      <c r="AA16" s="5"/>
      <c r="AB16" s="5"/>
      <c r="AC16" s="5"/>
      <c r="AD16" s="168"/>
      <c r="AE16" s="119"/>
      <c r="AF16" s="5"/>
      <c r="AG16" s="5"/>
      <c r="AH16" s="5"/>
      <c r="AI16" s="5"/>
      <c r="AJ16" s="168"/>
      <c r="AK16" s="119"/>
    </row>
    <row r="17" spans="1:377" x14ac:dyDescent="0.25">
      <c r="B17" s="7"/>
      <c r="D17" s="8" t="s">
        <v>10</v>
      </c>
      <c r="E17" s="8"/>
      <c r="F17" s="9">
        <v>180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</row>
    <row r="18" spans="1:377" x14ac:dyDescent="0.25">
      <c r="B18" s="7"/>
      <c r="D18" s="8" t="s">
        <v>74</v>
      </c>
      <c r="E18" s="8"/>
      <c r="F18" s="9">
        <v>1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</row>
    <row r="19" spans="1:377" x14ac:dyDescent="0.25">
      <c r="B19" s="7"/>
      <c r="D19" s="8"/>
      <c r="E19" s="8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</row>
    <row r="20" spans="1:377" ht="44.25" customHeight="1" x14ac:dyDescent="0.25">
      <c r="B20" s="7"/>
      <c r="D20" s="10"/>
      <c r="E20" s="10"/>
      <c r="F20" s="231" t="s">
        <v>59</v>
      </c>
      <c r="G20" s="232"/>
      <c r="H20" s="29"/>
      <c r="I20" s="233" t="s">
        <v>60</v>
      </c>
      <c r="J20" s="234"/>
      <c r="K20" s="29"/>
      <c r="L20" s="231" t="s">
        <v>62</v>
      </c>
      <c r="M20" s="232"/>
      <c r="N20" s="29"/>
      <c r="O20" s="233" t="s">
        <v>61</v>
      </c>
      <c r="P20" s="234"/>
      <c r="Q20" s="29"/>
      <c r="R20" s="231" t="s">
        <v>63</v>
      </c>
      <c r="S20" s="232"/>
      <c r="T20" s="29"/>
      <c r="U20" s="233" t="s">
        <v>69</v>
      </c>
      <c r="V20" s="234"/>
      <c r="W20" s="29"/>
      <c r="X20" s="231" t="s">
        <v>64</v>
      </c>
      <c r="Y20" s="232"/>
      <c r="Z20" s="29"/>
      <c r="AA20" s="233" t="s">
        <v>70</v>
      </c>
      <c r="AB20" s="234"/>
      <c r="AC20" s="29"/>
      <c r="AD20" s="231" t="s">
        <v>65</v>
      </c>
      <c r="AE20" s="232"/>
      <c r="AF20" s="29"/>
      <c r="AG20" s="233" t="s">
        <v>71</v>
      </c>
      <c r="AH20" s="234"/>
      <c r="AI20" s="29"/>
      <c r="AJ20" s="231" t="s">
        <v>66</v>
      </c>
      <c r="AK20" s="23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</row>
    <row r="21" spans="1:377" x14ac:dyDescent="0.25">
      <c r="B21" s="7"/>
      <c r="D21" s="236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70" t="s">
        <v>15</v>
      </c>
      <c r="M21" s="121" t="s">
        <v>16</v>
      </c>
      <c r="N21" s="29"/>
      <c r="O21" s="11" t="s">
        <v>12</v>
      </c>
      <c r="P21" s="12" t="s">
        <v>14</v>
      </c>
      <c r="Q21" s="29"/>
      <c r="R21" s="170" t="s">
        <v>15</v>
      </c>
      <c r="S21" s="121" t="s">
        <v>16</v>
      </c>
      <c r="T21" s="29"/>
      <c r="U21" s="11" t="s">
        <v>12</v>
      </c>
      <c r="V21" s="12" t="s">
        <v>14</v>
      </c>
      <c r="W21" s="29"/>
      <c r="X21" s="170" t="s">
        <v>15</v>
      </c>
      <c r="Y21" s="121" t="s">
        <v>16</v>
      </c>
      <c r="Z21" s="29"/>
      <c r="AA21" s="11" t="s">
        <v>12</v>
      </c>
      <c r="AB21" s="12" t="s">
        <v>14</v>
      </c>
      <c r="AC21" s="29"/>
      <c r="AD21" s="170" t="s">
        <v>15</v>
      </c>
      <c r="AE21" s="121" t="s">
        <v>16</v>
      </c>
      <c r="AF21" s="29"/>
      <c r="AG21" s="11" t="s">
        <v>12</v>
      </c>
      <c r="AH21" s="12" t="s">
        <v>14</v>
      </c>
      <c r="AI21" s="29"/>
      <c r="AJ21" s="170" t="s">
        <v>15</v>
      </c>
      <c r="AK21" s="121" t="s">
        <v>16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</row>
    <row r="22" spans="1:377" x14ac:dyDescent="0.25">
      <c r="B22" s="7"/>
      <c r="D22" s="237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71"/>
      <c r="M22" s="122"/>
      <c r="N22" s="29"/>
      <c r="O22" s="13" t="s">
        <v>17</v>
      </c>
      <c r="P22" s="14" t="s">
        <v>17</v>
      </c>
      <c r="Q22" s="29"/>
      <c r="R22" s="171"/>
      <c r="S22" s="122"/>
      <c r="T22" s="29"/>
      <c r="U22" s="13" t="s">
        <v>17</v>
      </c>
      <c r="V22" s="14" t="s">
        <v>17</v>
      </c>
      <c r="W22" s="29"/>
      <c r="X22" s="171"/>
      <c r="Y22" s="122"/>
      <c r="Z22" s="29"/>
      <c r="AA22" s="13" t="s">
        <v>17</v>
      </c>
      <c r="AB22" s="14" t="s">
        <v>17</v>
      </c>
      <c r="AC22" s="29"/>
      <c r="AD22" s="171"/>
      <c r="AE22" s="122"/>
      <c r="AF22" s="29"/>
      <c r="AG22" s="13" t="s">
        <v>17</v>
      </c>
      <c r="AH22" s="14" t="s">
        <v>17</v>
      </c>
      <c r="AI22" s="29"/>
      <c r="AJ22" s="171"/>
      <c r="AK22" s="1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</row>
    <row r="23" spans="1:377" x14ac:dyDescent="0.25">
      <c r="A23" s="142" t="str">
        <f>[3]Rates!$A$160</f>
        <v>Fix_SE</v>
      </c>
      <c r="B23" s="15" t="s">
        <v>18</v>
      </c>
      <c r="C23" s="15"/>
      <c r="D23" s="99" t="s">
        <v>75</v>
      </c>
      <c r="E23" s="17">
        <v>1</v>
      </c>
      <c r="F23" s="114">
        <f>IF($A23&lt;&gt;"",VLOOKUP($A23,[3]Rates!$A$1:$R$65536,12,FALSE),0)</f>
        <v>3.41</v>
      </c>
      <c r="G23" s="18">
        <f t="shared" ref="G23:G38" si="0">E23*F23</f>
        <v>3.41</v>
      </c>
      <c r="H23" s="38"/>
      <c r="I23" s="114">
        <f>IF($A23&lt;&gt;"",VLOOKUP($A23,[3]Rates!$A$1:$R$65536,14,FALSE),0)</f>
        <v>3.96</v>
      </c>
      <c r="J23" s="18">
        <f>$E23*I23</f>
        <v>3.96</v>
      </c>
      <c r="K23" s="38"/>
      <c r="L23" s="172">
        <f>J23-G23</f>
        <v>0.54999999999999982</v>
      </c>
      <c r="M23" s="123">
        <f>IF((G23)=0,"",(L23/G23))</f>
        <v>0.1612903225806451</v>
      </c>
      <c r="N23" s="38"/>
      <c r="O23" s="114">
        <f>IF($A23&lt;&gt;"",VLOOKUP($A23,[3]Rates!$A$1:$R$65536,15,FALSE),0)</f>
        <v>4.43</v>
      </c>
      <c r="P23" s="18">
        <f>$E23*O23</f>
        <v>4.43</v>
      </c>
      <c r="Q23" s="38"/>
      <c r="R23" s="172">
        <f>P23-J23</f>
        <v>0.46999999999999975</v>
      </c>
      <c r="S23" s="123">
        <f>IF((J23)=0,"",(R23/J23))</f>
        <v>0.11868686868686862</v>
      </c>
      <c r="T23" s="38"/>
      <c r="U23" s="114">
        <f>IF($A23&lt;&gt;"",VLOOKUP($A23,[3]Rates!$A$1:$R$65536,16,FALSE),0)</f>
        <v>4.6399999999999997</v>
      </c>
      <c r="V23" s="18">
        <f>$E23*U23</f>
        <v>4.6399999999999997</v>
      </c>
      <c r="W23" s="38"/>
      <c r="X23" s="172">
        <f>V23-P23</f>
        <v>0.20999999999999996</v>
      </c>
      <c r="Y23" s="123">
        <f>IF((P23)=0,"",(X23/P23))</f>
        <v>4.7404063205417603E-2</v>
      </c>
      <c r="Z23" s="38"/>
      <c r="AA23" s="114">
        <f>IF($A23&lt;&gt;"",VLOOKUP($A23,[3]Rates!$A$1:$R$65536,17,FALSE),0)</f>
        <v>4.8499999999999996</v>
      </c>
      <c r="AB23" s="18">
        <f>$E23*AA23</f>
        <v>4.8499999999999996</v>
      </c>
      <c r="AC23" s="38"/>
      <c r="AD23" s="172">
        <f>AB23-V23</f>
        <v>0.20999999999999996</v>
      </c>
      <c r="AE23" s="123">
        <f>IF((V23)=0,"",(AD23/V23))</f>
        <v>4.5258620689655166E-2</v>
      </c>
      <c r="AF23" s="38"/>
      <c r="AG23" s="114">
        <f>IF($A23&lt;&gt;"",VLOOKUP($A23,[3]Rates!$A$1:$R$65536,18,FALSE),0)</f>
        <v>5.04</v>
      </c>
      <c r="AH23" s="18">
        <f>$E23*AG23</f>
        <v>5.04</v>
      </c>
      <c r="AI23" s="38"/>
      <c r="AJ23" s="172">
        <f>AH23-AB23</f>
        <v>0.19000000000000039</v>
      </c>
      <c r="AK23" s="123">
        <f>IF((AB23)=0,"",(AJ23/AB23))</f>
        <v>3.9175257731958846E-2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</row>
    <row r="24" spans="1:377" x14ac:dyDescent="0.25">
      <c r="A24" s="142"/>
      <c r="B24" s="15" t="s">
        <v>19</v>
      </c>
      <c r="C24" s="15"/>
      <c r="D24" s="99" t="s">
        <v>75</v>
      </c>
      <c r="E24" s="17">
        <v>1</v>
      </c>
      <c r="F24" s="114">
        <f>IF($A24&lt;&gt;"",VLOOKUP($A24,[3]Rates!$A$1:$R$65536,12,FALSE),0)</f>
        <v>0</v>
      </c>
      <c r="G24" s="18">
        <f t="shared" si="0"/>
        <v>0</v>
      </c>
      <c r="H24" s="38"/>
      <c r="I24" s="114">
        <f>IF($A24&lt;&gt;"",VLOOKUP($A24,[3]Rates!$A$1:$R$65536,14,FALSE),0)</f>
        <v>0</v>
      </c>
      <c r="J24" s="18">
        <f t="shared" ref="J24:J38" si="1">$E24*I24</f>
        <v>0</v>
      </c>
      <c r="K24" s="38"/>
      <c r="L24" s="172">
        <f t="shared" ref="L24:L62" si="2">J24-G24</f>
        <v>0</v>
      </c>
      <c r="M24" s="123" t="str">
        <f t="shared" ref="M24:M48" si="3">IF((G24)=0,"",(L24/G24))</f>
        <v/>
      </c>
      <c r="N24" s="38"/>
      <c r="O24" s="114">
        <f>IF($A24&lt;&gt;"",VLOOKUP($A24,[3]Rates!$A$1:$R$65536,15,FALSE),0)</f>
        <v>0</v>
      </c>
      <c r="P24" s="18">
        <f t="shared" ref="P24:P38" si="4">$E24*O24</f>
        <v>0</v>
      </c>
      <c r="Q24" s="38"/>
      <c r="R24" s="172">
        <f t="shared" ref="R24:R74" si="5">P24-J24</f>
        <v>0</v>
      </c>
      <c r="S24" s="123" t="str">
        <f t="shared" ref="S24:S62" si="6">IF((J24)=0,"",(R24/J24))</f>
        <v/>
      </c>
      <c r="T24" s="38"/>
      <c r="U24" s="114">
        <f>IF($A24&lt;&gt;"",VLOOKUP($A24,[3]Rates!$A$1:$R$65536,16,FALSE),0)</f>
        <v>0</v>
      </c>
      <c r="V24" s="18">
        <f t="shared" ref="V24:V38" si="7">$E24*U24</f>
        <v>0</v>
      </c>
      <c r="W24" s="38"/>
      <c r="X24" s="172">
        <f t="shared" ref="X24:X74" si="8">V24-P24</f>
        <v>0</v>
      </c>
      <c r="Y24" s="123" t="str">
        <f t="shared" ref="Y24:Y74" si="9">IF((P24)=0,"",(X24/P24))</f>
        <v/>
      </c>
      <c r="Z24" s="38"/>
      <c r="AA24" s="114">
        <f>IF($A24&lt;&gt;"",VLOOKUP($A24,[3]Rates!$A$1:$R$65536,17,FALSE),0)</f>
        <v>0</v>
      </c>
      <c r="AB24" s="18">
        <f t="shared" ref="AB24:AB38" si="10">$E24*AA24</f>
        <v>0</v>
      </c>
      <c r="AC24" s="38"/>
      <c r="AD24" s="172">
        <f t="shared" ref="AD24:AD74" si="11">AB24-V24</f>
        <v>0</v>
      </c>
      <c r="AE24" s="123" t="str">
        <f t="shared" ref="AE24:AE74" si="12">IF((V24)=0,"",(AD24/V24))</f>
        <v/>
      </c>
      <c r="AF24" s="38"/>
      <c r="AG24" s="114">
        <f>IF($A24&lt;&gt;"",VLOOKUP($A24,[3]Rates!$A$1:$R$65536,18,FALSE),0)</f>
        <v>0</v>
      </c>
      <c r="AH24" s="18">
        <f t="shared" ref="AH24:AH38" si="13">$E24*AG24</f>
        <v>0</v>
      </c>
      <c r="AI24" s="38"/>
      <c r="AJ24" s="172">
        <f t="shared" ref="AJ24:AJ74" si="14">AH24-AB24</f>
        <v>0</v>
      </c>
      <c r="AK24" s="123" t="str">
        <f t="shared" ref="AK24:AK74" si="15">IF((AB24)=0,"",(AJ24/AB24))</f>
        <v/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</row>
    <row r="25" spans="1:377" x14ac:dyDescent="0.25">
      <c r="A25" s="142" t="str">
        <f>[3]Rates!$A$162</f>
        <v>PPE_SE</v>
      </c>
      <c r="B25" s="22" t="s">
        <v>81</v>
      </c>
      <c r="C25" s="15"/>
      <c r="D25" s="99" t="s">
        <v>75</v>
      </c>
      <c r="E25" s="17">
        <v>1</v>
      </c>
      <c r="F25" s="114">
        <f>IF($A25&lt;&gt;"",VLOOKUP($A25,[3]Rates!$A$1:$R$65536,12,FALSE),0)</f>
        <v>0.09</v>
      </c>
      <c r="G25" s="18">
        <f t="shared" si="0"/>
        <v>0.09</v>
      </c>
      <c r="H25" s="38"/>
      <c r="I25" s="114">
        <f>IF($A25&lt;&gt;"",VLOOKUP($A25,[3]Rates!$A$1:$R$65536,14,FALSE),0)</f>
        <v>0.09</v>
      </c>
      <c r="J25" s="18">
        <f t="shared" si="1"/>
        <v>0.09</v>
      </c>
      <c r="K25" s="38"/>
      <c r="L25" s="172">
        <f>J25-G25</f>
        <v>0</v>
      </c>
      <c r="M25" s="123">
        <f t="shared" si="3"/>
        <v>0</v>
      </c>
      <c r="N25" s="38"/>
      <c r="O25" s="114">
        <f>IF($A25&lt;&gt;"",VLOOKUP($A25,[3]Rates!$A$1:$R$65536,15,FALSE),0)</f>
        <v>0</v>
      </c>
      <c r="P25" s="18">
        <f t="shared" si="4"/>
        <v>0</v>
      </c>
      <c r="Q25" s="38"/>
      <c r="R25" s="172">
        <f t="shared" si="5"/>
        <v>-0.09</v>
      </c>
      <c r="S25" s="123">
        <f t="shared" si="6"/>
        <v>-1</v>
      </c>
      <c r="T25" s="38"/>
      <c r="U25" s="114">
        <f>IF($A25&lt;&gt;"",VLOOKUP($A25,[3]Rates!$A$1:$R$65536,16,FALSE),0)</f>
        <v>0</v>
      </c>
      <c r="V25" s="18">
        <f t="shared" si="7"/>
        <v>0</v>
      </c>
      <c r="W25" s="38"/>
      <c r="X25" s="172">
        <f t="shared" si="8"/>
        <v>0</v>
      </c>
      <c r="Y25" s="123" t="str">
        <f t="shared" si="9"/>
        <v/>
      </c>
      <c r="Z25" s="38"/>
      <c r="AA25" s="114">
        <f>IF($A25&lt;&gt;"",VLOOKUP($A25,[3]Rates!$A$1:$R$65536,17,FALSE),0)</f>
        <v>0</v>
      </c>
      <c r="AB25" s="18">
        <f t="shared" si="10"/>
        <v>0</v>
      </c>
      <c r="AC25" s="38"/>
      <c r="AD25" s="172">
        <f t="shared" si="11"/>
        <v>0</v>
      </c>
      <c r="AE25" s="123" t="str">
        <f t="shared" si="12"/>
        <v/>
      </c>
      <c r="AF25" s="38"/>
      <c r="AG25" s="114">
        <f>IF($A25&lt;&gt;"",VLOOKUP($A25,[3]Rates!$A$1:$R$65536,18,FALSE),0)</f>
        <v>0</v>
      </c>
      <c r="AH25" s="18">
        <f t="shared" si="13"/>
        <v>0</v>
      </c>
      <c r="AI25" s="38"/>
      <c r="AJ25" s="172">
        <f t="shared" si="14"/>
        <v>0</v>
      </c>
      <c r="AK25" s="123" t="str">
        <f t="shared" si="15"/>
        <v/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</row>
    <row r="26" spans="1:377" x14ac:dyDescent="0.25">
      <c r="A26" s="142" t="str">
        <f>[3]Rates!$A$163</f>
        <v>ICMF_SE</v>
      </c>
      <c r="B26" s="22" t="s">
        <v>82</v>
      </c>
      <c r="C26" s="15"/>
      <c r="D26" s="99" t="s">
        <v>75</v>
      </c>
      <c r="E26" s="17">
        <v>1</v>
      </c>
      <c r="F26" s="114">
        <f>IF($A26&lt;&gt;"",VLOOKUP($A26,[3]Rates!$A$1:$R$65536,12,FALSE),0)</f>
        <v>0.02</v>
      </c>
      <c r="G26" s="18">
        <f t="shared" si="0"/>
        <v>0.02</v>
      </c>
      <c r="H26" s="38"/>
      <c r="I26" s="114">
        <f>IF($A26&lt;&gt;"",VLOOKUP($A26,[3]Rates!$A$1:$R$65536,14,FALSE),0)</f>
        <v>0</v>
      </c>
      <c r="J26" s="18">
        <f t="shared" si="1"/>
        <v>0</v>
      </c>
      <c r="K26" s="38"/>
      <c r="L26" s="172">
        <f t="shared" si="2"/>
        <v>-0.02</v>
      </c>
      <c r="M26" s="123">
        <f t="shared" si="3"/>
        <v>-1</v>
      </c>
      <c r="N26" s="38"/>
      <c r="O26" s="114">
        <f>IF($A26&lt;&gt;"",VLOOKUP($A26,[3]Rates!$A$1:$R$65536,15,FALSE),0)</f>
        <v>0</v>
      </c>
      <c r="P26" s="18">
        <f t="shared" si="4"/>
        <v>0</v>
      </c>
      <c r="Q26" s="38"/>
      <c r="R26" s="172">
        <f t="shared" si="5"/>
        <v>0</v>
      </c>
      <c r="S26" s="123" t="str">
        <f t="shared" si="6"/>
        <v/>
      </c>
      <c r="T26" s="38"/>
      <c r="U26" s="114">
        <f>IF($A26&lt;&gt;"",VLOOKUP($A26,[3]Rates!$A$1:$R$65536,16,FALSE),0)</f>
        <v>0</v>
      </c>
      <c r="V26" s="18">
        <f t="shared" si="7"/>
        <v>0</v>
      </c>
      <c r="W26" s="38"/>
      <c r="X26" s="172">
        <f t="shared" si="8"/>
        <v>0</v>
      </c>
      <c r="Y26" s="123" t="str">
        <f t="shared" si="9"/>
        <v/>
      </c>
      <c r="Z26" s="38"/>
      <c r="AA26" s="114">
        <f>IF($A26&lt;&gt;"",VLOOKUP($A26,[3]Rates!$A$1:$R$65536,17,FALSE),0)</f>
        <v>0</v>
      </c>
      <c r="AB26" s="18">
        <f t="shared" si="10"/>
        <v>0</v>
      </c>
      <c r="AC26" s="38"/>
      <c r="AD26" s="172">
        <f t="shared" si="11"/>
        <v>0</v>
      </c>
      <c r="AE26" s="123" t="str">
        <f t="shared" si="12"/>
        <v/>
      </c>
      <c r="AF26" s="38"/>
      <c r="AG26" s="114">
        <f>IF($A26&lt;&gt;"",VLOOKUP($A26,[3]Rates!$A$1:$R$65536,18,FALSE),0)</f>
        <v>0</v>
      </c>
      <c r="AH26" s="18">
        <f t="shared" si="13"/>
        <v>0</v>
      </c>
      <c r="AI26" s="38"/>
      <c r="AJ26" s="172">
        <f t="shared" si="14"/>
        <v>0</v>
      </c>
      <c r="AK26" s="123" t="str">
        <f t="shared" si="15"/>
        <v/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</row>
    <row r="27" spans="1:377" x14ac:dyDescent="0.25">
      <c r="A27" s="142"/>
      <c r="B27" s="22"/>
      <c r="C27" s="15"/>
      <c r="D27" s="99"/>
      <c r="E27" s="17">
        <v>1</v>
      </c>
      <c r="F27" s="114">
        <f>IF($A27&lt;&gt;"",VLOOKUP($A27,[3]Rates!$A$1:$R$65536,12,FALSE),0)</f>
        <v>0</v>
      </c>
      <c r="G27" s="18">
        <f t="shared" si="0"/>
        <v>0</v>
      </c>
      <c r="H27" s="38"/>
      <c r="I27" s="114">
        <f>IF($A27&lt;&gt;"",VLOOKUP($A27,[3]Rates!$A$1:$R$65536,14,FALSE),0)</f>
        <v>0</v>
      </c>
      <c r="J27" s="18">
        <f t="shared" si="1"/>
        <v>0</v>
      </c>
      <c r="K27" s="38"/>
      <c r="L27" s="172">
        <f t="shared" si="2"/>
        <v>0</v>
      </c>
      <c r="M27" s="123" t="str">
        <f t="shared" si="3"/>
        <v/>
      </c>
      <c r="N27" s="38"/>
      <c r="O27" s="114">
        <f>IF($A27&lt;&gt;"",VLOOKUP($A27,[3]Rates!$A$1:$R$65536,15,FALSE),0)</f>
        <v>0</v>
      </c>
      <c r="P27" s="18">
        <f t="shared" si="4"/>
        <v>0</v>
      </c>
      <c r="Q27" s="38"/>
      <c r="R27" s="172">
        <f t="shared" si="5"/>
        <v>0</v>
      </c>
      <c r="S27" s="123" t="str">
        <f t="shared" si="6"/>
        <v/>
      </c>
      <c r="T27" s="38"/>
      <c r="U27" s="114">
        <f>IF($A27&lt;&gt;"",VLOOKUP($A27,[3]Rates!$A$1:$R$65536,16,FALSE),0)</f>
        <v>0</v>
      </c>
      <c r="V27" s="18">
        <f t="shared" si="7"/>
        <v>0</v>
      </c>
      <c r="W27" s="38"/>
      <c r="X27" s="172">
        <f t="shared" si="8"/>
        <v>0</v>
      </c>
      <c r="Y27" s="123" t="str">
        <f t="shared" si="9"/>
        <v/>
      </c>
      <c r="Z27" s="38"/>
      <c r="AA27" s="114">
        <f>IF($A27&lt;&gt;"",VLOOKUP($A27,[3]Rates!$A$1:$R$65536,17,FALSE),0)</f>
        <v>0</v>
      </c>
      <c r="AB27" s="18">
        <f t="shared" si="10"/>
        <v>0</v>
      </c>
      <c r="AC27" s="38"/>
      <c r="AD27" s="172">
        <f t="shared" si="11"/>
        <v>0</v>
      </c>
      <c r="AE27" s="123" t="str">
        <f t="shared" si="12"/>
        <v/>
      </c>
      <c r="AF27" s="38"/>
      <c r="AG27" s="114">
        <f>IF($A27&lt;&gt;"",VLOOKUP($A27,[3]Rates!$A$1:$R$65536,18,FALSE),0)</f>
        <v>0</v>
      </c>
      <c r="AH27" s="18">
        <f t="shared" si="13"/>
        <v>0</v>
      </c>
      <c r="AI27" s="38"/>
      <c r="AJ27" s="172">
        <f t="shared" si="14"/>
        <v>0</v>
      </c>
      <c r="AK27" s="123" t="str">
        <f t="shared" si="15"/>
        <v/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</row>
    <row r="28" spans="1:377" x14ac:dyDescent="0.25">
      <c r="A28" s="142"/>
      <c r="B28" s="22"/>
      <c r="C28" s="15"/>
      <c r="D28" s="99"/>
      <c r="E28" s="17">
        <v>1</v>
      </c>
      <c r="F28" s="114">
        <f>IF($A28&lt;&gt;"",VLOOKUP($A28,[3]Rates!$A$1:$R$65536,12,FALSE),0)</f>
        <v>0</v>
      </c>
      <c r="G28" s="18">
        <f t="shared" si="0"/>
        <v>0</v>
      </c>
      <c r="H28" s="38"/>
      <c r="I28" s="114">
        <f>IF($A28&lt;&gt;"",VLOOKUP($A28,[3]Rates!$A$1:$R$65536,14,FALSE),0)</f>
        <v>0</v>
      </c>
      <c r="J28" s="18">
        <f t="shared" si="1"/>
        <v>0</v>
      </c>
      <c r="K28" s="38"/>
      <c r="L28" s="172">
        <f t="shared" si="2"/>
        <v>0</v>
      </c>
      <c r="M28" s="123" t="str">
        <f t="shared" si="3"/>
        <v/>
      </c>
      <c r="N28" s="38"/>
      <c r="O28" s="114">
        <f>IF($A28&lt;&gt;"",VLOOKUP($A28,[3]Rates!$A$1:$R$65536,15,FALSE),0)</f>
        <v>0</v>
      </c>
      <c r="P28" s="18">
        <f t="shared" si="4"/>
        <v>0</v>
      </c>
      <c r="Q28" s="38"/>
      <c r="R28" s="172">
        <f t="shared" si="5"/>
        <v>0</v>
      </c>
      <c r="S28" s="123" t="str">
        <f t="shared" si="6"/>
        <v/>
      </c>
      <c r="T28" s="38"/>
      <c r="U28" s="114">
        <f>IF($A28&lt;&gt;"",VLOOKUP($A28,[3]Rates!$A$1:$R$65536,16,FALSE),0)</f>
        <v>0</v>
      </c>
      <c r="V28" s="18">
        <f t="shared" si="7"/>
        <v>0</v>
      </c>
      <c r="W28" s="38"/>
      <c r="X28" s="172">
        <f t="shared" si="8"/>
        <v>0</v>
      </c>
      <c r="Y28" s="123" t="str">
        <f t="shared" si="9"/>
        <v/>
      </c>
      <c r="Z28" s="38"/>
      <c r="AA28" s="114">
        <f>IF($A28&lt;&gt;"",VLOOKUP($A28,[3]Rates!$A$1:$R$65536,17,FALSE),0)</f>
        <v>0</v>
      </c>
      <c r="AB28" s="18">
        <f t="shared" si="10"/>
        <v>0</v>
      </c>
      <c r="AC28" s="38"/>
      <c r="AD28" s="172">
        <f t="shared" si="11"/>
        <v>0</v>
      </c>
      <c r="AE28" s="123" t="str">
        <f t="shared" si="12"/>
        <v/>
      </c>
      <c r="AF28" s="38"/>
      <c r="AG28" s="114">
        <f>IF($A28&lt;&gt;"",VLOOKUP($A28,[3]Rates!$A$1:$R$65536,18,FALSE),0)</f>
        <v>0</v>
      </c>
      <c r="AH28" s="18">
        <f t="shared" si="13"/>
        <v>0</v>
      </c>
      <c r="AI28" s="38"/>
      <c r="AJ28" s="172">
        <f t="shared" si="14"/>
        <v>0</v>
      </c>
      <c r="AK28" s="123" t="str">
        <f t="shared" si="15"/>
        <v/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</row>
    <row r="29" spans="1:377" x14ac:dyDescent="0.25">
      <c r="A29" s="142" t="str">
        <f>[3]Rates!$A$165</f>
        <v>Var_SE</v>
      </c>
      <c r="B29" s="15" t="s">
        <v>20</v>
      </c>
      <c r="C29" s="15"/>
      <c r="D29" s="99" t="s">
        <v>77</v>
      </c>
      <c r="E29" s="138">
        <f>$F$18</f>
        <v>1</v>
      </c>
      <c r="F29" s="16">
        <f>IF($A29&lt;&gt;"",VLOOKUP($A29,[3]Rates!$A$1:$R$65536,12,FALSE),0)</f>
        <v>8.0172000000000008</v>
      </c>
      <c r="G29" s="18">
        <f t="shared" si="0"/>
        <v>8.0172000000000008</v>
      </c>
      <c r="H29" s="38"/>
      <c r="I29" s="16">
        <f>IF($A29&lt;&gt;"",VLOOKUP($A29,[3]Rates!$A$1:$R$65536,14,FALSE),0)</f>
        <v>9.2874999999999996</v>
      </c>
      <c r="J29" s="18">
        <f t="shared" si="1"/>
        <v>9.2874999999999996</v>
      </c>
      <c r="K29" s="38"/>
      <c r="L29" s="172">
        <f t="shared" si="2"/>
        <v>1.2702999999999989</v>
      </c>
      <c r="M29" s="123">
        <f t="shared" si="3"/>
        <v>0.15844683929551448</v>
      </c>
      <c r="N29" s="38"/>
      <c r="O29" s="16">
        <f>IF($A29&lt;&gt;"",VLOOKUP($A29,[3]Rates!$A$1:$R$65536,15,FALSE),0)</f>
        <v>10.406599999999999</v>
      </c>
      <c r="P29" s="18">
        <f t="shared" si="4"/>
        <v>10.406599999999999</v>
      </c>
      <c r="Q29" s="38"/>
      <c r="R29" s="172">
        <f t="shared" si="5"/>
        <v>1.1190999999999995</v>
      </c>
      <c r="S29" s="123">
        <f t="shared" si="6"/>
        <v>0.1204952893674293</v>
      </c>
      <c r="T29" s="38"/>
      <c r="U29" s="16">
        <f>IF($A29&lt;&gt;"",VLOOKUP($A29,[3]Rates!$A$1:$R$65536,16,FALSE),0)</f>
        <v>10.9237</v>
      </c>
      <c r="V29" s="18">
        <f t="shared" si="7"/>
        <v>10.9237</v>
      </c>
      <c r="W29" s="38"/>
      <c r="X29" s="172">
        <f t="shared" si="8"/>
        <v>0.517100000000001</v>
      </c>
      <c r="Y29" s="123">
        <f t="shared" si="9"/>
        <v>4.9689620048815275E-2</v>
      </c>
      <c r="Z29" s="38"/>
      <c r="AA29" s="16">
        <f>IF($A29&lt;&gt;"",VLOOKUP($A29,[3]Rates!$A$1:$R$65536,17,FALSE),0)</f>
        <v>11.4087</v>
      </c>
      <c r="AB29" s="18">
        <f t="shared" si="10"/>
        <v>11.4087</v>
      </c>
      <c r="AC29" s="38"/>
      <c r="AD29" s="172">
        <f t="shared" si="11"/>
        <v>0.48499999999999943</v>
      </c>
      <c r="AE29" s="123">
        <f t="shared" si="12"/>
        <v>4.4398875838772521E-2</v>
      </c>
      <c r="AF29" s="38"/>
      <c r="AG29" s="16">
        <f>IF($A29&lt;&gt;"",VLOOKUP($A29,[3]Rates!$A$1:$R$65536,18,FALSE),0)</f>
        <v>11.8447</v>
      </c>
      <c r="AH29" s="18">
        <f t="shared" si="13"/>
        <v>11.8447</v>
      </c>
      <c r="AI29" s="38"/>
      <c r="AJ29" s="172">
        <f t="shared" si="14"/>
        <v>0.43599999999999994</v>
      </c>
      <c r="AK29" s="123">
        <f t="shared" si="15"/>
        <v>3.8216448850438699E-2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</row>
    <row r="30" spans="1:377" x14ac:dyDescent="0.25">
      <c r="A30" s="142"/>
      <c r="B30" s="15" t="s">
        <v>21</v>
      </c>
      <c r="C30" s="15"/>
      <c r="D30" s="99" t="s">
        <v>77</v>
      </c>
      <c r="E30" s="138">
        <f t="shared" ref="E30:E34" si="16">$F$18</f>
        <v>1</v>
      </c>
      <c r="F30" s="16">
        <f>IF($A30&lt;&gt;"",VLOOKUP($A30,[3]Rates!$A$1:$R$65536,12,FALSE),0)</f>
        <v>0</v>
      </c>
      <c r="G30" s="18">
        <f t="shared" si="0"/>
        <v>0</v>
      </c>
      <c r="H30" s="38"/>
      <c r="I30" s="16">
        <f>IF($A30&lt;&gt;"",VLOOKUP($A30,[3]Rates!$A$1:$R$65536,14,FALSE),0)</f>
        <v>0</v>
      </c>
      <c r="J30" s="18">
        <f t="shared" si="1"/>
        <v>0</v>
      </c>
      <c r="K30" s="38"/>
      <c r="L30" s="172">
        <f t="shared" si="2"/>
        <v>0</v>
      </c>
      <c r="M30" s="123" t="str">
        <f t="shared" si="3"/>
        <v/>
      </c>
      <c r="N30" s="38"/>
      <c r="O30" s="16">
        <f>IF($A30&lt;&gt;"",VLOOKUP($A30,[3]Rates!$A$1:$R$65536,15,FALSE),0)</f>
        <v>0</v>
      </c>
      <c r="P30" s="18">
        <f t="shared" si="4"/>
        <v>0</v>
      </c>
      <c r="Q30" s="38"/>
      <c r="R30" s="172">
        <f t="shared" si="5"/>
        <v>0</v>
      </c>
      <c r="S30" s="123" t="str">
        <f t="shared" si="6"/>
        <v/>
      </c>
      <c r="T30" s="38"/>
      <c r="U30" s="16">
        <f>IF($A30&lt;&gt;"",VLOOKUP($A30,[3]Rates!$A$1:$R$65536,16,FALSE),0)</f>
        <v>0</v>
      </c>
      <c r="V30" s="18">
        <f t="shared" si="7"/>
        <v>0</v>
      </c>
      <c r="W30" s="38"/>
      <c r="X30" s="172">
        <f t="shared" si="8"/>
        <v>0</v>
      </c>
      <c r="Y30" s="123" t="str">
        <f t="shared" si="9"/>
        <v/>
      </c>
      <c r="Z30" s="38"/>
      <c r="AA30" s="16">
        <f>IF($A30&lt;&gt;"",VLOOKUP($A30,[3]Rates!$A$1:$R$65536,17,FALSE),0)</f>
        <v>0</v>
      </c>
      <c r="AB30" s="18">
        <f t="shared" si="10"/>
        <v>0</v>
      </c>
      <c r="AC30" s="38"/>
      <c r="AD30" s="172">
        <f t="shared" si="11"/>
        <v>0</v>
      </c>
      <c r="AE30" s="123" t="str">
        <f t="shared" si="12"/>
        <v/>
      </c>
      <c r="AF30" s="38"/>
      <c r="AG30" s="16">
        <f>IF($A30&lt;&gt;"",VLOOKUP($A30,[3]Rates!$A$1:$R$65536,18,FALSE),0)</f>
        <v>0</v>
      </c>
      <c r="AH30" s="18">
        <f t="shared" si="13"/>
        <v>0</v>
      </c>
      <c r="AI30" s="38"/>
      <c r="AJ30" s="172">
        <f t="shared" si="14"/>
        <v>0</v>
      </c>
      <c r="AK30" s="123" t="str">
        <f t="shared" si="15"/>
        <v/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</row>
    <row r="31" spans="1:377" x14ac:dyDescent="0.25">
      <c r="A31" s="142"/>
      <c r="B31" s="15" t="s">
        <v>22</v>
      </c>
      <c r="C31" s="15"/>
      <c r="D31" s="99" t="s">
        <v>77</v>
      </c>
      <c r="E31" s="138">
        <f t="shared" si="16"/>
        <v>1</v>
      </c>
      <c r="F31" s="16">
        <f>IF($A31&lt;&gt;"",VLOOKUP($A31,[3]Rates!$A$1:$R$65536,12,FALSE),0)</f>
        <v>0</v>
      </c>
      <c r="G31" s="18">
        <f t="shared" si="0"/>
        <v>0</v>
      </c>
      <c r="H31" s="38"/>
      <c r="I31" s="16">
        <f>IF($A31&lt;&gt;"",VLOOKUP($A31,[3]Rates!$A$1:$R$65536,14,FALSE),0)</f>
        <v>0</v>
      </c>
      <c r="J31" s="18">
        <f t="shared" si="1"/>
        <v>0</v>
      </c>
      <c r="K31" s="38"/>
      <c r="L31" s="172">
        <f t="shared" si="2"/>
        <v>0</v>
      </c>
      <c r="M31" s="123" t="str">
        <f t="shared" si="3"/>
        <v/>
      </c>
      <c r="N31" s="38"/>
      <c r="O31" s="16">
        <f>IF($A31&lt;&gt;"",VLOOKUP($A31,[3]Rates!$A$1:$R$65536,15,FALSE),0)</f>
        <v>0</v>
      </c>
      <c r="P31" s="18">
        <f t="shared" si="4"/>
        <v>0</v>
      </c>
      <c r="Q31" s="38"/>
      <c r="R31" s="172">
        <f t="shared" si="5"/>
        <v>0</v>
      </c>
      <c r="S31" s="123" t="str">
        <f t="shared" si="6"/>
        <v/>
      </c>
      <c r="T31" s="38"/>
      <c r="U31" s="16">
        <f>IF($A31&lt;&gt;"",VLOOKUP($A31,[3]Rates!$A$1:$R$65536,16,FALSE),0)</f>
        <v>0</v>
      </c>
      <c r="V31" s="18">
        <f t="shared" si="7"/>
        <v>0</v>
      </c>
      <c r="W31" s="38"/>
      <c r="X31" s="172">
        <f t="shared" si="8"/>
        <v>0</v>
      </c>
      <c r="Y31" s="123" t="str">
        <f t="shared" si="9"/>
        <v/>
      </c>
      <c r="Z31" s="38"/>
      <c r="AA31" s="16">
        <f>IF($A31&lt;&gt;"",VLOOKUP($A31,[3]Rates!$A$1:$R$65536,17,FALSE),0)</f>
        <v>0</v>
      </c>
      <c r="AB31" s="18">
        <f t="shared" si="10"/>
        <v>0</v>
      </c>
      <c r="AC31" s="38"/>
      <c r="AD31" s="172">
        <f t="shared" si="11"/>
        <v>0</v>
      </c>
      <c r="AE31" s="123" t="str">
        <f t="shared" si="12"/>
        <v/>
      </c>
      <c r="AF31" s="38"/>
      <c r="AG31" s="16">
        <f>IF($A31&lt;&gt;"",VLOOKUP($A31,[3]Rates!$A$1:$R$65536,18,FALSE),0)</f>
        <v>0</v>
      </c>
      <c r="AH31" s="18">
        <f t="shared" si="13"/>
        <v>0</v>
      </c>
      <c r="AI31" s="38"/>
      <c r="AJ31" s="172">
        <f t="shared" si="14"/>
        <v>0</v>
      </c>
      <c r="AK31" s="123" t="str">
        <f t="shared" si="15"/>
        <v/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</row>
    <row r="32" spans="1:377" x14ac:dyDescent="0.25">
      <c r="A32" s="142" t="str">
        <f>[3]Rates!$A$171</f>
        <v>ICMV_SE</v>
      </c>
      <c r="B32" s="23" t="s">
        <v>82</v>
      </c>
      <c r="C32" s="15"/>
      <c r="D32" s="99" t="s">
        <v>77</v>
      </c>
      <c r="E32" s="138">
        <f t="shared" si="16"/>
        <v>1</v>
      </c>
      <c r="F32" s="16">
        <f>IF($A32&lt;&gt;"",VLOOKUP($A32,[3]Rates!$A$1:$R$65536,12,FALSE),0)</f>
        <v>4.1599999999999998E-2</v>
      </c>
      <c r="G32" s="18">
        <f t="shared" si="0"/>
        <v>4.1599999999999998E-2</v>
      </c>
      <c r="H32" s="38"/>
      <c r="I32" s="16">
        <f>IF($A32&lt;&gt;"",VLOOKUP($A32,[3]Rates!$A$1:$R$65536,14,FALSE),0)</f>
        <v>0</v>
      </c>
      <c r="J32" s="18">
        <f t="shared" si="1"/>
        <v>0</v>
      </c>
      <c r="K32" s="38"/>
      <c r="L32" s="172">
        <f t="shared" si="2"/>
        <v>-4.1599999999999998E-2</v>
      </c>
      <c r="M32" s="123">
        <f t="shared" si="3"/>
        <v>-1</v>
      </c>
      <c r="N32" s="38"/>
      <c r="O32" s="16">
        <f>IF($A32&lt;&gt;"",VLOOKUP($A32,[3]Rates!$A$1:$R$65536,15,FALSE),0)</f>
        <v>0</v>
      </c>
      <c r="P32" s="18">
        <f t="shared" si="4"/>
        <v>0</v>
      </c>
      <c r="Q32" s="38"/>
      <c r="R32" s="172">
        <f t="shared" si="5"/>
        <v>0</v>
      </c>
      <c r="S32" s="123" t="str">
        <f t="shared" si="6"/>
        <v/>
      </c>
      <c r="T32" s="38"/>
      <c r="U32" s="16">
        <f>IF($A32&lt;&gt;"",VLOOKUP($A32,[3]Rates!$A$1:$R$65536,16,FALSE),0)</f>
        <v>0</v>
      </c>
      <c r="V32" s="18">
        <f t="shared" si="7"/>
        <v>0</v>
      </c>
      <c r="W32" s="38"/>
      <c r="X32" s="172">
        <f t="shared" si="8"/>
        <v>0</v>
      </c>
      <c r="Y32" s="123" t="str">
        <f t="shared" si="9"/>
        <v/>
      </c>
      <c r="Z32" s="38"/>
      <c r="AA32" s="16">
        <f>IF($A32&lt;&gt;"",VLOOKUP($A32,[3]Rates!$A$1:$R$65536,17,FALSE),0)</f>
        <v>0</v>
      </c>
      <c r="AB32" s="18">
        <f t="shared" si="10"/>
        <v>0</v>
      </c>
      <c r="AC32" s="38"/>
      <c r="AD32" s="172">
        <f t="shared" si="11"/>
        <v>0</v>
      </c>
      <c r="AE32" s="123" t="str">
        <f t="shared" si="12"/>
        <v/>
      </c>
      <c r="AF32" s="38"/>
      <c r="AG32" s="16">
        <f>IF($A32&lt;&gt;"",VLOOKUP($A32,[3]Rates!$A$1:$R$65536,18,FALSE),0)</f>
        <v>0</v>
      </c>
      <c r="AH32" s="18">
        <f t="shared" si="13"/>
        <v>0</v>
      </c>
      <c r="AI32" s="38"/>
      <c r="AJ32" s="172">
        <f t="shared" si="14"/>
        <v>0</v>
      </c>
      <c r="AK32" s="123" t="str">
        <f t="shared" si="15"/>
        <v/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</row>
    <row r="33" spans="1:377" x14ac:dyDescent="0.25">
      <c r="A33" s="142" t="str">
        <f>[3]Rates!$A$175</f>
        <v>LRVA16_SE</v>
      </c>
      <c r="B33" s="23" t="str">
        <f>[3]Rates!$B$175</f>
        <v>Lost Revenue Adjustment Mechanism Variance Account (LRAMVA) (2016)</v>
      </c>
      <c r="C33" s="15"/>
      <c r="D33" s="99" t="s">
        <v>77</v>
      </c>
      <c r="E33" s="138">
        <f t="shared" si="16"/>
        <v>1</v>
      </c>
      <c r="F33" s="16">
        <f>IF($A33&lt;&gt;"",VLOOKUP($A33,[3]Rates!$A$1:$R$65536,12,FALSE),0)</f>
        <v>0</v>
      </c>
      <c r="G33" s="18">
        <f t="shared" si="0"/>
        <v>0</v>
      </c>
      <c r="H33" s="38"/>
      <c r="I33" s="16">
        <f>IF($A33&lt;&gt;"",VLOOKUP($A33,[3]Rates!$A$1:$R$65536,14,FALSE),0)</f>
        <v>-0.1661</v>
      </c>
      <c r="J33" s="18">
        <f t="shared" si="1"/>
        <v>-0.1661</v>
      </c>
      <c r="K33" s="38"/>
      <c r="L33" s="172">
        <f t="shared" si="2"/>
        <v>-0.1661</v>
      </c>
      <c r="M33" s="123" t="str">
        <f>IF((G33)=0,"",(L33/G33))</f>
        <v/>
      </c>
      <c r="N33" s="38"/>
      <c r="O33" s="16">
        <f>IF($A33&lt;&gt;"",VLOOKUP($A33,[3]Rates!$A$1:$R$65536,15,FALSE),0)</f>
        <v>0</v>
      </c>
      <c r="P33" s="18">
        <f t="shared" si="4"/>
        <v>0</v>
      </c>
      <c r="Q33" s="38"/>
      <c r="R33" s="172">
        <f t="shared" si="5"/>
        <v>0.1661</v>
      </c>
      <c r="S33" s="123">
        <f t="shared" si="6"/>
        <v>-1</v>
      </c>
      <c r="T33" s="38"/>
      <c r="U33" s="16">
        <f>IF($A33&lt;&gt;"",VLOOKUP($A33,[3]Rates!$A$1:$R$65536,16,FALSE),0)</f>
        <v>0</v>
      </c>
      <c r="V33" s="18">
        <f t="shared" si="7"/>
        <v>0</v>
      </c>
      <c r="W33" s="38"/>
      <c r="X33" s="172">
        <f t="shared" si="8"/>
        <v>0</v>
      </c>
      <c r="Y33" s="123" t="str">
        <f t="shared" si="9"/>
        <v/>
      </c>
      <c r="Z33" s="38"/>
      <c r="AA33" s="16">
        <f>IF($A33&lt;&gt;"",VLOOKUP($A33,[3]Rates!$A$1:$R$65536,17,FALSE),0)</f>
        <v>0</v>
      </c>
      <c r="AB33" s="18">
        <f t="shared" si="10"/>
        <v>0</v>
      </c>
      <c r="AC33" s="38"/>
      <c r="AD33" s="172">
        <f t="shared" si="11"/>
        <v>0</v>
      </c>
      <c r="AE33" s="123" t="str">
        <f t="shared" si="12"/>
        <v/>
      </c>
      <c r="AF33" s="38"/>
      <c r="AG33" s="16">
        <f>IF($A33&lt;&gt;"",VLOOKUP($A33,[3]Rates!$A$1:$R$65536,18,FALSE),0)</f>
        <v>0</v>
      </c>
      <c r="AH33" s="18">
        <f t="shared" si="13"/>
        <v>0</v>
      </c>
      <c r="AI33" s="38"/>
      <c r="AJ33" s="172">
        <f t="shared" si="14"/>
        <v>0</v>
      </c>
      <c r="AK33" s="123" t="str">
        <f t="shared" si="15"/>
        <v/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</row>
    <row r="34" spans="1:377" x14ac:dyDescent="0.25">
      <c r="A34" s="142" t="s">
        <v>119</v>
      </c>
      <c r="B34" s="23" t="str">
        <f>[3]Rates!$B$176</f>
        <v>Account 1575</v>
      </c>
      <c r="C34" s="15"/>
      <c r="D34" s="99" t="s">
        <v>77</v>
      </c>
      <c r="E34" s="138">
        <f t="shared" si="16"/>
        <v>1</v>
      </c>
      <c r="F34" s="16">
        <f>IF($A34&lt;&gt;"",VLOOKUP($A34,[3]Rates!$A$1:$R$65536,12,FALSE),0)</f>
        <v>0</v>
      </c>
      <c r="G34" s="18">
        <f t="shared" si="0"/>
        <v>0</v>
      </c>
      <c r="H34" s="38"/>
      <c r="I34" s="16">
        <f>IF($A34&lt;&gt;"",VLOOKUP($A34,[3]Rates!$A$1:$R$65536,14,FALSE),0)</f>
        <v>-0.24460000000000001</v>
      </c>
      <c r="J34" s="18">
        <f t="shared" si="1"/>
        <v>-0.24460000000000001</v>
      </c>
      <c r="K34" s="38"/>
      <c r="L34" s="172">
        <f t="shared" si="2"/>
        <v>-0.24460000000000001</v>
      </c>
      <c r="M34" s="123" t="str">
        <f t="shared" si="3"/>
        <v/>
      </c>
      <c r="N34" s="38"/>
      <c r="O34" s="16">
        <f>IF($A34&lt;&gt;"",VLOOKUP($A34,[3]Rates!$A$1:$R$65536,15,FALSE),0)</f>
        <v>0</v>
      </c>
      <c r="P34" s="18">
        <f t="shared" si="4"/>
        <v>0</v>
      </c>
      <c r="Q34" s="38"/>
      <c r="R34" s="172">
        <f t="shared" si="5"/>
        <v>0.24460000000000001</v>
      </c>
      <c r="S34" s="123">
        <f t="shared" si="6"/>
        <v>-1</v>
      </c>
      <c r="T34" s="38"/>
      <c r="U34" s="16">
        <f>IF($A34&lt;&gt;"",VLOOKUP($A34,[3]Rates!$A$1:$R$65536,16,FALSE),0)</f>
        <v>0</v>
      </c>
      <c r="V34" s="18">
        <f t="shared" si="7"/>
        <v>0</v>
      </c>
      <c r="W34" s="38"/>
      <c r="X34" s="172">
        <f t="shared" si="8"/>
        <v>0</v>
      </c>
      <c r="Y34" s="123" t="str">
        <f t="shared" si="9"/>
        <v/>
      </c>
      <c r="Z34" s="38"/>
      <c r="AA34" s="16">
        <f>IF($A34&lt;&gt;"",VLOOKUP($A34,[3]Rates!$A$1:$R$65536,17,FALSE),0)</f>
        <v>0</v>
      </c>
      <c r="AB34" s="18">
        <f t="shared" si="10"/>
        <v>0</v>
      </c>
      <c r="AC34" s="38"/>
      <c r="AD34" s="172">
        <f t="shared" si="11"/>
        <v>0</v>
      </c>
      <c r="AE34" s="123" t="str">
        <f t="shared" si="12"/>
        <v/>
      </c>
      <c r="AF34" s="38"/>
      <c r="AG34" s="16">
        <f>IF($A34&lt;&gt;"",VLOOKUP($A34,[3]Rates!$A$1:$R$65536,18,FALSE),0)</f>
        <v>0</v>
      </c>
      <c r="AH34" s="18">
        <f t="shared" si="13"/>
        <v>0</v>
      </c>
      <c r="AI34" s="38"/>
      <c r="AJ34" s="172">
        <f t="shared" si="14"/>
        <v>0</v>
      </c>
      <c r="AK34" s="123" t="str">
        <f t="shared" si="15"/>
        <v/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</row>
    <row r="35" spans="1:377" x14ac:dyDescent="0.25">
      <c r="A35" s="142"/>
      <c r="B35" s="23"/>
      <c r="C35" s="15"/>
      <c r="D35" s="99"/>
      <c r="E35" s="138"/>
      <c r="F35" s="16">
        <f>IF($A35&lt;&gt;"",VLOOKUP($A35,[3]Rates!$A$1:$R$65536,12,FALSE),0)</f>
        <v>0</v>
      </c>
      <c r="G35" s="18">
        <f t="shared" si="0"/>
        <v>0</v>
      </c>
      <c r="H35" s="38"/>
      <c r="I35" s="16">
        <f>IF($A35&lt;&gt;"",VLOOKUP($A35,[3]Rates!$A$1:$R$65536,14,FALSE),0)</f>
        <v>0</v>
      </c>
      <c r="J35" s="18">
        <f t="shared" si="1"/>
        <v>0</v>
      </c>
      <c r="K35" s="38"/>
      <c r="L35" s="172">
        <f t="shared" si="2"/>
        <v>0</v>
      </c>
      <c r="M35" s="123" t="str">
        <f t="shared" si="3"/>
        <v/>
      </c>
      <c r="N35" s="38"/>
      <c r="O35" s="16">
        <f>IF($A35&lt;&gt;"",VLOOKUP($A35,[3]Rates!$A$1:$R$65536,15,FALSE),0)</f>
        <v>0</v>
      </c>
      <c r="P35" s="18">
        <f t="shared" si="4"/>
        <v>0</v>
      </c>
      <c r="Q35" s="38"/>
      <c r="R35" s="172">
        <f t="shared" si="5"/>
        <v>0</v>
      </c>
      <c r="S35" s="123" t="str">
        <f t="shared" si="6"/>
        <v/>
      </c>
      <c r="T35" s="38"/>
      <c r="U35" s="16">
        <f>IF($A35&lt;&gt;"",VLOOKUP($A35,[3]Rates!$A$1:$R$65536,16,FALSE),0)</f>
        <v>0</v>
      </c>
      <c r="V35" s="18">
        <f t="shared" si="7"/>
        <v>0</v>
      </c>
      <c r="W35" s="38"/>
      <c r="X35" s="172">
        <f t="shared" si="8"/>
        <v>0</v>
      </c>
      <c r="Y35" s="123" t="str">
        <f t="shared" si="9"/>
        <v/>
      </c>
      <c r="Z35" s="38"/>
      <c r="AA35" s="16">
        <f>IF($A35&lt;&gt;"",VLOOKUP($A35,[3]Rates!$A$1:$R$65536,17,FALSE),0)</f>
        <v>0</v>
      </c>
      <c r="AB35" s="18">
        <f t="shared" si="10"/>
        <v>0</v>
      </c>
      <c r="AC35" s="38"/>
      <c r="AD35" s="172">
        <f t="shared" si="11"/>
        <v>0</v>
      </c>
      <c r="AE35" s="123" t="str">
        <f t="shared" si="12"/>
        <v/>
      </c>
      <c r="AF35" s="38"/>
      <c r="AG35" s="16">
        <f>IF($A35&lt;&gt;"",VLOOKUP($A35,[3]Rates!$A$1:$R$65536,18,FALSE),0)</f>
        <v>0</v>
      </c>
      <c r="AH35" s="18">
        <f t="shared" si="13"/>
        <v>0</v>
      </c>
      <c r="AI35" s="38"/>
      <c r="AJ35" s="172">
        <f t="shared" si="14"/>
        <v>0</v>
      </c>
      <c r="AK35" s="123" t="str">
        <f t="shared" si="15"/>
        <v/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</row>
    <row r="36" spans="1:377" x14ac:dyDescent="0.25">
      <c r="A36" s="142"/>
      <c r="B36" s="23"/>
      <c r="C36" s="15"/>
      <c r="D36" s="99"/>
      <c r="E36" s="138"/>
      <c r="F36" s="16">
        <f>IF($A36&lt;&gt;"",VLOOKUP($A36,[3]Rates!$A$1:$R$65536,12,FALSE),0)</f>
        <v>0</v>
      </c>
      <c r="G36" s="18">
        <f t="shared" si="0"/>
        <v>0</v>
      </c>
      <c r="H36" s="38"/>
      <c r="I36" s="16">
        <f>IF($A36&lt;&gt;"",VLOOKUP($A36,[3]Rates!$A$1:$R$65536,14,FALSE),0)</f>
        <v>0</v>
      </c>
      <c r="J36" s="18">
        <f t="shared" si="1"/>
        <v>0</v>
      </c>
      <c r="K36" s="38"/>
      <c r="L36" s="172">
        <f t="shared" si="2"/>
        <v>0</v>
      </c>
      <c r="M36" s="123" t="str">
        <f t="shared" si="3"/>
        <v/>
      </c>
      <c r="N36" s="38"/>
      <c r="O36" s="16">
        <f>IF($A36&lt;&gt;"",VLOOKUP($A36,[3]Rates!$A$1:$R$65536,15,FALSE),0)</f>
        <v>0</v>
      </c>
      <c r="P36" s="18">
        <f t="shared" si="4"/>
        <v>0</v>
      </c>
      <c r="Q36" s="38"/>
      <c r="R36" s="172">
        <f t="shared" si="5"/>
        <v>0</v>
      </c>
      <c r="S36" s="123" t="str">
        <f t="shared" si="6"/>
        <v/>
      </c>
      <c r="T36" s="38"/>
      <c r="U36" s="16">
        <f>IF($A36&lt;&gt;"",VLOOKUP($A36,[3]Rates!$A$1:$R$65536,16,FALSE),0)</f>
        <v>0</v>
      </c>
      <c r="V36" s="18">
        <f t="shared" si="7"/>
        <v>0</v>
      </c>
      <c r="W36" s="38"/>
      <c r="X36" s="172">
        <f t="shared" si="8"/>
        <v>0</v>
      </c>
      <c r="Y36" s="123" t="str">
        <f t="shared" si="9"/>
        <v/>
      </c>
      <c r="Z36" s="38"/>
      <c r="AA36" s="16">
        <f>IF($A36&lt;&gt;"",VLOOKUP($A36,[3]Rates!$A$1:$R$65536,17,FALSE),0)</f>
        <v>0</v>
      </c>
      <c r="AB36" s="18">
        <f t="shared" si="10"/>
        <v>0</v>
      </c>
      <c r="AC36" s="38"/>
      <c r="AD36" s="172">
        <f t="shared" si="11"/>
        <v>0</v>
      </c>
      <c r="AE36" s="123" t="str">
        <f t="shared" si="12"/>
        <v/>
      </c>
      <c r="AF36" s="38"/>
      <c r="AG36" s="16">
        <f>IF($A36&lt;&gt;"",VLOOKUP($A36,[3]Rates!$A$1:$R$65536,18,FALSE),0)</f>
        <v>0</v>
      </c>
      <c r="AH36" s="18">
        <f t="shared" si="13"/>
        <v>0</v>
      </c>
      <c r="AI36" s="38"/>
      <c r="AJ36" s="172">
        <f t="shared" si="14"/>
        <v>0</v>
      </c>
      <c r="AK36" s="123" t="str">
        <f t="shared" si="15"/>
        <v/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</row>
    <row r="37" spans="1:377" x14ac:dyDescent="0.25">
      <c r="A37" s="142"/>
      <c r="B37" s="23"/>
      <c r="C37" s="15"/>
      <c r="D37" s="99"/>
      <c r="E37" s="138"/>
      <c r="F37" s="16">
        <f>IF($A37&lt;&gt;"",VLOOKUP($A37,[3]Rates!$A$1:$R$65536,12,FALSE),0)</f>
        <v>0</v>
      </c>
      <c r="G37" s="18">
        <f t="shared" si="0"/>
        <v>0</v>
      </c>
      <c r="H37" s="38"/>
      <c r="I37" s="16">
        <f>IF($A37&lt;&gt;"",VLOOKUP($A37,[3]Rates!$A$1:$R$65536,14,FALSE),0)</f>
        <v>0</v>
      </c>
      <c r="J37" s="18">
        <f t="shared" si="1"/>
        <v>0</v>
      </c>
      <c r="K37" s="38"/>
      <c r="L37" s="172">
        <f t="shared" si="2"/>
        <v>0</v>
      </c>
      <c r="M37" s="123" t="str">
        <f t="shared" si="3"/>
        <v/>
      </c>
      <c r="N37" s="38"/>
      <c r="O37" s="16">
        <f>IF($A37&lt;&gt;"",VLOOKUP($A37,[3]Rates!$A$1:$R$65536,15,FALSE),0)</f>
        <v>0</v>
      </c>
      <c r="P37" s="18">
        <f t="shared" si="4"/>
        <v>0</v>
      </c>
      <c r="Q37" s="38"/>
      <c r="R37" s="172">
        <f t="shared" si="5"/>
        <v>0</v>
      </c>
      <c r="S37" s="123" t="str">
        <f t="shared" si="6"/>
        <v/>
      </c>
      <c r="T37" s="38"/>
      <c r="U37" s="16">
        <f>IF($A37&lt;&gt;"",VLOOKUP($A37,[3]Rates!$A$1:$R$65536,16,FALSE),0)</f>
        <v>0</v>
      </c>
      <c r="V37" s="18">
        <f t="shared" si="7"/>
        <v>0</v>
      </c>
      <c r="W37" s="38"/>
      <c r="X37" s="172">
        <f t="shared" si="8"/>
        <v>0</v>
      </c>
      <c r="Y37" s="123" t="str">
        <f t="shared" si="9"/>
        <v/>
      </c>
      <c r="Z37" s="38"/>
      <c r="AA37" s="16">
        <f>IF($A37&lt;&gt;"",VLOOKUP($A37,[3]Rates!$A$1:$R$65536,17,FALSE),0)</f>
        <v>0</v>
      </c>
      <c r="AB37" s="18">
        <f t="shared" si="10"/>
        <v>0</v>
      </c>
      <c r="AC37" s="38"/>
      <c r="AD37" s="172">
        <f t="shared" si="11"/>
        <v>0</v>
      </c>
      <c r="AE37" s="123" t="str">
        <f t="shared" si="12"/>
        <v/>
      </c>
      <c r="AF37" s="38"/>
      <c r="AG37" s="16">
        <f>IF($A37&lt;&gt;"",VLOOKUP($A37,[3]Rates!$A$1:$R$65536,18,FALSE),0)</f>
        <v>0</v>
      </c>
      <c r="AH37" s="18">
        <f t="shared" si="13"/>
        <v>0</v>
      </c>
      <c r="AI37" s="38"/>
      <c r="AJ37" s="172">
        <f t="shared" si="14"/>
        <v>0</v>
      </c>
      <c r="AK37" s="123" t="str">
        <f t="shared" si="15"/>
        <v/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</row>
    <row r="38" spans="1:377" x14ac:dyDescent="0.25">
      <c r="A38" s="142"/>
      <c r="B38" s="23"/>
      <c r="C38" s="15"/>
      <c r="D38" s="99"/>
      <c r="E38" s="138"/>
      <c r="F38" s="16">
        <f>IF($A38&lt;&gt;"",VLOOKUP($A38,[3]Rates!$A$1:$R$65536,12,FALSE),0)</f>
        <v>0</v>
      </c>
      <c r="G38" s="18">
        <f t="shared" si="0"/>
        <v>0</v>
      </c>
      <c r="H38" s="38"/>
      <c r="I38" s="16">
        <f>IF($A38&lt;&gt;"",VLOOKUP($A38,[3]Rates!$A$1:$R$65536,14,FALSE),0)</f>
        <v>0</v>
      </c>
      <c r="J38" s="18">
        <f t="shared" si="1"/>
        <v>0</v>
      </c>
      <c r="K38" s="38"/>
      <c r="L38" s="172">
        <f t="shared" si="2"/>
        <v>0</v>
      </c>
      <c r="M38" s="123" t="str">
        <f t="shared" si="3"/>
        <v/>
      </c>
      <c r="N38" s="38"/>
      <c r="O38" s="16">
        <f>IF($A38&lt;&gt;"",VLOOKUP($A38,[3]Rates!$A$1:$R$65536,15,FALSE),0)</f>
        <v>0</v>
      </c>
      <c r="P38" s="18">
        <f t="shared" si="4"/>
        <v>0</v>
      </c>
      <c r="Q38" s="38"/>
      <c r="R38" s="172">
        <f t="shared" si="5"/>
        <v>0</v>
      </c>
      <c r="S38" s="123" t="str">
        <f t="shared" si="6"/>
        <v/>
      </c>
      <c r="T38" s="38"/>
      <c r="U38" s="16">
        <f>IF($A38&lt;&gt;"",VLOOKUP($A38,[3]Rates!$A$1:$R$65536,16,FALSE),0)</f>
        <v>0</v>
      </c>
      <c r="V38" s="18">
        <f t="shared" si="7"/>
        <v>0</v>
      </c>
      <c r="W38" s="38"/>
      <c r="X38" s="172">
        <f t="shared" si="8"/>
        <v>0</v>
      </c>
      <c r="Y38" s="123" t="str">
        <f t="shared" si="9"/>
        <v/>
      </c>
      <c r="Z38" s="38"/>
      <c r="AA38" s="16">
        <f>IF($A38&lt;&gt;"",VLOOKUP($A38,[3]Rates!$A$1:$R$65536,17,FALSE),0)</f>
        <v>0</v>
      </c>
      <c r="AB38" s="18">
        <f t="shared" si="10"/>
        <v>0</v>
      </c>
      <c r="AC38" s="38"/>
      <c r="AD38" s="172">
        <f t="shared" si="11"/>
        <v>0</v>
      </c>
      <c r="AE38" s="123" t="str">
        <f t="shared" si="12"/>
        <v/>
      </c>
      <c r="AF38" s="38"/>
      <c r="AG38" s="16">
        <f>IF($A38&lt;&gt;"",VLOOKUP($A38,[3]Rates!$A$1:$R$65536,18,FALSE),0)</f>
        <v>0</v>
      </c>
      <c r="AH38" s="18">
        <f t="shared" si="13"/>
        <v>0</v>
      </c>
      <c r="AI38" s="38"/>
      <c r="AJ38" s="172">
        <f t="shared" si="14"/>
        <v>0</v>
      </c>
      <c r="AK38" s="123" t="str">
        <f t="shared" si="15"/>
        <v/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</row>
    <row r="39" spans="1:377" s="29" customFormat="1" x14ac:dyDescent="0.25">
      <c r="A39" s="143"/>
      <c r="B39" s="24" t="s">
        <v>23</v>
      </c>
      <c r="C39" s="25"/>
      <c r="D39" s="100"/>
      <c r="E39" s="27"/>
      <c r="F39" s="26"/>
      <c r="G39" s="28">
        <f>SUM(G23:G38)</f>
        <v>11.578800000000001</v>
      </c>
      <c r="H39" s="38"/>
      <c r="I39" s="26"/>
      <c r="J39" s="28">
        <f>SUM(J23:J38)</f>
        <v>12.926799999999998</v>
      </c>
      <c r="K39" s="38"/>
      <c r="L39" s="173">
        <f t="shared" si="2"/>
        <v>1.3479999999999972</v>
      </c>
      <c r="M39" s="124">
        <f>IF((G39)=0,"",(L39/G39))</f>
        <v>0.11641966352299005</v>
      </c>
      <c r="N39" s="38"/>
      <c r="O39" s="26"/>
      <c r="P39" s="28">
        <f>SUM(P23:P38)</f>
        <v>14.836599999999999</v>
      </c>
      <c r="Q39" s="38"/>
      <c r="R39" s="173">
        <f t="shared" si="5"/>
        <v>1.9098000000000006</v>
      </c>
      <c r="S39" s="124">
        <f t="shared" si="6"/>
        <v>0.14773957978772789</v>
      </c>
      <c r="T39" s="38"/>
      <c r="U39" s="26"/>
      <c r="V39" s="28">
        <f>SUM(V23:V38)</f>
        <v>15.563700000000001</v>
      </c>
      <c r="W39" s="38"/>
      <c r="X39" s="173">
        <f t="shared" si="8"/>
        <v>0.72710000000000186</v>
      </c>
      <c r="Y39" s="124">
        <f t="shared" si="9"/>
        <v>4.9007184934553867E-2</v>
      </c>
      <c r="Z39" s="38"/>
      <c r="AA39" s="26"/>
      <c r="AB39" s="28">
        <f>SUM(AB23:AB38)</f>
        <v>16.258699999999997</v>
      </c>
      <c r="AC39" s="38"/>
      <c r="AD39" s="173">
        <f t="shared" si="11"/>
        <v>0.69499999999999673</v>
      </c>
      <c r="AE39" s="124">
        <f t="shared" si="12"/>
        <v>4.4655191246297264E-2</v>
      </c>
      <c r="AF39" s="38"/>
      <c r="AG39" s="26"/>
      <c r="AH39" s="28">
        <f>SUM(AH23:AH38)</f>
        <v>16.884699999999999</v>
      </c>
      <c r="AI39" s="38"/>
      <c r="AJ39" s="173">
        <f t="shared" si="14"/>
        <v>0.62600000000000122</v>
      </c>
      <c r="AK39" s="124">
        <f t="shared" si="15"/>
        <v>3.8502463296573607E-2</v>
      </c>
    </row>
    <row r="40" spans="1:377" x14ac:dyDescent="0.25">
      <c r="A40" s="142" t="str">
        <f>[3]Rates!$A$169</f>
        <v>RAL14_SE</v>
      </c>
      <c r="B40" s="30" t="s">
        <v>83</v>
      </c>
      <c r="C40" s="15"/>
      <c r="D40" s="99" t="s">
        <v>77</v>
      </c>
      <c r="E40" s="138">
        <f>$F$18</f>
        <v>1</v>
      </c>
      <c r="F40" s="16">
        <f>IF($A40&lt;&gt;"",VLOOKUP($A40,[3]Rates!$A$1:$R$65536,12,FALSE),0)</f>
        <v>-0.22969999999999999</v>
      </c>
      <c r="G40" s="18">
        <f t="shared" ref="G40:G49" si="17">E40*F40</f>
        <v>-0.22969999999999999</v>
      </c>
      <c r="H40" s="38"/>
      <c r="I40" s="16">
        <f>IF($A40&lt;&gt;"",VLOOKUP($A40,[3]Rates!$A$1:$R$65536,14,FALSE),0)</f>
        <v>0</v>
      </c>
      <c r="J40" s="18">
        <f>$E40*I40</f>
        <v>0</v>
      </c>
      <c r="K40" s="38"/>
      <c r="L40" s="172">
        <f t="shared" si="2"/>
        <v>0.22969999999999999</v>
      </c>
      <c r="M40" s="123">
        <f t="shared" si="3"/>
        <v>-1</v>
      </c>
      <c r="N40" s="38"/>
      <c r="O40" s="16">
        <f>IF($A40&lt;&gt;"",VLOOKUP($A40,[3]Rates!$A$1:$R$65536,15,FALSE),0)</f>
        <v>0</v>
      </c>
      <c r="P40" s="18">
        <f>$E40*O40</f>
        <v>0</v>
      </c>
      <c r="Q40" s="38"/>
      <c r="R40" s="172">
        <f t="shared" si="5"/>
        <v>0</v>
      </c>
      <c r="S40" s="123" t="str">
        <f t="shared" si="6"/>
        <v/>
      </c>
      <c r="T40" s="38"/>
      <c r="U40" s="16">
        <f>IF($A40&lt;&gt;"",VLOOKUP($A40,[3]Rates!$A$1:$R$65536,16,FALSE),0)</f>
        <v>0</v>
      </c>
      <c r="V40" s="18">
        <f>$E40*U40</f>
        <v>0</v>
      </c>
      <c r="W40" s="38"/>
      <c r="X40" s="172">
        <f t="shared" si="8"/>
        <v>0</v>
      </c>
      <c r="Y40" s="123" t="str">
        <f t="shared" si="9"/>
        <v/>
      </c>
      <c r="Z40" s="38"/>
      <c r="AA40" s="16">
        <f>IF($A40&lt;&gt;"",VLOOKUP($A40,[3]Rates!$A$1:$R$65536,17,FALSE),0)</f>
        <v>0</v>
      </c>
      <c r="AB40" s="18">
        <f>$E40*AA40</f>
        <v>0</v>
      </c>
      <c r="AC40" s="38"/>
      <c r="AD40" s="172">
        <f t="shared" si="11"/>
        <v>0</v>
      </c>
      <c r="AE40" s="123" t="str">
        <f t="shared" si="12"/>
        <v/>
      </c>
      <c r="AF40" s="38"/>
      <c r="AG40" s="16">
        <f>IF($A40&lt;&gt;"",VLOOKUP($A40,[3]Rates!$A$1:$R$65536,18,FALSE),0)</f>
        <v>0</v>
      </c>
      <c r="AH40" s="18">
        <f>$E40*AG40</f>
        <v>0</v>
      </c>
      <c r="AI40" s="38"/>
      <c r="AJ40" s="172">
        <f t="shared" si="14"/>
        <v>0</v>
      </c>
      <c r="AK40" s="123" t="str">
        <f t="shared" si="15"/>
        <v/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</row>
    <row r="41" spans="1:377" x14ac:dyDescent="0.25">
      <c r="A41" s="142" t="str">
        <f>[3]Rates!$A$173</f>
        <v>RAL16_SE</v>
      </c>
      <c r="B41" s="30" t="str">
        <f>[3]Rates!$B$33</f>
        <v xml:space="preserve">Disposition of Deferral/Variance Accounts (2016) </v>
      </c>
      <c r="C41" s="15"/>
      <c r="D41" s="99" t="s">
        <v>77</v>
      </c>
      <c r="E41" s="138">
        <f t="shared" ref="E41:E47" si="18">$F$18</f>
        <v>1</v>
      </c>
      <c r="F41" s="16">
        <f>IF($A41&lt;&gt;"",VLOOKUP($A41,[3]Rates!$A$1:$R$65536,12,FALSE),0)</f>
        <v>0</v>
      </c>
      <c r="G41" s="18">
        <f t="shared" si="17"/>
        <v>0</v>
      </c>
      <c r="H41" s="21"/>
      <c r="I41" s="16">
        <f>IF($A41&lt;&gt;"",VLOOKUP($A41,[3]Rates!$A$1:$R$65536,14,FALSE),0)</f>
        <v>2.12E-2</v>
      </c>
      <c r="J41" s="18">
        <f t="shared" ref="J41:J47" si="19">$E41*I41</f>
        <v>2.12E-2</v>
      </c>
      <c r="K41" s="21"/>
      <c r="L41" s="172">
        <f t="shared" si="2"/>
        <v>2.12E-2</v>
      </c>
      <c r="M41" s="123" t="str">
        <f t="shared" si="3"/>
        <v/>
      </c>
      <c r="N41" s="21"/>
      <c r="O41" s="16">
        <f>IF($A41&lt;&gt;"",VLOOKUP($A41,[3]Rates!$A$1:$R$65536,15,FALSE),0)</f>
        <v>2.12E-2</v>
      </c>
      <c r="P41" s="18">
        <f t="shared" ref="P41:P49" si="20">$E41*O41</f>
        <v>2.12E-2</v>
      </c>
      <c r="Q41" s="21"/>
      <c r="R41" s="172">
        <f t="shared" si="5"/>
        <v>0</v>
      </c>
      <c r="S41" s="123">
        <f t="shared" si="6"/>
        <v>0</v>
      </c>
      <c r="T41" s="21"/>
      <c r="U41" s="16">
        <f>IF($A41&lt;&gt;"",VLOOKUP($A41,[3]Rates!$A$1:$R$65536,16,FALSE),0)</f>
        <v>0</v>
      </c>
      <c r="V41" s="18">
        <f t="shared" ref="V41:V49" si="21">$E41*U41</f>
        <v>0</v>
      </c>
      <c r="W41" s="21"/>
      <c r="X41" s="172">
        <f t="shared" si="8"/>
        <v>-2.12E-2</v>
      </c>
      <c r="Y41" s="123">
        <f t="shared" si="9"/>
        <v>-1</v>
      </c>
      <c r="Z41" s="21"/>
      <c r="AA41" s="16">
        <f>IF($A41&lt;&gt;"",VLOOKUP($A41,[3]Rates!$A$1:$R$65536,17,FALSE),0)</f>
        <v>0</v>
      </c>
      <c r="AB41" s="18">
        <f t="shared" ref="AB41:AB49" si="22">$E41*AA41</f>
        <v>0</v>
      </c>
      <c r="AC41" s="21"/>
      <c r="AD41" s="172">
        <f t="shared" si="11"/>
        <v>0</v>
      </c>
      <c r="AE41" s="123" t="str">
        <f t="shared" si="12"/>
        <v/>
      </c>
      <c r="AF41" s="21"/>
      <c r="AG41" s="16">
        <f>IF($A41&lt;&gt;"",VLOOKUP($A41,[3]Rates!$A$1:$R$65536,18,FALSE),0)</f>
        <v>0</v>
      </c>
      <c r="AH41" s="18">
        <f t="shared" ref="AH41:AH49" si="23">$E41*AG41</f>
        <v>0</v>
      </c>
      <c r="AI41" s="21"/>
      <c r="AJ41" s="172">
        <f t="shared" si="14"/>
        <v>0</v>
      </c>
      <c r="AK41" s="123" t="str">
        <f t="shared" si="15"/>
        <v/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</row>
    <row r="42" spans="1:377" x14ac:dyDescent="0.25">
      <c r="A42" s="142" t="str">
        <f>[3]Rates!$A$170</f>
        <v>GA14_SE</v>
      </c>
      <c r="B42" s="30" t="s">
        <v>85</v>
      </c>
      <c r="C42" s="15"/>
      <c r="D42" s="99" t="s">
        <v>77</v>
      </c>
      <c r="E42" s="138">
        <f t="shared" si="18"/>
        <v>1</v>
      </c>
      <c r="F42" s="16">
        <f>IF($A42&lt;&gt;"",VLOOKUP($A42,[3]Rates!$A$1:$R$65536,12,FALSE),0)</f>
        <v>-7.3200000000000001E-2</v>
      </c>
      <c r="G42" s="18">
        <f t="shared" si="17"/>
        <v>-7.3200000000000001E-2</v>
      </c>
      <c r="H42" s="21"/>
      <c r="I42" s="16">
        <f>IF($A42&lt;&gt;"",VLOOKUP($A42,[3]Rates!$A$1:$R$65536,14,FALSE),0)</f>
        <v>0</v>
      </c>
      <c r="J42" s="18">
        <f t="shared" si="19"/>
        <v>0</v>
      </c>
      <c r="K42" s="21"/>
      <c r="L42" s="172">
        <f t="shared" si="2"/>
        <v>7.3200000000000001E-2</v>
      </c>
      <c r="M42" s="123">
        <f t="shared" si="3"/>
        <v>-1</v>
      </c>
      <c r="N42" s="21"/>
      <c r="O42" s="16">
        <f>IF($A42&lt;&gt;"",VLOOKUP($A42,[3]Rates!$A$1:$R$65536,15,FALSE),0)</f>
        <v>0</v>
      </c>
      <c r="P42" s="18">
        <f t="shared" si="20"/>
        <v>0</v>
      </c>
      <c r="Q42" s="21"/>
      <c r="R42" s="172">
        <f t="shared" si="5"/>
        <v>0</v>
      </c>
      <c r="S42" s="123" t="str">
        <f t="shared" si="6"/>
        <v/>
      </c>
      <c r="T42" s="21"/>
      <c r="U42" s="16">
        <f>IF($A42&lt;&gt;"",VLOOKUP($A42,[3]Rates!$A$1:$R$65536,16,FALSE),0)</f>
        <v>0</v>
      </c>
      <c r="V42" s="18">
        <f t="shared" si="21"/>
        <v>0</v>
      </c>
      <c r="W42" s="21"/>
      <c r="X42" s="172">
        <f t="shared" si="8"/>
        <v>0</v>
      </c>
      <c r="Y42" s="123" t="str">
        <f t="shared" si="9"/>
        <v/>
      </c>
      <c r="Z42" s="21"/>
      <c r="AA42" s="16">
        <f>IF($A42&lt;&gt;"",VLOOKUP($A42,[3]Rates!$A$1:$R$65536,17,FALSE),0)</f>
        <v>0</v>
      </c>
      <c r="AB42" s="18">
        <f t="shared" si="22"/>
        <v>0</v>
      </c>
      <c r="AC42" s="21"/>
      <c r="AD42" s="172">
        <f t="shared" si="11"/>
        <v>0</v>
      </c>
      <c r="AE42" s="123" t="str">
        <f t="shared" si="12"/>
        <v/>
      </c>
      <c r="AF42" s="21"/>
      <c r="AG42" s="16">
        <f>IF($A42&lt;&gt;"",VLOOKUP($A42,[3]Rates!$A$1:$R$65536,18,FALSE),0)</f>
        <v>0</v>
      </c>
      <c r="AH42" s="18">
        <f t="shared" si="23"/>
        <v>0</v>
      </c>
      <c r="AI42" s="21"/>
      <c r="AJ42" s="172">
        <f t="shared" si="14"/>
        <v>0</v>
      </c>
      <c r="AK42" s="123" t="str">
        <f t="shared" si="15"/>
        <v/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</row>
    <row r="43" spans="1:377" x14ac:dyDescent="0.25">
      <c r="A43" s="142" t="str">
        <f>[3]Rates!$A$174</f>
        <v>GA16_SE</v>
      </c>
      <c r="B43" s="30" t="str">
        <f>[3]Rates!$B$174</f>
        <v xml:space="preserve">Disposition of Global Adjustment Sub-Account (2016) </v>
      </c>
      <c r="C43" s="15"/>
      <c r="D43" s="99" t="s">
        <v>77</v>
      </c>
      <c r="E43" s="138">
        <f t="shared" si="18"/>
        <v>1</v>
      </c>
      <c r="F43" s="16">
        <f>IF($A43&lt;&gt;"",VLOOKUP($A43,[3]Rates!$A$1:$R$65536,12,FALSE),0)</f>
        <v>0</v>
      </c>
      <c r="G43" s="18">
        <f t="shared" si="17"/>
        <v>0</v>
      </c>
      <c r="H43" s="21"/>
      <c r="I43" s="16">
        <f>IF($A43&lt;&gt;"",VLOOKUP($A43,[3]Rates!$A$1:$R$65536,14,FALSE),0)</f>
        <v>0.44109999999999999</v>
      </c>
      <c r="J43" s="18">
        <f t="shared" si="19"/>
        <v>0.44109999999999999</v>
      </c>
      <c r="K43" s="21"/>
      <c r="L43" s="172">
        <f t="shared" si="2"/>
        <v>0.44109999999999999</v>
      </c>
      <c r="M43" s="123" t="str">
        <f t="shared" si="3"/>
        <v/>
      </c>
      <c r="N43" s="21"/>
      <c r="O43" s="16">
        <f>IF($A43&lt;&gt;"",VLOOKUP($A43,[3]Rates!$A$1:$R$65536,15,FALSE),0)</f>
        <v>0.44109999999999999</v>
      </c>
      <c r="P43" s="18">
        <f t="shared" si="20"/>
        <v>0.44109999999999999</v>
      </c>
      <c r="Q43" s="21"/>
      <c r="R43" s="172">
        <f t="shared" si="5"/>
        <v>0</v>
      </c>
      <c r="S43" s="123">
        <f t="shared" si="6"/>
        <v>0</v>
      </c>
      <c r="T43" s="21"/>
      <c r="U43" s="16">
        <f>IF($A43&lt;&gt;"",VLOOKUP($A43,[3]Rates!$A$1:$R$65536,16,FALSE),0)</f>
        <v>0</v>
      </c>
      <c r="V43" s="18">
        <f t="shared" si="21"/>
        <v>0</v>
      </c>
      <c r="W43" s="21"/>
      <c r="X43" s="172">
        <f t="shared" si="8"/>
        <v>-0.44109999999999999</v>
      </c>
      <c r="Y43" s="123">
        <f t="shared" si="9"/>
        <v>-1</v>
      </c>
      <c r="Z43" s="21"/>
      <c r="AA43" s="16">
        <f>IF($A43&lt;&gt;"",VLOOKUP($A43,[3]Rates!$A$1:$R$65536,17,FALSE),0)</f>
        <v>0</v>
      </c>
      <c r="AB43" s="18">
        <f t="shared" si="22"/>
        <v>0</v>
      </c>
      <c r="AC43" s="21"/>
      <c r="AD43" s="172">
        <f t="shared" si="11"/>
        <v>0</v>
      </c>
      <c r="AE43" s="123" t="str">
        <f t="shared" si="12"/>
        <v/>
      </c>
      <c r="AF43" s="21"/>
      <c r="AG43" s="16">
        <f>IF($A43&lt;&gt;"",VLOOKUP($A43,[3]Rates!$A$1:$R$65536,18,FALSE),0)</f>
        <v>0</v>
      </c>
      <c r="AH43" s="18">
        <f t="shared" si="23"/>
        <v>0</v>
      </c>
      <c r="AI43" s="21"/>
      <c r="AJ43" s="172">
        <f t="shared" si="14"/>
        <v>0</v>
      </c>
      <c r="AK43" s="123" t="str">
        <f t="shared" si="15"/>
        <v/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</row>
    <row r="44" spans="1:377" x14ac:dyDescent="0.25">
      <c r="A44" s="142"/>
      <c r="B44" s="30"/>
      <c r="C44" s="15"/>
      <c r="D44" s="99"/>
      <c r="E44" s="138"/>
      <c r="F44" s="16">
        <f>IF($A44&lt;&gt;"",VLOOKUP($A44,[3]Rates!$A$1:$R$65536,12,FALSE),0)</f>
        <v>0</v>
      </c>
      <c r="G44" s="18"/>
      <c r="H44" s="207"/>
      <c r="I44" s="16">
        <f>IF($A44&lt;&gt;"",VLOOKUP($A44,[3]Rates!$A$1:$R$65536,14,FALSE),0)</f>
        <v>0</v>
      </c>
      <c r="J44" s="18">
        <f t="shared" ref="J44" si="24">$E44*I44</f>
        <v>0</v>
      </c>
      <c r="K44" s="21"/>
      <c r="L44" s="172">
        <f t="shared" ref="L44" si="25">J44-G44</f>
        <v>0</v>
      </c>
      <c r="M44" s="123" t="str">
        <f t="shared" si="3"/>
        <v/>
      </c>
      <c r="N44" s="207"/>
      <c r="O44" s="16">
        <f>IF($A44&lt;&gt;"",VLOOKUP($A44,[3]Rates!$A$1:$R$65536,15,FALSE),0)</f>
        <v>0</v>
      </c>
      <c r="P44" s="18">
        <f t="shared" ref="P44:P45" si="26">$E44*O44</f>
        <v>0</v>
      </c>
      <c r="Q44" s="21"/>
      <c r="R44" s="172">
        <f t="shared" ref="R44:R45" si="27">P44-J44</f>
        <v>0</v>
      </c>
      <c r="S44" s="123" t="str">
        <f t="shared" ref="S44:S45" si="28">IF((J44)=0,"",(R44/J44))</f>
        <v/>
      </c>
      <c r="T44" s="21"/>
      <c r="U44" s="16">
        <f>IF($A44&lt;&gt;"",VLOOKUP($A44,[3]Rates!$A$1:$R$65536,16,FALSE),0)</f>
        <v>0</v>
      </c>
      <c r="V44" s="18">
        <f t="shared" ref="V44:V45" si="29">$E44*U44</f>
        <v>0</v>
      </c>
      <c r="W44" s="21"/>
      <c r="X44" s="172">
        <f t="shared" ref="X44:X45" si="30">V44-P44</f>
        <v>0</v>
      </c>
      <c r="Y44" s="123" t="str">
        <f t="shared" ref="Y44:Y45" si="31">IF((P44)=0,"",(X44/P44))</f>
        <v/>
      </c>
      <c r="Z44" s="21"/>
      <c r="AA44" s="16">
        <f>IF($A44&lt;&gt;"",VLOOKUP($A44,[3]Rates!$A$1:$R$65536,17,FALSE),0)</f>
        <v>0</v>
      </c>
      <c r="AB44" s="18">
        <f t="shared" ref="AB44:AB45" si="32">$E44*AA44</f>
        <v>0</v>
      </c>
      <c r="AC44" s="21"/>
      <c r="AD44" s="172">
        <f t="shared" ref="AD44:AD45" si="33">AB44-V44</f>
        <v>0</v>
      </c>
      <c r="AE44" s="123" t="str">
        <f t="shared" ref="AE44:AE45" si="34">IF((V44)=0,"",(AD44/V44))</f>
        <v/>
      </c>
      <c r="AF44" s="21"/>
      <c r="AG44" s="16">
        <f>IF($A44&lt;&gt;"",VLOOKUP($A44,[3]Rates!$A$1:$R$65536,18,FALSE),0)</f>
        <v>0</v>
      </c>
      <c r="AH44" s="18">
        <f t="shared" ref="AH44:AH45" si="35">$E44*AG44</f>
        <v>0</v>
      </c>
      <c r="AI44" s="21"/>
      <c r="AJ44" s="172">
        <f t="shared" ref="AJ44:AJ45" si="36">AH44-AB44</f>
        <v>0</v>
      </c>
      <c r="AK44" s="123" t="str">
        <f t="shared" ref="AK44:AK45" si="37">IF((AB44)=0,"",(AJ44/AB44))</f>
        <v/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</row>
    <row r="45" spans="1:377" x14ac:dyDescent="0.25">
      <c r="A45" s="142"/>
      <c r="B45" s="30"/>
      <c r="C45" s="15"/>
      <c r="D45" s="99"/>
      <c r="E45" s="138"/>
      <c r="F45" s="16">
        <f>IF($A45&lt;&gt;"",VLOOKUP($A45,[3]Rates!$A$1:$R$65536,12,FALSE),0)</f>
        <v>0</v>
      </c>
      <c r="G45" s="18"/>
      <c r="H45" s="207"/>
      <c r="I45" s="16">
        <f>IF($A45&lt;&gt;"",VLOOKUP($A45,[3]Rates!$A$1:$R$65536,14,FALSE),0)</f>
        <v>0</v>
      </c>
      <c r="J45" s="18"/>
      <c r="K45" s="207"/>
      <c r="L45" s="172"/>
      <c r="M45" s="123"/>
      <c r="N45" s="207"/>
      <c r="O45" s="16">
        <f>IF($A45&lt;&gt;"",VLOOKUP($A45,[3]Rates!$A$1:$R$65536,15,FALSE),0)</f>
        <v>0</v>
      </c>
      <c r="P45" s="18">
        <f t="shared" si="26"/>
        <v>0</v>
      </c>
      <c r="Q45" s="21"/>
      <c r="R45" s="172">
        <f t="shared" si="27"/>
        <v>0</v>
      </c>
      <c r="S45" s="123" t="str">
        <f t="shared" si="28"/>
        <v/>
      </c>
      <c r="T45" s="21"/>
      <c r="U45" s="16">
        <f>IF($A45&lt;&gt;"",VLOOKUP($A45,[3]Rates!$A$1:$R$65536,16,FALSE),0)</f>
        <v>0</v>
      </c>
      <c r="V45" s="18">
        <f t="shared" si="29"/>
        <v>0</v>
      </c>
      <c r="W45" s="21"/>
      <c r="X45" s="172">
        <f t="shared" si="30"/>
        <v>0</v>
      </c>
      <c r="Y45" s="123" t="str">
        <f t="shared" si="31"/>
        <v/>
      </c>
      <c r="Z45" s="21"/>
      <c r="AA45" s="16">
        <f>IF($A45&lt;&gt;"",VLOOKUP($A45,[3]Rates!$A$1:$R$65536,17,FALSE),0)</f>
        <v>0</v>
      </c>
      <c r="AB45" s="18">
        <f t="shared" si="32"/>
        <v>0</v>
      </c>
      <c r="AC45" s="21"/>
      <c r="AD45" s="172">
        <f t="shared" si="33"/>
        <v>0</v>
      </c>
      <c r="AE45" s="123" t="str">
        <f t="shared" si="34"/>
        <v/>
      </c>
      <c r="AF45" s="21"/>
      <c r="AG45" s="16">
        <f>IF($A45&lt;&gt;"",VLOOKUP($A45,[3]Rates!$A$1:$R$65536,18,FALSE),0)</f>
        <v>0</v>
      </c>
      <c r="AH45" s="18">
        <f t="shared" si="35"/>
        <v>0</v>
      </c>
      <c r="AI45" s="21"/>
      <c r="AJ45" s="172">
        <f t="shared" si="36"/>
        <v>0</v>
      </c>
      <c r="AK45" s="123" t="str">
        <f t="shared" si="37"/>
        <v/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</row>
    <row r="46" spans="1:377" x14ac:dyDescent="0.25">
      <c r="A46" s="142"/>
      <c r="B46" s="30"/>
      <c r="C46" s="15"/>
      <c r="D46" s="99"/>
      <c r="E46" s="138"/>
      <c r="F46" s="16">
        <f>IF($A46&lt;&gt;"",VLOOKUP($A46,[3]Rates!$A$1:$R$65536,12,FALSE),0)</f>
        <v>0</v>
      </c>
      <c r="G46" s="18"/>
      <c r="H46" s="207"/>
      <c r="I46" s="16">
        <f>IF($A46&lt;&gt;"",VLOOKUP($A46,[3]Rates!$A$1:$R$65536,14,FALSE),0)</f>
        <v>0</v>
      </c>
      <c r="J46" s="18"/>
      <c r="K46" s="207"/>
      <c r="L46" s="172"/>
      <c r="M46" s="123"/>
      <c r="N46" s="207"/>
      <c r="O46" s="16">
        <f>IF($A46&lt;&gt;"",VLOOKUP($A46,[3]Rates!$A$1:$R$65536,15,FALSE),0)</f>
        <v>0</v>
      </c>
      <c r="P46" s="18"/>
      <c r="Q46" s="207"/>
      <c r="R46" s="172"/>
      <c r="S46" s="123"/>
      <c r="T46" s="207"/>
      <c r="U46" s="16">
        <f>IF($A46&lt;&gt;"",VLOOKUP($A46,[3]Rates!$A$1:$R$65536,16,FALSE),0)</f>
        <v>0</v>
      </c>
      <c r="V46" s="18"/>
      <c r="W46" s="207"/>
      <c r="X46" s="172"/>
      <c r="Y46" s="123"/>
      <c r="Z46" s="207"/>
      <c r="AA46" s="16">
        <f>IF($A46&lt;&gt;"",VLOOKUP($A46,[3]Rates!$A$1:$R$65536,17,FALSE),0)</f>
        <v>0</v>
      </c>
      <c r="AB46" s="18"/>
      <c r="AC46" s="207"/>
      <c r="AD46" s="172"/>
      <c r="AE46" s="123"/>
      <c r="AF46" s="207"/>
      <c r="AG46" s="16">
        <f>IF($A46&lt;&gt;"",VLOOKUP($A46,[3]Rates!$A$1:$R$65536,18,FALSE),0)</f>
        <v>0</v>
      </c>
      <c r="AH46" s="18"/>
      <c r="AI46" s="207"/>
      <c r="AJ46" s="172"/>
      <c r="AK46" s="123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</row>
    <row r="47" spans="1:377" x14ac:dyDescent="0.25">
      <c r="A47" s="142" t="str">
        <f>[3]Rates!$A$166</f>
        <v>LV_SE</v>
      </c>
      <c r="B47" s="31" t="s">
        <v>24</v>
      </c>
      <c r="C47" s="15"/>
      <c r="D47" s="99" t="s">
        <v>77</v>
      </c>
      <c r="E47" s="138">
        <f t="shared" si="18"/>
        <v>1</v>
      </c>
      <c r="F47" s="16">
        <f>IF($A47&lt;&gt;"",VLOOKUP($A47,[3]Rates!$A$1:$R$65536,12,FALSE),0)</f>
        <v>0.1031</v>
      </c>
      <c r="G47" s="18">
        <f t="shared" si="17"/>
        <v>0.1031</v>
      </c>
      <c r="H47" s="38"/>
      <c r="I47" s="16">
        <f>IF($A47&lt;&gt;"",VLOOKUP($A47,[3]Rates!$A$1:$R$65536,14,FALSE),0)</f>
        <v>0.1169</v>
      </c>
      <c r="J47" s="18">
        <f t="shared" si="19"/>
        <v>0.1169</v>
      </c>
      <c r="K47" s="38"/>
      <c r="L47" s="172">
        <f t="shared" si="2"/>
        <v>1.3800000000000007E-2</v>
      </c>
      <c r="M47" s="123">
        <f t="shared" si="3"/>
        <v>0.13385063045586815</v>
      </c>
      <c r="N47" s="38"/>
      <c r="O47" s="16">
        <f>IF($A47&lt;&gt;"",VLOOKUP($A47,[3]Rates!$A$1:$R$65536,15,FALSE),0)</f>
        <v>0.11700000000000001</v>
      </c>
      <c r="P47" s="18">
        <f t="shared" si="20"/>
        <v>0.11700000000000001</v>
      </c>
      <c r="Q47" s="38"/>
      <c r="R47" s="172">
        <f t="shared" si="5"/>
        <v>1.0000000000000286E-4</v>
      </c>
      <c r="S47" s="123">
        <f t="shared" si="6"/>
        <v>8.5543199315656852E-4</v>
      </c>
      <c r="T47" s="38"/>
      <c r="U47" s="16">
        <f>IF($A47&lt;&gt;"",VLOOKUP($A47,[3]Rates!$A$1:$R$65536,16,FALSE),0)</f>
        <v>0.11700000000000001</v>
      </c>
      <c r="V47" s="18">
        <f t="shared" si="21"/>
        <v>0.11700000000000001</v>
      </c>
      <c r="W47" s="38"/>
      <c r="X47" s="172">
        <f t="shared" si="8"/>
        <v>0</v>
      </c>
      <c r="Y47" s="123">
        <f t="shared" si="9"/>
        <v>0</v>
      </c>
      <c r="Z47" s="38"/>
      <c r="AA47" s="16">
        <f>IF($A47&lt;&gt;"",VLOOKUP($A47,[3]Rates!$A$1:$R$65536,17,FALSE),0)</f>
        <v>0.11700000000000001</v>
      </c>
      <c r="AB47" s="18">
        <f t="shared" si="22"/>
        <v>0.11700000000000001</v>
      </c>
      <c r="AC47" s="38"/>
      <c r="AD47" s="172">
        <f t="shared" si="11"/>
        <v>0</v>
      </c>
      <c r="AE47" s="123">
        <f t="shared" si="12"/>
        <v>0</v>
      </c>
      <c r="AF47" s="38"/>
      <c r="AG47" s="16">
        <f>IF($A47&lt;&gt;"",VLOOKUP($A47,[3]Rates!$A$1:$R$65536,18,FALSE),0)</f>
        <v>0.11700000000000001</v>
      </c>
      <c r="AH47" s="18">
        <f t="shared" si="23"/>
        <v>0.11700000000000001</v>
      </c>
      <c r="AI47" s="38"/>
      <c r="AJ47" s="172">
        <f t="shared" si="14"/>
        <v>0</v>
      </c>
      <c r="AK47" s="123">
        <f t="shared" si="15"/>
        <v>0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</row>
    <row r="48" spans="1:377" x14ac:dyDescent="0.25">
      <c r="A48" s="142"/>
      <c r="B48" s="31" t="s">
        <v>25</v>
      </c>
      <c r="C48" s="15"/>
      <c r="D48" s="99"/>
      <c r="E48" s="90">
        <f>$F$17*(1+$F$77)-$F$17</f>
        <v>6.210000000000008</v>
      </c>
      <c r="F48" s="32"/>
      <c r="G48" s="18">
        <f>E48*F48</f>
        <v>0</v>
      </c>
      <c r="H48" s="90">
        <f>$F$17*(1+$I$77)-$F$17</f>
        <v>6.6419999999999959</v>
      </c>
      <c r="I48" s="32"/>
      <c r="J48" s="18">
        <f>$H48*I48</f>
        <v>0</v>
      </c>
      <c r="K48" s="38"/>
      <c r="L48" s="174">
        <f t="shared" si="2"/>
        <v>0</v>
      </c>
      <c r="M48" s="123" t="str">
        <f t="shared" si="3"/>
        <v/>
      </c>
      <c r="N48" s="38"/>
      <c r="O48" s="32"/>
      <c r="P48" s="18">
        <f>$H48*O48</f>
        <v>0</v>
      </c>
      <c r="Q48" s="38"/>
      <c r="R48" s="174">
        <f t="shared" si="5"/>
        <v>0</v>
      </c>
      <c r="S48" s="123" t="str">
        <f t="shared" si="6"/>
        <v/>
      </c>
      <c r="T48" s="38"/>
      <c r="U48" s="32"/>
      <c r="V48" s="18">
        <f>$H48*U48</f>
        <v>0</v>
      </c>
      <c r="W48" s="38"/>
      <c r="X48" s="174">
        <f t="shared" si="8"/>
        <v>0</v>
      </c>
      <c r="Y48" s="123" t="str">
        <f t="shared" si="9"/>
        <v/>
      </c>
      <c r="Z48" s="38"/>
      <c r="AA48" s="32"/>
      <c r="AB48" s="18">
        <f>$H48*AA48</f>
        <v>0</v>
      </c>
      <c r="AC48" s="38"/>
      <c r="AD48" s="174">
        <f t="shared" si="11"/>
        <v>0</v>
      </c>
      <c r="AE48" s="123" t="str">
        <f t="shared" si="12"/>
        <v/>
      </c>
      <c r="AF48" s="38"/>
      <c r="AG48" s="32"/>
      <c r="AH48" s="18">
        <f>$H48*AG48</f>
        <v>0</v>
      </c>
      <c r="AI48" s="38"/>
      <c r="AJ48" s="174">
        <f t="shared" si="14"/>
        <v>0</v>
      </c>
      <c r="AK48" s="123" t="str">
        <f t="shared" si="15"/>
        <v/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</row>
    <row r="49" spans="1:377" x14ac:dyDescent="0.25">
      <c r="A49" s="142"/>
      <c r="B49" s="31"/>
      <c r="C49" s="15"/>
      <c r="D49" s="99"/>
      <c r="E49" s="17"/>
      <c r="F49" s="32"/>
      <c r="G49" s="18">
        <f t="shared" si="17"/>
        <v>0</v>
      </c>
      <c r="H49" s="38"/>
      <c r="I49" s="32"/>
      <c r="J49" s="18"/>
      <c r="K49" s="38"/>
      <c r="L49" s="174">
        <f t="shared" si="2"/>
        <v>0</v>
      </c>
      <c r="M49" s="123"/>
      <c r="N49" s="38"/>
      <c r="O49" s="32"/>
      <c r="P49" s="18">
        <f t="shared" si="20"/>
        <v>0</v>
      </c>
      <c r="Q49" s="38"/>
      <c r="R49" s="174">
        <f t="shared" si="5"/>
        <v>0</v>
      </c>
      <c r="S49" s="123" t="str">
        <f t="shared" si="6"/>
        <v/>
      </c>
      <c r="T49" s="38"/>
      <c r="U49" s="32"/>
      <c r="V49" s="18">
        <f t="shared" si="21"/>
        <v>0</v>
      </c>
      <c r="W49" s="38"/>
      <c r="X49" s="174">
        <f t="shared" si="8"/>
        <v>0</v>
      </c>
      <c r="Y49" s="123" t="str">
        <f t="shared" si="9"/>
        <v/>
      </c>
      <c r="Z49" s="38"/>
      <c r="AA49" s="32"/>
      <c r="AB49" s="18">
        <f t="shared" si="22"/>
        <v>0</v>
      </c>
      <c r="AC49" s="38"/>
      <c r="AD49" s="174">
        <f t="shared" si="11"/>
        <v>0</v>
      </c>
      <c r="AE49" s="123" t="str">
        <f t="shared" si="12"/>
        <v/>
      </c>
      <c r="AF49" s="38"/>
      <c r="AG49" s="32"/>
      <c r="AH49" s="18">
        <f t="shared" si="23"/>
        <v>0</v>
      </c>
      <c r="AI49" s="38"/>
      <c r="AJ49" s="174">
        <f t="shared" si="14"/>
        <v>0</v>
      </c>
      <c r="AK49" s="123" t="str">
        <f t="shared" si="15"/>
        <v/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</row>
    <row r="50" spans="1:377" x14ac:dyDescent="0.25">
      <c r="A50" s="142"/>
      <c r="B50" s="33" t="s">
        <v>27</v>
      </c>
      <c r="C50" s="34"/>
      <c r="D50" s="35"/>
      <c r="E50" s="36"/>
      <c r="F50" s="35"/>
      <c r="G50" s="37">
        <f>SUM(G40:G49)+G39</f>
        <v>11.379000000000001</v>
      </c>
      <c r="H50" s="38"/>
      <c r="I50" s="35"/>
      <c r="J50" s="37">
        <f>SUM(J40:J49)+J39</f>
        <v>13.505999999999998</v>
      </c>
      <c r="K50" s="38"/>
      <c r="L50" s="175">
        <f t="shared" si="2"/>
        <v>2.1269999999999971</v>
      </c>
      <c r="M50" s="125">
        <f>IF((G50)=0,"",(L50/G50))</f>
        <v>0.18692327972581044</v>
      </c>
      <c r="N50" s="38"/>
      <c r="O50" s="35"/>
      <c r="P50" s="37">
        <f>SUM(P40:P49)+P39</f>
        <v>15.415899999999999</v>
      </c>
      <c r="Q50" s="38"/>
      <c r="R50" s="175">
        <f t="shared" si="5"/>
        <v>1.9099000000000004</v>
      </c>
      <c r="S50" s="125">
        <f t="shared" si="6"/>
        <v>0.14141122464090039</v>
      </c>
      <c r="T50" s="38"/>
      <c r="U50" s="35"/>
      <c r="V50" s="37">
        <f>SUM(V40:V49)+V39</f>
        <v>15.680700000000002</v>
      </c>
      <c r="W50" s="38"/>
      <c r="X50" s="175">
        <f t="shared" si="8"/>
        <v>0.26480000000000281</v>
      </c>
      <c r="Y50" s="125">
        <f t="shared" si="9"/>
        <v>1.7177070427286296E-2</v>
      </c>
      <c r="Z50" s="38"/>
      <c r="AA50" s="35"/>
      <c r="AB50" s="37">
        <f>SUM(AB40:AB49)+AB39</f>
        <v>16.375699999999998</v>
      </c>
      <c r="AC50" s="38"/>
      <c r="AD50" s="175">
        <f t="shared" si="11"/>
        <v>0.69499999999999673</v>
      </c>
      <c r="AE50" s="125">
        <f t="shared" si="12"/>
        <v>4.4322000931080671E-2</v>
      </c>
      <c r="AF50" s="38"/>
      <c r="AG50" s="35"/>
      <c r="AH50" s="37">
        <f>SUM(AH40:AH49)+AH39</f>
        <v>17.0017</v>
      </c>
      <c r="AI50" s="38"/>
      <c r="AJ50" s="175">
        <f t="shared" si="14"/>
        <v>0.62600000000000122</v>
      </c>
      <c r="AK50" s="125">
        <f t="shared" si="15"/>
        <v>3.822737348632433E-2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</row>
    <row r="51" spans="1:377" x14ac:dyDescent="0.25">
      <c r="A51" s="142" t="str">
        <f>[3]Rates!$A$183</f>
        <v>TN_SE</v>
      </c>
      <c r="B51" s="19" t="s">
        <v>28</v>
      </c>
      <c r="C51" s="19"/>
      <c r="D51" s="101" t="s">
        <v>77</v>
      </c>
      <c r="E51" s="39">
        <f>F18</f>
        <v>1</v>
      </c>
      <c r="F51" s="20">
        <f>IF($A51&lt;&gt;"",VLOOKUP($A51,[3]Rates!$A$1:$R$65536,12,FALSE),0)</f>
        <v>2.2561</v>
      </c>
      <c r="G51" s="18">
        <f>E51*F51</f>
        <v>2.2561</v>
      </c>
      <c r="H51" s="39">
        <v>1</v>
      </c>
      <c r="I51" s="20">
        <f>IF($A51&lt;&gt;"",VLOOKUP($A51,[3]Rates!$A$1:$R$65536,14,FALSE),0)</f>
        <v>2.2467999999999999</v>
      </c>
      <c r="J51" s="18">
        <f>$H51*I51</f>
        <v>2.2467999999999999</v>
      </c>
      <c r="K51" s="38"/>
      <c r="L51" s="176">
        <f>J51-G51</f>
        <v>-9.300000000000086E-3</v>
      </c>
      <c r="M51" s="123">
        <f t="shared" ref="M51:M62" si="38">IF((G51)=0,"",(L51/G51))</f>
        <v>-4.1221577057754914E-3</v>
      </c>
      <c r="N51" s="38"/>
      <c r="O51" s="20">
        <f>IF($A51&lt;&gt;"",VLOOKUP($A51,[3]Rates!$A$1:$R$65536,15,FALSE),0)</f>
        <v>2.2743000000000002</v>
      </c>
      <c r="P51" s="18">
        <f>$H51*O51</f>
        <v>2.2743000000000002</v>
      </c>
      <c r="Q51" s="38"/>
      <c r="R51" s="176">
        <f t="shared" si="5"/>
        <v>2.7500000000000302E-2</v>
      </c>
      <c r="S51" s="123">
        <f t="shared" si="6"/>
        <v>1.2239629695567163E-2</v>
      </c>
      <c r="T51" s="38"/>
      <c r="U51" s="20">
        <f>IF($A51&lt;&gt;"",VLOOKUP($A51,[3]Rates!$A$1:$R$65536,16,FALSE),0)</f>
        <v>2.3047</v>
      </c>
      <c r="V51" s="18">
        <f>$H51*U51</f>
        <v>2.3047</v>
      </c>
      <c r="W51" s="38"/>
      <c r="X51" s="176">
        <f t="shared" si="8"/>
        <v>3.0399999999999761E-2</v>
      </c>
      <c r="Y51" s="123">
        <f t="shared" si="9"/>
        <v>1.3366750208855365E-2</v>
      </c>
      <c r="Z51" s="38"/>
      <c r="AA51" s="20">
        <f>IF($A51&lt;&gt;"",VLOOKUP($A51,[3]Rates!$A$1:$R$65536,17,FALSE),0)</f>
        <v>2.3365</v>
      </c>
      <c r="AB51" s="18">
        <f>$H51*AA51</f>
        <v>2.3365</v>
      </c>
      <c r="AC51" s="38"/>
      <c r="AD51" s="176">
        <f t="shared" si="11"/>
        <v>3.180000000000005E-2</v>
      </c>
      <c r="AE51" s="123">
        <f t="shared" si="12"/>
        <v>1.3797891265674513E-2</v>
      </c>
      <c r="AF51" s="38"/>
      <c r="AG51" s="20">
        <f>IF($A51&lt;&gt;"",VLOOKUP($A51,[3]Rates!$A$1:$R$65536,18,FALSE),0)</f>
        <v>2.3763999999999998</v>
      </c>
      <c r="AH51" s="18">
        <f>$H51*AG51</f>
        <v>2.3763999999999998</v>
      </c>
      <c r="AI51" s="38"/>
      <c r="AJ51" s="176">
        <f t="shared" si="14"/>
        <v>3.9899999999999824E-2</v>
      </c>
      <c r="AK51" s="123">
        <f t="shared" si="15"/>
        <v>1.7076824309865107E-2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</row>
    <row r="52" spans="1:377" x14ac:dyDescent="0.25">
      <c r="A52" s="142" t="str">
        <f>[3]Rates!$A$184</f>
        <v>TC_SE</v>
      </c>
      <c r="B52" s="40" t="s">
        <v>29</v>
      </c>
      <c r="C52" s="19"/>
      <c r="D52" s="101" t="s">
        <v>77</v>
      </c>
      <c r="E52" s="39">
        <f>E51</f>
        <v>1</v>
      </c>
      <c r="F52" s="20">
        <f>IF($A52&lt;&gt;"",VLOOKUP($A52,[3]Rates!$A$1:$R$65536,12,FALSE),0)</f>
        <v>0.8629</v>
      </c>
      <c r="G52" s="18">
        <f>E52*F52</f>
        <v>0.8629</v>
      </c>
      <c r="H52" s="39">
        <v>1</v>
      </c>
      <c r="I52" s="20">
        <f>IF($A52&lt;&gt;"",VLOOKUP($A52,[3]Rates!$A$1:$R$65536,14,FALSE),0)</f>
        <v>0.9194</v>
      </c>
      <c r="J52" s="18">
        <f>$H52*I52</f>
        <v>0.9194</v>
      </c>
      <c r="K52" s="38"/>
      <c r="L52" s="176">
        <f t="shared" si="2"/>
        <v>5.6499999999999995E-2</v>
      </c>
      <c r="M52" s="123">
        <f t="shared" si="38"/>
        <v>6.5476880287402936E-2</v>
      </c>
      <c r="N52" s="38"/>
      <c r="O52" s="20">
        <f>IF($A52&lt;&gt;"",VLOOKUP($A52,[3]Rates!$A$1:$R$65536,15,FALSE),0)</f>
        <v>0.93359999999999999</v>
      </c>
      <c r="P52" s="18">
        <f>$H52*O52</f>
        <v>0.93359999999999999</v>
      </c>
      <c r="Q52" s="38"/>
      <c r="R52" s="176">
        <f t="shared" si="5"/>
        <v>1.419999999999999E-2</v>
      </c>
      <c r="S52" s="123">
        <f t="shared" si="6"/>
        <v>1.5444855340439406E-2</v>
      </c>
      <c r="T52" s="38"/>
      <c r="U52" s="20">
        <f>IF($A52&lt;&gt;"",VLOOKUP($A52,[3]Rates!$A$1:$R$65536,16,FALSE),0)</f>
        <v>0.94910000000000005</v>
      </c>
      <c r="V52" s="18">
        <f>$H52*U52</f>
        <v>0.94910000000000005</v>
      </c>
      <c r="W52" s="38"/>
      <c r="X52" s="176">
        <f t="shared" si="8"/>
        <v>1.5500000000000069E-2</v>
      </c>
      <c r="Y52" s="123">
        <f t="shared" si="9"/>
        <v>1.6602399314481653E-2</v>
      </c>
      <c r="Z52" s="38"/>
      <c r="AA52" s="20">
        <f>IF($A52&lt;&gt;"",VLOOKUP($A52,[3]Rates!$A$1:$R$65536,17,FALSE),0)</f>
        <v>0.96530000000000005</v>
      </c>
      <c r="AB52" s="18">
        <f>$H52*AA52</f>
        <v>0.96530000000000005</v>
      </c>
      <c r="AC52" s="38"/>
      <c r="AD52" s="176">
        <f t="shared" si="11"/>
        <v>1.6199999999999992E-2</v>
      </c>
      <c r="AE52" s="123">
        <f t="shared" si="12"/>
        <v>1.7068802022969121E-2</v>
      </c>
      <c r="AF52" s="38"/>
      <c r="AG52" s="20">
        <f>IF($A52&lt;&gt;"",VLOOKUP($A52,[3]Rates!$A$1:$R$65536,18,FALSE),0)</f>
        <v>0.98509999999999998</v>
      </c>
      <c r="AH52" s="18">
        <f>$H52*AG52</f>
        <v>0.98509999999999998</v>
      </c>
      <c r="AI52" s="38"/>
      <c r="AJ52" s="176">
        <f t="shared" si="14"/>
        <v>1.9799999999999929E-2</v>
      </c>
      <c r="AK52" s="123">
        <f t="shared" si="15"/>
        <v>2.0511758002693389E-2</v>
      </c>
    </row>
    <row r="53" spans="1:377" x14ac:dyDescent="0.25">
      <c r="B53" s="33" t="s">
        <v>30</v>
      </c>
      <c r="C53" s="25"/>
      <c r="D53" s="41"/>
      <c r="E53" s="36"/>
      <c r="F53" s="41"/>
      <c r="G53" s="37">
        <f>SUM(G50:G52)</f>
        <v>14.498000000000001</v>
      </c>
      <c r="H53" s="17"/>
      <c r="I53" s="41"/>
      <c r="J53" s="37">
        <f>SUM(J50:J52)</f>
        <v>16.6722</v>
      </c>
      <c r="K53" s="109"/>
      <c r="L53" s="177">
        <f t="shared" si="2"/>
        <v>2.174199999999999</v>
      </c>
      <c r="M53" s="125">
        <f t="shared" si="38"/>
        <v>0.14996551248448053</v>
      </c>
      <c r="N53" s="109"/>
      <c r="O53" s="41"/>
      <c r="P53" s="37">
        <f>SUM(P50:P52)</f>
        <v>18.623799999999996</v>
      </c>
      <c r="Q53" s="109"/>
      <c r="R53" s="177">
        <f t="shared" si="5"/>
        <v>1.9515999999999956</v>
      </c>
      <c r="S53" s="125">
        <f t="shared" si="6"/>
        <v>0.1170571370305056</v>
      </c>
      <c r="T53" s="109"/>
      <c r="U53" s="41"/>
      <c r="V53" s="37">
        <f>SUM(V50:V52)</f>
        <v>18.934500000000003</v>
      </c>
      <c r="W53" s="109"/>
      <c r="X53" s="177">
        <f t="shared" si="8"/>
        <v>0.31070000000000775</v>
      </c>
      <c r="Y53" s="125">
        <f t="shared" si="9"/>
        <v>1.6682954069524362E-2</v>
      </c>
      <c r="Z53" s="109"/>
      <c r="AA53" s="41"/>
      <c r="AB53" s="37">
        <f>SUM(AB50:AB52)</f>
        <v>19.677499999999998</v>
      </c>
      <c r="AC53" s="109"/>
      <c r="AD53" s="177">
        <f t="shared" si="11"/>
        <v>0.742999999999995</v>
      </c>
      <c r="AE53" s="125">
        <f t="shared" si="12"/>
        <v>3.9240539755472544E-2</v>
      </c>
      <c r="AF53" s="109"/>
      <c r="AG53" s="41"/>
      <c r="AH53" s="37">
        <f>SUM(AH50:AH52)</f>
        <v>20.363199999999999</v>
      </c>
      <c r="AI53" s="109"/>
      <c r="AJ53" s="177">
        <f t="shared" si="14"/>
        <v>0.68570000000000064</v>
      </c>
      <c r="AK53" s="125">
        <f t="shared" si="15"/>
        <v>3.4846906365137882E-2</v>
      </c>
    </row>
    <row r="54" spans="1:377" x14ac:dyDescent="0.25">
      <c r="B54" s="42" t="s">
        <v>31</v>
      </c>
      <c r="C54" s="15"/>
      <c r="D54" s="99" t="s">
        <v>76</v>
      </c>
      <c r="E54" s="139">
        <f>F17+E48</f>
        <v>186.21</v>
      </c>
      <c r="F54" s="43">
        <v>4.4000000000000003E-3</v>
      </c>
      <c r="G54" s="44">
        <f t="shared" ref="G54:G62" si="39">E54*F54</f>
        <v>0.81932400000000005</v>
      </c>
      <c r="H54" s="39">
        <f>F$17*(1+I$77)</f>
        <v>186.642</v>
      </c>
      <c r="I54" s="43">
        <v>4.4000000000000003E-3</v>
      </c>
      <c r="J54" s="44">
        <f>$H54*I54</f>
        <v>0.82122479999999998</v>
      </c>
      <c r="K54" s="17"/>
      <c r="L54" s="178">
        <f>J54-G54</f>
        <v>1.9007999999999248E-3</v>
      </c>
      <c r="M54" s="126">
        <f t="shared" si="38"/>
        <v>2.3199613339776751E-3</v>
      </c>
      <c r="N54" s="17"/>
      <c r="O54" s="43">
        <v>4.4000000000000003E-3</v>
      </c>
      <c r="P54" s="44">
        <f>$H54*O54</f>
        <v>0.82122479999999998</v>
      </c>
      <c r="Q54" s="17"/>
      <c r="R54" s="178">
        <f>P54-J54</f>
        <v>0</v>
      </c>
      <c r="S54" s="126">
        <f t="shared" si="6"/>
        <v>0</v>
      </c>
      <c r="T54" s="17"/>
      <c r="U54" s="43">
        <v>4.4000000000000003E-3</v>
      </c>
      <c r="V54" s="44">
        <f>$H54*U54</f>
        <v>0.82122479999999998</v>
      </c>
      <c r="W54" s="17"/>
      <c r="X54" s="178">
        <f t="shared" si="8"/>
        <v>0</v>
      </c>
      <c r="Y54" s="126">
        <f t="shared" si="9"/>
        <v>0</v>
      </c>
      <c r="Z54" s="17"/>
      <c r="AA54" s="43">
        <v>4.4000000000000003E-3</v>
      </c>
      <c r="AB54" s="44">
        <f>$H54*AA54</f>
        <v>0.82122479999999998</v>
      </c>
      <c r="AC54" s="17"/>
      <c r="AD54" s="178">
        <f t="shared" si="11"/>
        <v>0</v>
      </c>
      <c r="AE54" s="126">
        <f t="shared" si="12"/>
        <v>0</v>
      </c>
      <c r="AF54" s="17"/>
      <c r="AG54" s="43">
        <v>4.4000000000000003E-3</v>
      </c>
      <c r="AH54" s="44">
        <f>$H54*AG54</f>
        <v>0.82122479999999998</v>
      </c>
      <c r="AI54" s="17"/>
      <c r="AJ54" s="178">
        <f t="shared" si="14"/>
        <v>0</v>
      </c>
      <c r="AK54" s="126">
        <f t="shared" si="15"/>
        <v>0</v>
      </c>
    </row>
    <row r="55" spans="1:377" x14ac:dyDescent="0.25">
      <c r="B55" s="42" t="s">
        <v>32</v>
      </c>
      <c r="C55" s="15"/>
      <c r="D55" s="99" t="s">
        <v>76</v>
      </c>
      <c r="E55" s="139">
        <f>E54</f>
        <v>186.21</v>
      </c>
      <c r="F55" s="43">
        <v>1.2999999999999999E-3</v>
      </c>
      <c r="G55" s="44">
        <f t="shared" si="39"/>
        <v>0.24207300000000001</v>
      </c>
      <c r="H55" s="39">
        <f>F$17*(1+I$77)</f>
        <v>186.642</v>
      </c>
      <c r="I55" s="43">
        <v>1.2999999999999999E-3</v>
      </c>
      <c r="J55" s="44">
        <f>$H55*I55</f>
        <v>0.24263459999999998</v>
      </c>
      <c r="K55" s="17"/>
      <c r="L55" s="178">
        <f t="shared" si="2"/>
        <v>5.6159999999996768E-4</v>
      </c>
      <c r="M55" s="126">
        <f t="shared" si="38"/>
        <v>2.3199613339776335E-3</v>
      </c>
      <c r="N55" s="17"/>
      <c r="O55" s="43">
        <v>1.2999999999999999E-3</v>
      </c>
      <c r="P55" s="44">
        <f>$H55*O55</f>
        <v>0.24263459999999998</v>
      </c>
      <c r="Q55" s="17"/>
      <c r="R55" s="178">
        <f t="shared" si="5"/>
        <v>0</v>
      </c>
      <c r="S55" s="126">
        <f t="shared" si="6"/>
        <v>0</v>
      </c>
      <c r="T55" s="17"/>
      <c r="U55" s="43">
        <v>1.2999999999999999E-3</v>
      </c>
      <c r="V55" s="44">
        <f>$H55*U55</f>
        <v>0.24263459999999998</v>
      </c>
      <c r="W55" s="17"/>
      <c r="X55" s="178">
        <f t="shared" si="8"/>
        <v>0</v>
      </c>
      <c r="Y55" s="126">
        <f t="shared" si="9"/>
        <v>0</v>
      </c>
      <c r="Z55" s="17"/>
      <c r="AA55" s="43">
        <v>1.2999999999999999E-3</v>
      </c>
      <c r="AB55" s="44">
        <f>$H55*AA55</f>
        <v>0.24263459999999998</v>
      </c>
      <c r="AC55" s="17"/>
      <c r="AD55" s="178">
        <f t="shared" si="11"/>
        <v>0</v>
      </c>
      <c r="AE55" s="126">
        <f t="shared" si="12"/>
        <v>0</v>
      </c>
      <c r="AF55" s="17"/>
      <c r="AG55" s="43">
        <v>1.2999999999999999E-3</v>
      </c>
      <c r="AH55" s="44">
        <f>$H55*AG55</f>
        <v>0.24263459999999998</v>
      </c>
      <c r="AI55" s="17"/>
      <c r="AJ55" s="178">
        <f t="shared" si="14"/>
        <v>0</v>
      </c>
      <c r="AK55" s="126">
        <f t="shared" si="15"/>
        <v>0</v>
      </c>
    </row>
    <row r="56" spans="1:377" x14ac:dyDescent="0.25">
      <c r="B56" s="15" t="s">
        <v>33</v>
      </c>
      <c r="C56" s="15"/>
      <c r="D56" s="99" t="s">
        <v>75</v>
      </c>
      <c r="E56" s="140">
        <v>1</v>
      </c>
      <c r="F56" s="137">
        <v>0.25</v>
      </c>
      <c r="G56" s="44">
        <f t="shared" si="39"/>
        <v>0.25</v>
      </c>
      <c r="H56" s="17"/>
      <c r="I56" s="43">
        <v>0.25</v>
      </c>
      <c r="J56" s="44">
        <f t="shared" ref="J56:J62" si="40">$E56*I56</f>
        <v>0.25</v>
      </c>
      <c r="K56" s="17"/>
      <c r="L56" s="178">
        <f t="shared" si="2"/>
        <v>0</v>
      </c>
      <c r="M56" s="126">
        <f t="shared" si="38"/>
        <v>0</v>
      </c>
      <c r="N56" s="17"/>
      <c r="O56" s="43">
        <v>0.25</v>
      </c>
      <c r="P56" s="44">
        <f t="shared" ref="P56:P62" si="41">$E56*O56</f>
        <v>0.25</v>
      </c>
      <c r="Q56" s="17"/>
      <c r="R56" s="178">
        <f t="shared" si="5"/>
        <v>0</v>
      </c>
      <c r="S56" s="126">
        <f t="shared" si="6"/>
        <v>0</v>
      </c>
      <c r="T56" s="17"/>
      <c r="U56" s="43">
        <v>0.25</v>
      </c>
      <c r="V56" s="44">
        <f t="shared" ref="V56:V62" si="42">$E56*U56</f>
        <v>0.25</v>
      </c>
      <c r="W56" s="17"/>
      <c r="X56" s="178">
        <f t="shared" si="8"/>
        <v>0</v>
      </c>
      <c r="Y56" s="126">
        <f t="shared" si="9"/>
        <v>0</v>
      </c>
      <c r="Z56" s="17"/>
      <c r="AA56" s="43">
        <v>0.25</v>
      </c>
      <c r="AB56" s="44">
        <f t="shared" ref="AB56:AB62" si="43">$E56*AA56</f>
        <v>0.25</v>
      </c>
      <c r="AC56" s="17"/>
      <c r="AD56" s="178">
        <f t="shared" si="11"/>
        <v>0</v>
      </c>
      <c r="AE56" s="126">
        <f t="shared" si="12"/>
        <v>0</v>
      </c>
      <c r="AF56" s="17"/>
      <c r="AG56" s="43">
        <v>0.25</v>
      </c>
      <c r="AH56" s="44">
        <f t="shared" ref="AH56:AH62" si="44">$E56*AG56</f>
        <v>0.25</v>
      </c>
      <c r="AI56" s="17"/>
      <c r="AJ56" s="178">
        <f t="shared" si="14"/>
        <v>0</v>
      </c>
      <c r="AK56" s="126">
        <f t="shared" si="15"/>
        <v>0</v>
      </c>
    </row>
    <row r="57" spans="1:377" x14ac:dyDescent="0.25">
      <c r="B57" s="15" t="s">
        <v>34</v>
      </c>
      <c r="C57" s="15"/>
      <c r="D57" s="99" t="s">
        <v>76</v>
      </c>
      <c r="E57" s="140">
        <f>F17</f>
        <v>180</v>
      </c>
      <c r="F57" s="43">
        <v>7.0000000000000001E-3</v>
      </c>
      <c r="G57" s="44">
        <f t="shared" si="39"/>
        <v>1.26</v>
      </c>
      <c r="H57" s="17"/>
      <c r="I57" s="43">
        <v>7.0000000000000001E-3</v>
      </c>
      <c r="J57" s="44">
        <f t="shared" si="40"/>
        <v>1.26</v>
      </c>
      <c r="K57" s="17"/>
      <c r="L57" s="178">
        <f t="shared" si="2"/>
        <v>0</v>
      </c>
      <c r="M57" s="126">
        <f t="shared" si="38"/>
        <v>0</v>
      </c>
      <c r="N57" s="17"/>
      <c r="O57" s="43">
        <v>7.0000000000000001E-3</v>
      </c>
      <c r="P57" s="44">
        <f t="shared" si="41"/>
        <v>1.26</v>
      </c>
      <c r="Q57" s="17"/>
      <c r="R57" s="178">
        <f t="shared" si="5"/>
        <v>0</v>
      </c>
      <c r="S57" s="126">
        <f t="shared" si="6"/>
        <v>0</v>
      </c>
      <c r="T57" s="17"/>
      <c r="U57" s="43">
        <v>7.0000000000000001E-3</v>
      </c>
      <c r="V57" s="44">
        <f t="shared" si="42"/>
        <v>1.26</v>
      </c>
      <c r="W57" s="17"/>
      <c r="X57" s="178">
        <f t="shared" si="8"/>
        <v>0</v>
      </c>
      <c r="Y57" s="126">
        <f t="shared" si="9"/>
        <v>0</v>
      </c>
      <c r="Z57" s="17"/>
      <c r="AA57" s="43">
        <v>7.0000000000000001E-3</v>
      </c>
      <c r="AB57" s="44">
        <f t="shared" si="43"/>
        <v>1.26</v>
      </c>
      <c r="AC57" s="17"/>
      <c r="AD57" s="178">
        <f t="shared" si="11"/>
        <v>0</v>
      </c>
      <c r="AE57" s="126">
        <f t="shared" si="12"/>
        <v>0</v>
      </c>
      <c r="AF57" s="17"/>
      <c r="AG57" s="43">
        <v>7.0000000000000001E-3</v>
      </c>
      <c r="AH57" s="44">
        <f t="shared" si="44"/>
        <v>1.26</v>
      </c>
      <c r="AI57" s="17"/>
      <c r="AJ57" s="178">
        <f t="shared" si="14"/>
        <v>0</v>
      </c>
      <c r="AK57" s="126">
        <f t="shared" si="15"/>
        <v>0</v>
      </c>
    </row>
    <row r="58" spans="1:377" x14ac:dyDescent="0.25">
      <c r="B58" s="31" t="s">
        <v>35</v>
      </c>
      <c r="C58" s="15"/>
      <c r="D58" s="99" t="s">
        <v>76</v>
      </c>
      <c r="E58" s="222">
        <f>0.64*$F$17+E48*0.64</f>
        <v>119.17440000000001</v>
      </c>
      <c r="F58" s="46">
        <v>0.08</v>
      </c>
      <c r="G58" s="44">
        <f t="shared" si="39"/>
        <v>9.5339520000000011</v>
      </c>
      <c r="H58" s="222">
        <f>0.64*$F$17+H48*0.64</f>
        <v>119.45088</v>
      </c>
      <c r="I58" s="46">
        <f>F58</f>
        <v>0.08</v>
      </c>
      <c r="J58" s="44">
        <f>$H58*I58</f>
        <v>9.5560703999999994</v>
      </c>
      <c r="K58" s="17"/>
      <c r="L58" s="179">
        <f t="shared" si="2"/>
        <v>2.2118399999998317E-2</v>
      </c>
      <c r="M58" s="126">
        <f t="shared" si="38"/>
        <v>2.3199613339775901E-3</v>
      </c>
      <c r="N58" s="17"/>
      <c r="O58" s="46">
        <f>I58</f>
        <v>0.08</v>
      </c>
      <c r="P58" s="44">
        <f>$H58*O58</f>
        <v>9.5560703999999994</v>
      </c>
      <c r="Q58" s="17"/>
      <c r="R58" s="179">
        <f t="shared" si="5"/>
        <v>0</v>
      </c>
      <c r="S58" s="126">
        <f t="shared" si="6"/>
        <v>0</v>
      </c>
      <c r="T58" s="17"/>
      <c r="U58" s="46">
        <f>I58</f>
        <v>0.08</v>
      </c>
      <c r="V58" s="44">
        <f>$H58*U58</f>
        <v>9.5560703999999994</v>
      </c>
      <c r="W58" s="17"/>
      <c r="X58" s="179">
        <f t="shared" si="8"/>
        <v>0</v>
      </c>
      <c r="Y58" s="126">
        <f t="shared" si="9"/>
        <v>0</v>
      </c>
      <c r="Z58" s="17"/>
      <c r="AA58" s="46">
        <f>I58</f>
        <v>0.08</v>
      </c>
      <c r="AB58" s="44">
        <f>$H58*AA58</f>
        <v>9.5560703999999994</v>
      </c>
      <c r="AC58" s="17"/>
      <c r="AD58" s="179">
        <f t="shared" si="11"/>
        <v>0</v>
      </c>
      <c r="AE58" s="126">
        <f t="shared" si="12"/>
        <v>0</v>
      </c>
      <c r="AF58" s="17"/>
      <c r="AG58" s="46">
        <f>I58</f>
        <v>0.08</v>
      </c>
      <c r="AH58" s="44">
        <f>$H58*AG58</f>
        <v>9.5560703999999994</v>
      </c>
      <c r="AI58" s="17"/>
      <c r="AJ58" s="179">
        <f t="shared" si="14"/>
        <v>0</v>
      </c>
      <c r="AK58" s="126">
        <f t="shared" si="15"/>
        <v>0</v>
      </c>
    </row>
    <row r="59" spans="1:377" x14ac:dyDescent="0.25">
      <c r="B59" s="31" t="s">
        <v>36</v>
      </c>
      <c r="C59" s="15"/>
      <c r="D59" s="99" t="s">
        <v>76</v>
      </c>
      <c r="E59" s="222">
        <f>0.18*$F$17+E48*0.18</f>
        <v>33.517800000000001</v>
      </c>
      <c r="F59" s="46">
        <v>0.122</v>
      </c>
      <c r="G59" s="44">
        <f t="shared" si="39"/>
        <v>4.0891716000000002</v>
      </c>
      <c r="H59" s="222">
        <f>0.18*$F$17+H48*0.18</f>
        <v>33.595559999999999</v>
      </c>
      <c r="I59" s="46">
        <f t="shared" ref="I59:I62" si="45">F59</f>
        <v>0.122</v>
      </c>
      <c r="J59" s="44">
        <f t="shared" ref="J59:J60" si="46">$H59*I59</f>
        <v>4.0986583200000002</v>
      </c>
      <c r="K59" s="17"/>
      <c r="L59" s="179">
        <f t="shared" si="2"/>
        <v>9.4867199999999485E-3</v>
      </c>
      <c r="M59" s="126">
        <f t="shared" si="38"/>
        <v>2.3199613339777545E-3</v>
      </c>
      <c r="N59" s="17"/>
      <c r="O59" s="46">
        <f t="shared" ref="O59:O62" si="47">I59</f>
        <v>0.122</v>
      </c>
      <c r="P59" s="44">
        <f t="shared" ref="P59:P60" si="48">$H59*O59</f>
        <v>4.0986583200000002</v>
      </c>
      <c r="Q59" s="17"/>
      <c r="R59" s="179">
        <f t="shared" si="5"/>
        <v>0</v>
      </c>
      <c r="S59" s="126">
        <f t="shared" si="6"/>
        <v>0</v>
      </c>
      <c r="T59" s="17"/>
      <c r="U59" s="46">
        <f t="shared" ref="U59:U62" si="49">I59</f>
        <v>0.122</v>
      </c>
      <c r="V59" s="44">
        <f t="shared" ref="V59:V60" si="50">$H59*U59</f>
        <v>4.0986583200000002</v>
      </c>
      <c r="W59" s="17"/>
      <c r="X59" s="179">
        <f t="shared" si="8"/>
        <v>0</v>
      </c>
      <c r="Y59" s="126">
        <f t="shared" si="9"/>
        <v>0</v>
      </c>
      <c r="Z59" s="17"/>
      <c r="AA59" s="46">
        <f t="shared" ref="AA59:AA62" si="51">I59</f>
        <v>0.122</v>
      </c>
      <c r="AB59" s="44">
        <f t="shared" ref="AB59:AB60" si="52">$H59*AA59</f>
        <v>4.0986583200000002</v>
      </c>
      <c r="AC59" s="17"/>
      <c r="AD59" s="179">
        <f t="shared" si="11"/>
        <v>0</v>
      </c>
      <c r="AE59" s="126">
        <f t="shared" si="12"/>
        <v>0</v>
      </c>
      <c r="AF59" s="17"/>
      <c r="AG59" s="46">
        <f t="shared" ref="AG59:AG62" si="53">I59</f>
        <v>0.122</v>
      </c>
      <c r="AH59" s="44">
        <f t="shared" ref="AH59:AH60" si="54">$H59*AG59</f>
        <v>4.0986583200000002</v>
      </c>
      <c r="AI59" s="17"/>
      <c r="AJ59" s="179">
        <f t="shared" si="14"/>
        <v>0</v>
      </c>
      <c r="AK59" s="126">
        <f t="shared" si="15"/>
        <v>0</v>
      </c>
    </row>
    <row r="60" spans="1:377" x14ac:dyDescent="0.25">
      <c r="B60" s="7" t="s">
        <v>37</v>
      </c>
      <c r="C60" s="15"/>
      <c r="D60" s="99" t="s">
        <v>76</v>
      </c>
      <c r="E60" s="222">
        <f>0.18*$F$17+E48*0.18</f>
        <v>33.517800000000001</v>
      </c>
      <c r="F60" s="46">
        <v>0.161</v>
      </c>
      <c r="G60" s="44">
        <f t="shared" si="39"/>
        <v>5.3963658000000008</v>
      </c>
      <c r="H60" s="222">
        <f>0.18*$F$17+H48*0.18</f>
        <v>33.595559999999999</v>
      </c>
      <c r="I60" s="46">
        <f t="shared" si="45"/>
        <v>0.161</v>
      </c>
      <c r="J60" s="44">
        <f t="shared" si="46"/>
        <v>5.4088851599999996</v>
      </c>
      <c r="K60" s="17"/>
      <c r="L60" s="179">
        <f t="shared" si="2"/>
        <v>1.2519359999998869E-2</v>
      </c>
      <c r="M60" s="126">
        <f t="shared" si="38"/>
        <v>2.3199613339775571E-3</v>
      </c>
      <c r="N60" s="17"/>
      <c r="O60" s="46">
        <f t="shared" si="47"/>
        <v>0.161</v>
      </c>
      <c r="P60" s="44">
        <f t="shared" si="48"/>
        <v>5.4088851599999996</v>
      </c>
      <c r="Q60" s="17"/>
      <c r="R60" s="179">
        <f t="shared" si="5"/>
        <v>0</v>
      </c>
      <c r="S60" s="126">
        <f t="shared" si="6"/>
        <v>0</v>
      </c>
      <c r="T60" s="17"/>
      <c r="U60" s="46">
        <f t="shared" si="49"/>
        <v>0.161</v>
      </c>
      <c r="V60" s="44">
        <f t="shared" si="50"/>
        <v>5.4088851599999996</v>
      </c>
      <c r="W60" s="17"/>
      <c r="X60" s="179">
        <f t="shared" si="8"/>
        <v>0</v>
      </c>
      <c r="Y60" s="126">
        <f t="shared" si="9"/>
        <v>0</v>
      </c>
      <c r="Z60" s="17"/>
      <c r="AA60" s="46">
        <f t="shared" si="51"/>
        <v>0.161</v>
      </c>
      <c r="AB60" s="44">
        <f t="shared" si="52"/>
        <v>5.4088851599999996</v>
      </c>
      <c r="AC60" s="17"/>
      <c r="AD60" s="179">
        <f t="shared" si="11"/>
        <v>0</v>
      </c>
      <c r="AE60" s="126">
        <f t="shared" si="12"/>
        <v>0</v>
      </c>
      <c r="AF60" s="17"/>
      <c r="AG60" s="46">
        <f t="shared" si="53"/>
        <v>0.161</v>
      </c>
      <c r="AH60" s="44">
        <f t="shared" si="54"/>
        <v>5.4088851599999996</v>
      </c>
      <c r="AI60" s="17"/>
      <c r="AJ60" s="179">
        <f t="shared" si="14"/>
        <v>0</v>
      </c>
      <c r="AK60" s="126">
        <f t="shared" si="15"/>
        <v>0</v>
      </c>
    </row>
    <row r="61" spans="1:377" s="51" customFormat="1" x14ac:dyDescent="0.2">
      <c r="B61" s="48" t="s">
        <v>38</v>
      </c>
      <c r="C61" s="49"/>
      <c r="D61" s="102" t="s">
        <v>76</v>
      </c>
      <c r="E61" s="141">
        <f>IF(AND($R$1=1, F17&gt;=600), 600, IF(AND($R$1=1, AND(F17&lt;600, F17&gt;=0)), F17, IF(AND($R$1=2, F17&gt;=1000), 1000, IF(AND($R$1=2, AND(F17&lt;1000, F17&gt;=0)), F17))))</f>
        <v>180</v>
      </c>
      <c r="F61" s="46">
        <v>9.4E-2</v>
      </c>
      <c r="G61" s="44">
        <f t="shared" si="39"/>
        <v>16.920000000000002</v>
      </c>
      <c r="H61" s="110"/>
      <c r="I61" s="46">
        <f t="shared" si="45"/>
        <v>9.4E-2</v>
      </c>
      <c r="J61" s="44">
        <f t="shared" si="40"/>
        <v>16.920000000000002</v>
      </c>
      <c r="K61" s="110"/>
      <c r="L61" s="179">
        <f t="shared" si="2"/>
        <v>0</v>
      </c>
      <c r="M61" s="126">
        <f t="shared" si="38"/>
        <v>0</v>
      </c>
      <c r="N61" s="110"/>
      <c r="O61" s="46">
        <f t="shared" si="47"/>
        <v>9.4E-2</v>
      </c>
      <c r="P61" s="44">
        <f t="shared" si="41"/>
        <v>16.920000000000002</v>
      </c>
      <c r="Q61" s="110"/>
      <c r="R61" s="179">
        <f t="shared" si="5"/>
        <v>0</v>
      </c>
      <c r="S61" s="126">
        <f t="shared" si="6"/>
        <v>0</v>
      </c>
      <c r="T61" s="110"/>
      <c r="U61" s="46">
        <f t="shared" si="49"/>
        <v>9.4E-2</v>
      </c>
      <c r="V61" s="44">
        <f t="shared" si="42"/>
        <v>16.920000000000002</v>
      </c>
      <c r="W61" s="110"/>
      <c r="X61" s="179">
        <f t="shared" si="8"/>
        <v>0</v>
      </c>
      <c r="Y61" s="126">
        <f t="shared" si="9"/>
        <v>0</v>
      </c>
      <c r="Z61" s="110"/>
      <c r="AA61" s="46">
        <f t="shared" si="51"/>
        <v>9.4E-2</v>
      </c>
      <c r="AB61" s="44">
        <f t="shared" si="43"/>
        <v>16.920000000000002</v>
      </c>
      <c r="AC61" s="110"/>
      <c r="AD61" s="179">
        <f t="shared" si="11"/>
        <v>0</v>
      </c>
      <c r="AE61" s="126">
        <f t="shared" si="12"/>
        <v>0</v>
      </c>
      <c r="AF61" s="110"/>
      <c r="AG61" s="46">
        <f t="shared" si="53"/>
        <v>9.4E-2</v>
      </c>
      <c r="AH61" s="44">
        <f t="shared" si="44"/>
        <v>16.920000000000002</v>
      </c>
      <c r="AI61" s="110"/>
      <c r="AJ61" s="179">
        <f t="shared" si="14"/>
        <v>0</v>
      </c>
      <c r="AK61" s="126">
        <f t="shared" si="15"/>
        <v>0</v>
      </c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98"/>
      <c r="MX61" s="98"/>
      <c r="MY61" s="98"/>
      <c r="MZ61" s="98"/>
      <c r="NA61" s="98"/>
      <c r="NB61" s="98"/>
      <c r="NC61" s="98"/>
      <c r="ND61" s="98"/>
      <c r="NE61" s="98"/>
      <c r="NF61" s="98"/>
      <c r="NG61" s="98"/>
      <c r="NH61" s="98"/>
      <c r="NI61" s="98"/>
      <c r="NJ61" s="98"/>
      <c r="NK61" s="98"/>
      <c r="NL61" s="98"/>
      <c r="NM61" s="98"/>
    </row>
    <row r="62" spans="1:377" s="51" customFormat="1" ht="15.75" thickBot="1" x14ac:dyDescent="0.25">
      <c r="B62" s="48" t="s">
        <v>39</v>
      </c>
      <c r="C62" s="49"/>
      <c r="D62" s="102" t="s">
        <v>76</v>
      </c>
      <c r="E62" s="141">
        <f>IF(AND($R$1=1, F17&gt;=600), F17-600, IF(AND($R$1=1, AND(F17&lt;600, F17&gt;=0)), 0, IF(AND($R$1=2, F17&gt;=1000), F17-1000, IF(AND($R$1=2, AND(F17&lt;1000, F17&gt;=0)), 0))))</f>
        <v>0</v>
      </c>
      <c r="F62" s="46">
        <v>0.11</v>
      </c>
      <c r="G62" s="44">
        <f t="shared" si="39"/>
        <v>0</v>
      </c>
      <c r="H62" s="110"/>
      <c r="I62" s="46">
        <f t="shared" si="45"/>
        <v>0.11</v>
      </c>
      <c r="J62" s="44">
        <f t="shared" si="40"/>
        <v>0</v>
      </c>
      <c r="K62" s="110"/>
      <c r="L62" s="179">
        <f t="shared" si="2"/>
        <v>0</v>
      </c>
      <c r="M62" s="126" t="str">
        <f t="shared" si="38"/>
        <v/>
      </c>
      <c r="N62" s="110"/>
      <c r="O62" s="46">
        <f t="shared" si="47"/>
        <v>0.11</v>
      </c>
      <c r="P62" s="44">
        <f t="shared" si="41"/>
        <v>0</v>
      </c>
      <c r="Q62" s="110"/>
      <c r="R62" s="179">
        <f t="shared" si="5"/>
        <v>0</v>
      </c>
      <c r="S62" s="126" t="str">
        <f t="shared" si="6"/>
        <v/>
      </c>
      <c r="T62" s="110"/>
      <c r="U62" s="46">
        <f t="shared" si="49"/>
        <v>0.11</v>
      </c>
      <c r="V62" s="44">
        <f t="shared" si="42"/>
        <v>0</v>
      </c>
      <c r="W62" s="110"/>
      <c r="X62" s="179">
        <f t="shared" si="8"/>
        <v>0</v>
      </c>
      <c r="Y62" s="126" t="str">
        <f t="shared" si="9"/>
        <v/>
      </c>
      <c r="Z62" s="110"/>
      <c r="AA62" s="46">
        <f t="shared" si="51"/>
        <v>0.11</v>
      </c>
      <c r="AB62" s="44">
        <f t="shared" si="43"/>
        <v>0</v>
      </c>
      <c r="AC62" s="110"/>
      <c r="AD62" s="179">
        <f t="shared" si="11"/>
        <v>0</v>
      </c>
      <c r="AE62" s="126" t="str">
        <f t="shared" si="12"/>
        <v/>
      </c>
      <c r="AF62" s="110"/>
      <c r="AG62" s="46">
        <f t="shared" si="53"/>
        <v>0.11</v>
      </c>
      <c r="AH62" s="44">
        <f t="shared" si="44"/>
        <v>0</v>
      </c>
      <c r="AI62" s="110"/>
      <c r="AJ62" s="179">
        <f t="shared" si="14"/>
        <v>0</v>
      </c>
      <c r="AK62" s="126" t="str">
        <f t="shared" si="15"/>
        <v/>
      </c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98"/>
      <c r="NF62" s="98"/>
      <c r="NG62" s="98"/>
      <c r="NH62" s="98"/>
      <c r="NI62" s="98"/>
      <c r="NJ62" s="98"/>
      <c r="NK62" s="98"/>
      <c r="NL62" s="98"/>
      <c r="NM62" s="98"/>
    </row>
    <row r="63" spans="1:377" ht="15.75" thickBot="1" x14ac:dyDescent="0.3">
      <c r="B63" s="52"/>
      <c r="C63" s="53"/>
      <c r="D63" s="103"/>
      <c r="E63" s="54"/>
      <c r="F63" s="85"/>
      <c r="G63" s="86"/>
      <c r="H63" s="17"/>
      <c r="I63" s="85"/>
      <c r="J63" s="86"/>
      <c r="K63" s="17"/>
      <c r="L63" s="180"/>
      <c r="M63" s="127"/>
      <c r="N63" s="17"/>
      <c r="O63" s="85"/>
      <c r="P63" s="86"/>
      <c r="Q63" s="17"/>
      <c r="R63" s="180"/>
      <c r="S63" s="127"/>
      <c r="T63" s="17"/>
      <c r="U63" s="85"/>
      <c r="V63" s="86"/>
      <c r="W63" s="17"/>
      <c r="X63" s="180">
        <f t="shared" si="8"/>
        <v>0</v>
      </c>
      <c r="Y63" s="127" t="str">
        <f t="shared" si="9"/>
        <v/>
      </c>
      <c r="Z63" s="17"/>
      <c r="AA63" s="85"/>
      <c r="AB63" s="86"/>
      <c r="AC63" s="17"/>
      <c r="AD63" s="180">
        <f t="shared" si="11"/>
        <v>0</v>
      </c>
      <c r="AE63" s="127" t="str">
        <f t="shared" si="12"/>
        <v/>
      </c>
      <c r="AF63" s="17"/>
      <c r="AG63" s="85"/>
      <c r="AH63" s="86"/>
      <c r="AI63" s="17"/>
      <c r="AJ63" s="180">
        <f t="shared" si="14"/>
        <v>0</v>
      </c>
      <c r="AK63" s="127" t="str">
        <f t="shared" si="15"/>
        <v/>
      </c>
    </row>
    <row r="64" spans="1:377" x14ac:dyDescent="0.25">
      <c r="B64" s="55" t="s">
        <v>40</v>
      </c>
      <c r="C64" s="15"/>
      <c r="D64" s="15"/>
      <c r="E64" s="104"/>
      <c r="F64" s="56"/>
      <c r="G64" s="58">
        <f>SUM(G54:G60,G53)</f>
        <v>36.088886400000007</v>
      </c>
      <c r="H64" s="57"/>
      <c r="I64" s="56"/>
      <c r="J64" s="58">
        <f>SUM(J54:J60,J53)</f>
        <v>38.309673279999998</v>
      </c>
      <c r="K64" s="57"/>
      <c r="L64" s="212">
        <f>J64-G64</f>
        <v>2.2207868799999915</v>
      </c>
      <c r="M64" s="128">
        <f>IF((G64)=0,"",(L64/G64))</f>
        <v>6.1536586509912124E-2</v>
      </c>
      <c r="N64" s="57"/>
      <c r="O64" s="56"/>
      <c r="P64" s="58">
        <f>SUM(P54:P60,P53)</f>
        <v>40.261273279999997</v>
      </c>
      <c r="Q64" s="57"/>
      <c r="R64" s="212">
        <f>P64-J64</f>
        <v>1.9515999999999991</v>
      </c>
      <c r="S64" s="128">
        <f>IF((J64)=0,"",(R64/J64))</f>
        <v>5.0942747168215972E-2</v>
      </c>
      <c r="T64" s="57"/>
      <c r="U64" s="56"/>
      <c r="V64" s="58">
        <f>SUM(V54:V60,V53)</f>
        <v>40.571973280000002</v>
      </c>
      <c r="W64" s="57"/>
      <c r="X64" s="212">
        <f t="shared" si="8"/>
        <v>0.3107000000000042</v>
      </c>
      <c r="Y64" s="128">
        <f t="shared" si="9"/>
        <v>7.7170932434058436E-3</v>
      </c>
      <c r="Z64" s="57"/>
      <c r="AA64" s="56"/>
      <c r="AB64" s="58">
        <f>SUM(AB54:AB60,AB53)</f>
        <v>41.314973279999997</v>
      </c>
      <c r="AC64" s="57"/>
      <c r="AD64" s="212">
        <f t="shared" si="11"/>
        <v>0.742999999999995</v>
      </c>
      <c r="AE64" s="128">
        <f t="shared" si="12"/>
        <v>1.8313134411095004E-2</v>
      </c>
      <c r="AF64" s="57"/>
      <c r="AG64" s="56"/>
      <c r="AH64" s="58">
        <f>SUM(AH54:AH60,AH53)</f>
        <v>42.000673280000001</v>
      </c>
      <c r="AI64" s="57"/>
      <c r="AJ64" s="212">
        <f t="shared" si="14"/>
        <v>0.6857000000000042</v>
      </c>
      <c r="AK64" s="128">
        <f t="shared" si="15"/>
        <v>1.6596888381189927E-2</v>
      </c>
    </row>
    <row r="65" spans="1:377" x14ac:dyDescent="0.25">
      <c r="B65" s="59" t="s">
        <v>41</v>
      </c>
      <c r="C65" s="15"/>
      <c r="D65" s="15"/>
      <c r="E65" s="21"/>
      <c r="F65" s="60">
        <v>0.13</v>
      </c>
      <c r="G65" s="62">
        <f>G64*F65</f>
        <v>4.6915552320000007</v>
      </c>
      <c r="H65" s="61"/>
      <c r="I65" s="60">
        <v>0.13</v>
      </c>
      <c r="J65" s="62">
        <f>J64*I65</f>
        <v>4.9802575264</v>
      </c>
      <c r="K65" s="61"/>
      <c r="L65" s="181">
        <f>J65-G65</f>
        <v>0.28870229439999928</v>
      </c>
      <c r="M65" s="129">
        <f>IF((G65)=0,"",(L65/G65))</f>
        <v>6.1536586509912207E-2</v>
      </c>
      <c r="N65" s="61"/>
      <c r="O65" s="60">
        <v>0.13</v>
      </c>
      <c r="P65" s="62">
        <f>P64*O65</f>
        <v>5.2339655263999996</v>
      </c>
      <c r="Q65" s="61"/>
      <c r="R65" s="181">
        <f t="shared" si="5"/>
        <v>0.2537079999999996</v>
      </c>
      <c r="S65" s="129">
        <f t="shared" ref="S65:S67" si="55">IF((J65)=0,"",(R65/J65))</f>
        <v>5.0942747168215917E-2</v>
      </c>
      <c r="T65" s="61"/>
      <c r="U65" s="60">
        <v>0.13</v>
      </c>
      <c r="V65" s="62">
        <f>V64*U65</f>
        <v>5.2743565264000001</v>
      </c>
      <c r="W65" s="61"/>
      <c r="X65" s="181">
        <f t="shared" si="8"/>
        <v>4.039100000000051E-2</v>
      </c>
      <c r="Y65" s="129">
        <f t="shared" si="9"/>
        <v>7.7170932434058367E-3</v>
      </c>
      <c r="Z65" s="61"/>
      <c r="AA65" s="60">
        <v>0.13</v>
      </c>
      <c r="AB65" s="62">
        <f>AB64*AA65</f>
        <v>5.3709465264</v>
      </c>
      <c r="AC65" s="61"/>
      <c r="AD65" s="181">
        <f t="shared" si="11"/>
        <v>9.6589999999999954E-2</v>
      </c>
      <c r="AE65" s="129">
        <f t="shared" si="12"/>
        <v>1.8313134411095118E-2</v>
      </c>
      <c r="AF65" s="61"/>
      <c r="AG65" s="60">
        <v>0.13</v>
      </c>
      <c r="AH65" s="62">
        <f>AH64*AG65</f>
        <v>5.4600875264000006</v>
      </c>
      <c r="AI65" s="61"/>
      <c r="AJ65" s="181">
        <f t="shared" si="14"/>
        <v>8.9141000000000581E-2</v>
      </c>
      <c r="AK65" s="129">
        <f t="shared" si="15"/>
        <v>1.6596888381189931E-2</v>
      </c>
    </row>
    <row r="66" spans="1:377" x14ac:dyDescent="0.25">
      <c r="B66" s="63" t="s">
        <v>42</v>
      </c>
      <c r="C66" s="15"/>
      <c r="D66" s="15"/>
      <c r="E66" s="21"/>
      <c r="F66" s="64"/>
      <c r="G66" s="62">
        <f>G64+G65</f>
        <v>40.780441632000006</v>
      </c>
      <c r="H66" s="61"/>
      <c r="I66" s="64"/>
      <c r="J66" s="62">
        <f>J64+J65</f>
        <v>43.289930806400001</v>
      </c>
      <c r="K66" s="61"/>
      <c r="L66" s="181">
        <f>J66-G66</f>
        <v>2.5094891743999952</v>
      </c>
      <c r="M66" s="129">
        <f>IF((G66)=0,"",(L66/G66))</f>
        <v>6.1536586509912242E-2</v>
      </c>
      <c r="N66" s="61"/>
      <c r="O66" s="64"/>
      <c r="P66" s="62">
        <f>P64+P65</f>
        <v>45.495238806399996</v>
      </c>
      <c r="Q66" s="61"/>
      <c r="R66" s="181">
        <f t="shared" si="5"/>
        <v>2.2053079999999952</v>
      </c>
      <c r="S66" s="129">
        <f t="shared" si="55"/>
        <v>5.0942747168215882E-2</v>
      </c>
      <c r="T66" s="61"/>
      <c r="U66" s="64"/>
      <c r="V66" s="62">
        <f>V64+V65</f>
        <v>45.8463298064</v>
      </c>
      <c r="W66" s="61"/>
      <c r="X66" s="181">
        <f t="shared" si="8"/>
        <v>0.35109100000000382</v>
      </c>
      <c r="Y66" s="129">
        <f t="shared" si="9"/>
        <v>7.7170932434058228E-3</v>
      </c>
      <c r="Z66" s="61"/>
      <c r="AA66" s="64"/>
      <c r="AB66" s="62">
        <f>AB64+AB65</f>
        <v>46.685919806399994</v>
      </c>
      <c r="AC66" s="61"/>
      <c r="AD66" s="181">
        <f t="shared" si="11"/>
        <v>0.83958999999999406</v>
      </c>
      <c r="AE66" s="129">
        <f t="shared" si="12"/>
        <v>1.8313134411094997E-2</v>
      </c>
      <c r="AF66" s="61"/>
      <c r="AG66" s="64"/>
      <c r="AH66" s="62">
        <f>AH64+AH65</f>
        <v>47.460760806400003</v>
      </c>
      <c r="AI66" s="61"/>
      <c r="AJ66" s="181">
        <f t="shared" si="14"/>
        <v>0.77484100000000922</v>
      </c>
      <c r="AK66" s="129">
        <f t="shared" si="15"/>
        <v>1.6596888381190021E-2</v>
      </c>
    </row>
    <row r="67" spans="1:377" x14ac:dyDescent="0.25">
      <c r="B67" s="238" t="s">
        <v>43</v>
      </c>
      <c r="C67" s="238"/>
      <c r="D67" s="238"/>
      <c r="E67" s="21"/>
      <c r="F67" s="64"/>
      <c r="G67" s="65"/>
      <c r="H67" s="61"/>
      <c r="I67" s="64"/>
      <c r="J67" s="65"/>
      <c r="K67" s="61"/>
      <c r="L67" s="182">
        <f>J67-G67</f>
        <v>0</v>
      </c>
      <c r="M67" s="130" t="str">
        <f>IF((G67)=0,"",(L67/G67))</f>
        <v/>
      </c>
      <c r="N67" s="61"/>
      <c r="O67" s="64"/>
      <c r="P67" s="65"/>
      <c r="Q67" s="61"/>
      <c r="R67" s="182">
        <f t="shared" si="5"/>
        <v>0</v>
      </c>
      <c r="S67" s="130" t="str">
        <f t="shared" si="55"/>
        <v/>
      </c>
      <c r="T67" s="61"/>
      <c r="U67" s="64"/>
      <c r="V67" s="65"/>
      <c r="W67" s="61"/>
      <c r="X67" s="182">
        <f t="shared" si="8"/>
        <v>0</v>
      </c>
      <c r="Y67" s="130" t="str">
        <f t="shared" si="9"/>
        <v/>
      </c>
      <c r="Z67" s="61"/>
      <c r="AA67" s="64"/>
      <c r="AB67" s="65"/>
      <c r="AC67" s="61"/>
      <c r="AD67" s="182">
        <f t="shared" si="11"/>
        <v>0</v>
      </c>
      <c r="AE67" s="130" t="str">
        <f t="shared" si="12"/>
        <v/>
      </c>
      <c r="AF67" s="61"/>
      <c r="AG67" s="64"/>
      <c r="AH67" s="65"/>
      <c r="AI67" s="61"/>
      <c r="AJ67" s="182">
        <f t="shared" si="14"/>
        <v>0</v>
      </c>
      <c r="AK67" s="130" t="str">
        <f t="shared" si="15"/>
        <v/>
      </c>
    </row>
    <row r="68" spans="1:377" ht="15.75" thickBot="1" x14ac:dyDescent="0.3">
      <c r="B68" s="239" t="s">
        <v>44</v>
      </c>
      <c r="C68" s="239"/>
      <c r="D68" s="239"/>
      <c r="E68" s="105"/>
      <c r="F68" s="66"/>
      <c r="G68" s="67">
        <f>G66+G67</f>
        <v>40.780441632000006</v>
      </c>
      <c r="H68" s="57"/>
      <c r="I68" s="66"/>
      <c r="J68" s="67">
        <f>J66+J67</f>
        <v>43.289930806400001</v>
      </c>
      <c r="K68" s="57"/>
      <c r="L68" s="213">
        <f>J68-G68</f>
        <v>2.5094891743999952</v>
      </c>
      <c r="M68" s="131">
        <f>IF((G68)=0,"",(L68/G68))</f>
        <v>6.1536586509912242E-2</v>
      </c>
      <c r="N68" s="57"/>
      <c r="O68" s="66"/>
      <c r="P68" s="67">
        <f>P66+P67</f>
        <v>45.495238806399996</v>
      </c>
      <c r="Q68" s="57"/>
      <c r="R68" s="213">
        <f t="shared" si="5"/>
        <v>2.2053079999999952</v>
      </c>
      <c r="S68" s="131">
        <f>IF((J68)=0,"",(R68/J68))</f>
        <v>5.0942747168215882E-2</v>
      </c>
      <c r="T68" s="57"/>
      <c r="U68" s="66"/>
      <c r="V68" s="67">
        <f>V66+V67</f>
        <v>45.8463298064</v>
      </c>
      <c r="W68" s="57"/>
      <c r="X68" s="213">
        <f t="shared" si="8"/>
        <v>0.35109100000000382</v>
      </c>
      <c r="Y68" s="131">
        <f t="shared" si="9"/>
        <v>7.7170932434058228E-3</v>
      </c>
      <c r="Z68" s="57"/>
      <c r="AA68" s="66"/>
      <c r="AB68" s="67">
        <f>AB66+AB67</f>
        <v>46.685919806399994</v>
      </c>
      <c r="AC68" s="57"/>
      <c r="AD68" s="213">
        <f t="shared" si="11"/>
        <v>0.83958999999999406</v>
      </c>
      <c r="AE68" s="131">
        <f t="shared" si="12"/>
        <v>1.8313134411094997E-2</v>
      </c>
      <c r="AF68" s="57"/>
      <c r="AG68" s="66"/>
      <c r="AH68" s="67">
        <f>AH66+AH67</f>
        <v>47.460760806400003</v>
      </c>
      <c r="AI68" s="57"/>
      <c r="AJ68" s="213">
        <f t="shared" si="14"/>
        <v>0.77484100000000922</v>
      </c>
      <c r="AK68" s="131">
        <f t="shared" si="15"/>
        <v>1.6596888381190021E-2</v>
      </c>
    </row>
    <row r="69" spans="1:377" s="51" customFormat="1" ht="15.75" thickBot="1" x14ac:dyDescent="0.25">
      <c r="B69" s="68"/>
      <c r="C69" s="69"/>
      <c r="D69" s="70"/>
      <c r="E69" s="71"/>
      <c r="F69" s="85"/>
      <c r="G69" s="86"/>
      <c r="H69" s="110"/>
      <c r="I69" s="85"/>
      <c r="J69" s="86"/>
      <c r="K69" s="110"/>
      <c r="L69" s="214"/>
      <c r="M69" s="127"/>
      <c r="N69" s="110"/>
      <c r="O69" s="85"/>
      <c r="P69" s="86"/>
      <c r="Q69" s="110"/>
      <c r="R69" s="214"/>
      <c r="S69" s="127"/>
      <c r="T69" s="110"/>
      <c r="U69" s="85"/>
      <c r="V69" s="86"/>
      <c r="W69" s="110"/>
      <c r="X69" s="214">
        <f t="shared" si="8"/>
        <v>0</v>
      </c>
      <c r="Y69" s="127" t="str">
        <f t="shared" si="9"/>
        <v/>
      </c>
      <c r="Z69" s="110"/>
      <c r="AA69" s="85"/>
      <c r="AB69" s="86"/>
      <c r="AC69" s="110"/>
      <c r="AD69" s="214">
        <f t="shared" si="11"/>
        <v>0</v>
      </c>
      <c r="AE69" s="127" t="str">
        <f t="shared" si="12"/>
        <v/>
      </c>
      <c r="AF69" s="110"/>
      <c r="AG69" s="85"/>
      <c r="AH69" s="86"/>
      <c r="AI69" s="110"/>
      <c r="AJ69" s="214">
        <f t="shared" si="14"/>
        <v>0</v>
      </c>
      <c r="AK69" s="127" t="str">
        <f t="shared" si="15"/>
        <v/>
      </c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  <c r="IW69" s="98"/>
      <c r="IX69" s="98"/>
      <c r="IY69" s="98"/>
      <c r="IZ69" s="98"/>
      <c r="JA69" s="98"/>
      <c r="JB69" s="98"/>
      <c r="JC69" s="98"/>
      <c r="JD69" s="98"/>
      <c r="JE69" s="98"/>
      <c r="JF69" s="98"/>
      <c r="JG69" s="98"/>
      <c r="JH69" s="98"/>
      <c r="JI69" s="98"/>
      <c r="JJ69" s="98"/>
      <c r="JK69" s="98"/>
      <c r="JL69" s="98"/>
      <c r="JM69" s="98"/>
      <c r="JN69" s="98"/>
      <c r="JO69" s="98"/>
      <c r="JP69" s="98"/>
      <c r="JQ69" s="98"/>
      <c r="JR69" s="98"/>
      <c r="JS69" s="98"/>
      <c r="JT69" s="98"/>
      <c r="JU69" s="98"/>
      <c r="JV69" s="98"/>
      <c r="JW69" s="98"/>
      <c r="JX69" s="98"/>
      <c r="JY69" s="98"/>
      <c r="JZ69" s="98"/>
      <c r="KA69" s="98"/>
      <c r="KB69" s="98"/>
      <c r="KC69" s="98"/>
      <c r="KD69" s="98"/>
      <c r="KE69" s="98"/>
      <c r="KF69" s="98"/>
      <c r="KG69" s="98"/>
      <c r="KH69" s="98"/>
      <c r="KI69" s="98"/>
      <c r="KJ69" s="98"/>
      <c r="KK69" s="98"/>
      <c r="KL69" s="98"/>
      <c r="KM69" s="98"/>
      <c r="KN69" s="98"/>
      <c r="KO69" s="98"/>
      <c r="KP69" s="98"/>
      <c r="KQ69" s="98"/>
      <c r="KR69" s="98"/>
      <c r="KS69" s="98"/>
      <c r="KT69" s="98"/>
      <c r="KU69" s="98"/>
      <c r="KV69" s="98"/>
      <c r="KW69" s="98"/>
      <c r="KX69" s="98"/>
      <c r="KY69" s="98"/>
      <c r="KZ69" s="98"/>
      <c r="LA69" s="98"/>
      <c r="LB69" s="98"/>
      <c r="LC69" s="98"/>
      <c r="LD69" s="98"/>
      <c r="LE69" s="98"/>
      <c r="LF69" s="98"/>
      <c r="LG69" s="98"/>
      <c r="LH69" s="98"/>
      <c r="LI69" s="98"/>
      <c r="LJ69" s="98"/>
      <c r="LK69" s="98"/>
      <c r="LL69" s="98"/>
      <c r="LM69" s="98"/>
      <c r="LN69" s="98"/>
      <c r="LO69" s="98"/>
      <c r="LP69" s="98"/>
      <c r="LQ69" s="98"/>
      <c r="LR69" s="98"/>
      <c r="LS69" s="98"/>
      <c r="LT69" s="98"/>
      <c r="LU69" s="98"/>
      <c r="LV69" s="98"/>
      <c r="LW69" s="98"/>
      <c r="LX69" s="98"/>
      <c r="LY69" s="98"/>
      <c r="LZ69" s="98"/>
      <c r="MA69" s="98"/>
      <c r="MB69" s="98"/>
      <c r="MC69" s="98"/>
      <c r="MD69" s="98"/>
      <c r="ME69" s="98"/>
      <c r="MF69" s="98"/>
      <c r="MG69" s="98"/>
      <c r="MH69" s="98"/>
      <c r="MI69" s="98"/>
      <c r="MJ69" s="98"/>
      <c r="MK69" s="98"/>
      <c r="ML69" s="98"/>
      <c r="MM69" s="98"/>
      <c r="MN69" s="98"/>
      <c r="MO69" s="98"/>
      <c r="MP69" s="98"/>
      <c r="MQ69" s="98"/>
      <c r="MR69" s="98"/>
      <c r="MS69" s="98"/>
      <c r="MT69" s="98"/>
      <c r="MU69" s="98"/>
      <c r="MV69" s="98"/>
      <c r="MW69" s="98"/>
      <c r="MX69" s="98"/>
      <c r="MY69" s="98"/>
      <c r="MZ69" s="98"/>
      <c r="NA69" s="98"/>
      <c r="NB69" s="98"/>
      <c r="NC69" s="98"/>
      <c r="ND69" s="98"/>
      <c r="NE69" s="98"/>
      <c r="NF69" s="98"/>
      <c r="NG69" s="98"/>
      <c r="NH69" s="98"/>
      <c r="NI69" s="98"/>
      <c r="NJ69" s="98"/>
      <c r="NK69" s="98"/>
      <c r="NL69" s="98"/>
      <c r="NM69" s="98"/>
    </row>
    <row r="70" spans="1:377" s="51" customFormat="1" ht="12.75" x14ac:dyDescent="0.2">
      <c r="B70" s="72" t="s">
        <v>45</v>
      </c>
      <c r="C70" s="49"/>
      <c r="D70" s="49"/>
      <c r="E70" s="106"/>
      <c r="F70" s="73"/>
      <c r="G70" s="75">
        <f>SUM(G61:G62,G53,G54:G57)</f>
        <v>33.989396999999997</v>
      </c>
      <c r="H70" s="74"/>
      <c r="I70" s="73"/>
      <c r="J70" s="75">
        <f>SUM(J61:J62,J53,J54:J57)</f>
        <v>36.166059400000009</v>
      </c>
      <c r="K70" s="74"/>
      <c r="L70" s="215">
        <f>J70-G70</f>
        <v>2.1766624000000121</v>
      </c>
      <c r="M70" s="128">
        <f>IF((G70)=0,"",(L70/G70))</f>
        <v>6.4039453244787256E-2</v>
      </c>
      <c r="N70" s="74"/>
      <c r="O70" s="73"/>
      <c r="P70" s="75">
        <f>SUM(P61:P62,P53,P54:P57)</f>
        <v>38.117659400000001</v>
      </c>
      <c r="Q70" s="74"/>
      <c r="R70" s="215">
        <f t="shared" si="5"/>
        <v>1.951599999999992</v>
      </c>
      <c r="S70" s="128">
        <f>IF((J70)=0,"",(R70/J70))</f>
        <v>5.3962196390132333E-2</v>
      </c>
      <c r="T70" s="74"/>
      <c r="U70" s="73"/>
      <c r="V70" s="75">
        <f>SUM(V61:V62,V53,V54:V57)</f>
        <v>38.428359400000005</v>
      </c>
      <c r="W70" s="74"/>
      <c r="X70" s="215">
        <f t="shared" si="8"/>
        <v>0.3107000000000042</v>
      </c>
      <c r="Y70" s="128">
        <f t="shared" si="9"/>
        <v>8.1510776078765265E-3</v>
      </c>
      <c r="Z70" s="74"/>
      <c r="AA70" s="73"/>
      <c r="AB70" s="75">
        <f>SUM(AB61:AB62,AB53,AB54:AB57)</f>
        <v>39.1713594</v>
      </c>
      <c r="AC70" s="74"/>
      <c r="AD70" s="215">
        <f t="shared" si="11"/>
        <v>0.742999999999995</v>
      </c>
      <c r="AE70" s="128">
        <f t="shared" si="12"/>
        <v>1.9334679169259433E-2</v>
      </c>
      <c r="AF70" s="74"/>
      <c r="AG70" s="73"/>
      <c r="AH70" s="75">
        <f>SUM(AH61:AH62,AH53,AH54:AH57)</f>
        <v>39.857059400000004</v>
      </c>
      <c r="AI70" s="74"/>
      <c r="AJ70" s="215">
        <f t="shared" si="14"/>
        <v>0.6857000000000042</v>
      </c>
      <c r="AK70" s="128">
        <f t="shared" si="15"/>
        <v>1.7505136673913957E-2</v>
      </c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  <c r="IW70" s="98"/>
      <c r="IX70" s="98"/>
      <c r="IY70" s="98"/>
      <c r="IZ70" s="98"/>
      <c r="JA70" s="98"/>
      <c r="JB70" s="98"/>
      <c r="JC70" s="98"/>
      <c r="JD70" s="98"/>
      <c r="JE70" s="98"/>
      <c r="JF70" s="98"/>
      <c r="JG70" s="98"/>
      <c r="JH70" s="98"/>
      <c r="JI70" s="98"/>
      <c r="JJ70" s="98"/>
      <c r="JK70" s="98"/>
      <c r="JL70" s="98"/>
      <c r="JM70" s="98"/>
      <c r="JN70" s="98"/>
      <c r="JO70" s="98"/>
      <c r="JP70" s="98"/>
      <c r="JQ70" s="98"/>
      <c r="JR70" s="98"/>
      <c r="JS70" s="98"/>
      <c r="JT70" s="98"/>
      <c r="JU70" s="98"/>
      <c r="JV70" s="98"/>
      <c r="JW70" s="98"/>
      <c r="JX70" s="98"/>
      <c r="JY70" s="98"/>
      <c r="JZ70" s="98"/>
      <c r="KA70" s="98"/>
      <c r="KB70" s="98"/>
      <c r="KC70" s="98"/>
      <c r="KD70" s="98"/>
      <c r="KE70" s="98"/>
      <c r="KF70" s="98"/>
      <c r="KG70" s="98"/>
      <c r="KH70" s="98"/>
      <c r="KI70" s="98"/>
      <c r="KJ70" s="98"/>
      <c r="KK70" s="98"/>
      <c r="KL70" s="98"/>
      <c r="KM70" s="98"/>
      <c r="KN70" s="98"/>
      <c r="KO70" s="98"/>
      <c r="KP70" s="98"/>
      <c r="KQ70" s="98"/>
      <c r="KR70" s="98"/>
      <c r="KS70" s="98"/>
      <c r="KT70" s="98"/>
      <c r="KU70" s="98"/>
      <c r="KV70" s="98"/>
      <c r="KW70" s="98"/>
      <c r="KX70" s="98"/>
      <c r="KY70" s="98"/>
      <c r="KZ70" s="98"/>
      <c r="LA70" s="98"/>
      <c r="LB70" s="98"/>
      <c r="LC70" s="98"/>
      <c r="LD70" s="98"/>
      <c r="LE70" s="98"/>
      <c r="LF70" s="98"/>
      <c r="LG70" s="98"/>
      <c r="LH70" s="98"/>
      <c r="LI70" s="98"/>
      <c r="LJ70" s="98"/>
      <c r="LK70" s="98"/>
      <c r="LL70" s="98"/>
      <c r="LM70" s="98"/>
      <c r="LN70" s="98"/>
      <c r="LO70" s="98"/>
      <c r="LP70" s="98"/>
      <c r="LQ70" s="98"/>
      <c r="LR70" s="98"/>
      <c r="LS70" s="98"/>
      <c r="LT70" s="98"/>
      <c r="LU70" s="98"/>
      <c r="LV70" s="98"/>
      <c r="LW70" s="98"/>
      <c r="LX70" s="98"/>
      <c r="LY70" s="98"/>
      <c r="LZ70" s="98"/>
      <c r="MA70" s="98"/>
      <c r="MB70" s="98"/>
      <c r="MC70" s="98"/>
      <c r="MD70" s="98"/>
      <c r="ME70" s="98"/>
      <c r="MF70" s="98"/>
      <c r="MG70" s="98"/>
      <c r="MH70" s="98"/>
      <c r="MI70" s="98"/>
      <c r="MJ70" s="98"/>
      <c r="MK70" s="98"/>
      <c r="ML70" s="98"/>
      <c r="MM70" s="98"/>
      <c r="MN70" s="98"/>
      <c r="MO70" s="98"/>
      <c r="MP70" s="98"/>
      <c r="MQ70" s="98"/>
      <c r="MR70" s="98"/>
      <c r="MS70" s="98"/>
      <c r="MT70" s="98"/>
      <c r="MU70" s="98"/>
      <c r="MV70" s="98"/>
      <c r="MW70" s="98"/>
      <c r="MX70" s="98"/>
      <c r="MY70" s="98"/>
      <c r="MZ70" s="98"/>
      <c r="NA70" s="98"/>
      <c r="NB70" s="98"/>
      <c r="NC70" s="98"/>
      <c r="ND70" s="98"/>
      <c r="NE70" s="98"/>
      <c r="NF70" s="98"/>
      <c r="NG70" s="98"/>
      <c r="NH70" s="98"/>
      <c r="NI70" s="98"/>
      <c r="NJ70" s="98"/>
      <c r="NK70" s="98"/>
      <c r="NL70" s="98"/>
      <c r="NM70" s="98"/>
    </row>
    <row r="71" spans="1:377" s="51" customFormat="1" ht="12.75" x14ac:dyDescent="0.2">
      <c r="B71" s="76" t="s">
        <v>41</v>
      </c>
      <c r="C71" s="49"/>
      <c r="D71" s="49"/>
      <c r="E71" s="106"/>
      <c r="F71" s="77">
        <v>0.13</v>
      </c>
      <c r="G71" s="79">
        <f>G70*F71</f>
        <v>4.4186216099999998</v>
      </c>
      <c r="H71" s="78"/>
      <c r="I71" s="77">
        <v>0.13</v>
      </c>
      <c r="J71" s="79">
        <f>J70*I71</f>
        <v>4.7015877220000011</v>
      </c>
      <c r="K71" s="78"/>
      <c r="L71" s="185">
        <f>J71-G71</f>
        <v>0.28296611200000132</v>
      </c>
      <c r="M71" s="129">
        <f>IF((G71)=0,"",(L71/G71))</f>
        <v>6.4039453244787201E-2</v>
      </c>
      <c r="N71" s="78"/>
      <c r="O71" s="77">
        <v>0.13</v>
      </c>
      <c r="P71" s="79">
        <f>P70*O71</f>
        <v>4.9552957220000007</v>
      </c>
      <c r="Q71" s="78"/>
      <c r="R71" s="185">
        <f t="shared" si="5"/>
        <v>0.2537079999999996</v>
      </c>
      <c r="S71" s="129">
        <f t="shared" ref="S71:S74" si="56">IF((J71)=0,"",(R71/J71))</f>
        <v>5.3962196390132472E-2</v>
      </c>
      <c r="T71" s="78"/>
      <c r="U71" s="77">
        <v>0.13</v>
      </c>
      <c r="V71" s="79">
        <f>V70*U71</f>
        <v>4.9956867220000012</v>
      </c>
      <c r="W71" s="78"/>
      <c r="X71" s="185">
        <f t="shared" si="8"/>
        <v>4.039100000000051E-2</v>
      </c>
      <c r="Y71" s="129">
        <f t="shared" si="9"/>
        <v>8.1510776078765178E-3</v>
      </c>
      <c r="Z71" s="78"/>
      <c r="AA71" s="77">
        <v>0.13</v>
      </c>
      <c r="AB71" s="79">
        <f>AB70*AA71</f>
        <v>5.0922767220000003</v>
      </c>
      <c r="AC71" s="78"/>
      <c r="AD71" s="185">
        <f t="shared" si="11"/>
        <v>9.6589999999999065E-2</v>
      </c>
      <c r="AE71" s="129">
        <f t="shared" si="12"/>
        <v>1.9334679169259374E-2</v>
      </c>
      <c r="AF71" s="78"/>
      <c r="AG71" s="77">
        <v>0.13</v>
      </c>
      <c r="AH71" s="79">
        <f>AH70*AG71</f>
        <v>5.1814177220000008</v>
      </c>
      <c r="AI71" s="78"/>
      <c r="AJ71" s="185">
        <f t="shared" si="14"/>
        <v>8.9141000000000581E-2</v>
      </c>
      <c r="AK71" s="129">
        <f t="shared" si="15"/>
        <v>1.7505136673913964E-2</v>
      </c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  <c r="IW71" s="98"/>
      <c r="IX71" s="98"/>
      <c r="IY71" s="98"/>
      <c r="IZ71" s="98"/>
      <c r="JA71" s="98"/>
      <c r="JB71" s="98"/>
      <c r="JC71" s="98"/>
      <c r="JD71" s="98"/>
      <c r="JE71" s="98"/>
      <c r="JF71" s="98"/>
      <c r="JG71" s="98"/>
      <c r="JH71" s="98"/>
      <c r="JI71" s="98"/>
      <c r="JJ71" s="98"/>
      <c r="JK71" s="98"/>
      <c r="JL71" s="98"/>
      <c r="JM71" s="98"/>
      <c r="JN71" s="98"/>
      <c r="JO71" s="98"/>
      <c r="JP71" s="98"/>
      <c r="JQ71" s="98"/>
      <c r="JR71" s="98"/>
      <c r="JS71" s="98"/>
      <c r="JT71" s="98"/>
      <c r="JU71" s="98"/>
      <c r="JV71" s="98"/>
      <c r="JW71" s="98"/>
      <c r="JX71" s="98"/>
      <c r="JY71" s="98"/>
      <c r="JZ71" s="98"/>
      <c r="KA71" s="98"/>
      <c r="KB71" s="98"/>
      <c r="KC71" s="98"/>
      <c r="KD71" s="98"/>
      <c r="KE71" s="98"/>
      <c r="KF71" s="98"/>
      <c r="KG71" s="98"/>
      <c r="KH71" s="98"/>
      <c r="KI71" s="98"/>
      <c r="KJ71" s="98"/>
      <c r="KK71" s="98"/>
      <c r="KL71" s="98"/>
      <c r="KM71" s="98"/>
      <c r="KN71" s="98"/>
      <c r="KO71" s="98"/>
      <c r="KP71" s="98"/>
      <c r="KQ71" s="98"/>
      <c r="KR71" s="98"/>
      <c r="KS71" s="98"/>
      <c r="KT71" s="98"/>
      <c r="KU71" s="98"/>
      <c r="KV71" s="98"/>
      <c r="KW71" s="98"/>
      <c r="KX71" s="98"/>
      <c r="KY71" s="98"/>
      <c r="KZ71" s="98"/>
      <c r="LA71" s="98"/>
      <c r="LB71" s="98"/>
      <c r="LC71" s="98"/>
      <c r="LD71" s="98"/>
      <c r="LE71" s="98"/>
      <c r="LF71" s="98"/>
      <c r="LG71" s="98"/>
      <c r="LH71" s="98"/>
      <c r="LI71" s="98"/>
      <c r="LJ71" s="98"/>
      <c r="LK71" s="98"/>
      <c r="LL71" s="98"/>
      <c r="LM71" s="98"/>
      <c r="LN71" s="98"/>
      <c r="LO71" s="98"/>
      <c r="LP71" s="98"/>
      <c r="LQ71" s="98"/>
      <c r="LR71" s="98"/>
      <c r="LS71" s="98"/>
      <c r="LT71" s="98"/>
      <c r="LU71" s="98"/>
      <c r="LV71" s="98"/>
      <c r="LW71" s="98"/>
      <c r="LX71" s="98"/>
      <c r="LY71" s="98"/>
      <c r="LZ71" s="98"/>
      <c r="MA71" s="98"/>
      <c r="MB71" s="98"/>
      <c r="MC71" s="98"/>
      <c r="MD71" s="98"/>
      <c r="ME71" s="98"/>
      <c r="MF71" s="98"/>
      <c r="MG71" s="98"/>
      <c r="MH71" s="98"/>
      <c r="MI71" s="98"/>
      <c r="MJ71" s="98"/>
      <c r="MK71" s="98"/>
      <c r="ML71" s="98"/>
      <c r="MM71" s="98"/>
      <c r="MN71" s="98"/>
      <c r="MO71" s="98"/>
      <c r="MP71" s="98"/>
      <c r="MQ71" s="98"/>
      <c r="MR71" s="98"/>
      <c r="MS71" s="98"/>
      <c r="MT71" s="98"/>
      <c r="MU71" s="98"/>
      <c r="MV71" s="98"/>
      <c r="MW71" s="98"/>
      <c r="MX71" s="98"/>
      <c r="MY71" s="98"/>
      <c r="MZ71" s="98"/>
      <c r="NA71" s="98"/>
      <c r="NB71" s="98"/>
      <c r="NC71" s="98"/>
      <c r="ND71" s="98"/>
      <c r="NE71" s="98"/>
      <c r="NF71" s="98"/>
      <c r="NG71" s="98"/>
      <c r="NH71" s="98"/>
      <c r="NI71" s="98"/>
      <c r="NJ71" s="98"/>
      <c r="NK71" s="98"/>
      <c r="NL71" s="98"/>
      <c r="NM71" s="98"/>
    </row>
    <row r="72" spans="1:377" s="51" customFormat="1" ht="12.75" x14ac:dyDescent="0.2">
      <c r="B72" s="80" t="s">
        <v>42</v>
      </c>
      <c r="C72" s="49"/>
      <c r="D72" s="49"/>
      <c r="E72" s="107"/>
      <c r="F72" s="81"/>
      <c r="G72" s="79">
        <f>G70+G71</f>
        <v>38.408018609999999</v>
      </c>
      <c r="H72" s="78"/>
      <c r="I72" s="81"/>
      <c r="J72" s="79">
        <f>J70+J71</f>
        <v>40.867647122000008</v>
      </c>
      <c r="K72" s="78"/>
      <c r="L72" s="185">
        <f>J72-G72</f>
        <v>2.459628512000009</v>
      </c>
      <c r="M72" s="129">
        <f>IF((G72)=0,"",(L72/G72))</f>
        <v>6.4039453244787131E-2</v>
      </c>
      <c r="N72" s="78"/>
      <c r="O72" s="81"/>
      <c r="P72" s="79">
        <f>P70+P71</f>
        <v>43.072955122000003</v>
      </c>
      <c r="Q72" s="78"/>
      <c r="R72" s="185">
        <f t="shared" si="5"/>
        <v>2.2053079999999952</v>
      </c>
      <c r="S72" s="129">
        <f t="shared" si="56"/>
        <v>5.3962196390132437E-2</v>
      </c>
      <c r="T72" s="78"/>
      <c r="U72" s="81"/>
      <c r="V72" s="79">
        <f>V70+V71</f>
        <v>43.424046122000007</v>
      </c>
      <c r="W72" s="78"/>
      <c r="X72" s="185">
        <f t="shared" si="8"/>
        <v>0.35109100000000382</v>
      </c>
      <c r="Y72" s="129">
        <f t="shared" si="9"/>
        <v>8.151077607876504E-3</v>
      </c>
      <c r="Z72" s="78"/>
      <c r="AA72" s="81"/>
      <c r="AB72" s="79">
        <f>AB70+AB71</f>
        <v>44.263636122000001</v>
      </c>
      <c r="AC72" s="78"/>
      <c r="AD72" s="185">
        <f t="shared" si="11"/>
        <v>0.83958999999999406</v>
      </c>
      <c r="AE72" s="129">
        <f t="shared" si="12"/>
        <v>1.9334679169259426E-2</v>
      </c>
      <c r="AF72" s="78"/>
      <c r="AG72" s="81"/>
      <c r="AH72" s="79">
        <f>AH70+AH71</f>
        <v>45.038477122000003</v>
      </c>
      <c r="AI72" s="78"/>
      <c r="AJ72" s="185">
        <f t="shared" si="14"/>
        <v>0.77484100000000211</v>
      </c>
      <c r="AK72" s="129">
        <f t="shared" si="15"/>
        <v>1.7505136673913898E-2</v>
      </c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  <c r="IW72" s="98"/>
      <c r="IX72" s="98"/>
      <c r="IY72" s="98"/>
      <c r="IZ72" s="98"/>
      <c r="JA72" s="98"/>
      <c r="JB72" s="98"/>
      <c r="JC72" s="98"/>
      <c r="JD72" s="98"/>
      <c r="JE72" s="98"/>
      <c r="JF72" s="98"/>
      <c r="JG72" s="98"/>
      <c r="JH72" s="98"/>
      <c r="JI72" s="98"/>
      <c r="JJ72" s="98"/>
      <c r="JK72" s="98"/>
      <c r="JL72" s="98"/>
      <c r="JM72" s="98"/>
      <c r="JN72" s="98"/>
      <c r="JO72" s="98"/>
      <c r="JP72" s="98"/>
      <c r="JQ72" s="98"/>
      <c r="JR72" s="98"/>
      <c r="JS72" s="98"/>
      <c r="JT72" s="98"/>
      <c r="JU72" s="98"/>
      <c r="JV72" s="98"/>
      <c r="JW72" s="98"/>
      <c r="JX72" s="98"/>
      <c r="JY72" s="98"/>
      <c r="JZ72" s="98"/>
      <c r="KA72" s="98"/>
      <c r="KB72" s="98"/>
      <c r="KC72" s="98"/>
      <c r="KD72" s="98"/>
      <c r="KE72" s="98"/>
      <c r="KF72" s="98"/>
      <c r="KG72" s="98"/>
      <c r="KH72" s="98"/>
      <c r="KI72" s="98"/>
      <c r="KJ72" s="98"/>
      <c r="KK72" s="98"/>
      <c r="KL72" s="98"/>
      <c r="KM72" s="98"/>
      <c r="KN72" s="98"/>
      <c r="KO72" s="98"/>
      <c r="KP72" s="98"/>
      <c r="KQ72" s="98"/>
      <c r="KR72" s="98"/>
      <c r="KS72" s="98"/>
      <c r="KT72" s="98"/>
      <c r="KU72" s="98"/>
      <c r="KV72" s="98"/>
      <c r="KW72" s="98"/>
      <c r="KX72" s="98"/>
      <c r="KY72" s="98"/>
      <c r="KZ72" s="98"/>
      <c r="LA72" s="98"/>
      <c r="LB72" s="98"/>
      <c r="LC72" s="98"/>
      <c r="LD72" s="98"/>
      <c r="LE72" s="98"/>
      <c r="LF72" s="98"/>
      <c r="LG72" s="98"/>
      <c r="LH72" s="98"/>
      <c r="LI72" s="98"/>
      <c r="LJ72" s="98"/>
      <c r="LK72" s="98"/>
      <c r="LL72" s="98"/>
      <c r="LM72" s="98"/>
      <c r="LN72" s="98"/>
      <c r="LO72" s="98"/>
      <c r="LP72" s="98"/>
      <c r="LQ72" s="98"/>
      <c r="LR72" s="98"/>
      <c r="LS72" s="98"/>
      <c r="LT72" s="98"/>
      <c r="LU72" s="98"/>
      <c r="LV72" s="98"/>
      <c r="LW72" s="98"/>
      <c r="LX72" s="98"/>
      <c r="LY72" s="98"/>
      <c r="LZ72" s="98"/>
      <c r="MA72" s="98"/>
      <c r="MB72" s="98"/>
      <c r="MC72" s="98"/>
      <c r="MD72" s="98"/>
      <c r="ME72" s="98"/>
      <c r="MF72" s="98"/>
      <c r="MG72" s="98"/>
      <c r="MH72" s="98"/>
      <c r="MI72" s="98"/>
      <c r="MJ72" s="98"/>
      <c r="MK72" s="98"/>
      <c r="ML72" s="98"/>
      <c r="MM72" s="98"/>
      <c r="MN72" s="98"/>
      <c r="MO72" s="98"/>
      <c r="MP72" s="98"/>
      <c r="MQ72" s="98"/>
      <c r="MR72" s="98"/>
      <c r="MS72" s="98"/>
      <c r="MT72" s="98"/>
      <c r="MU72" s="98"/>
      <c r="MV72" s="98"/>
      <c r="MW72" s="98"/>
      <c r="MX72" s="98"/>
      <c r="MY72" s="98"/>
      <c r="MZ72" s="98"/>
      <c r="NA72" s="98"/>
      <c r="NB72" s="98"/>
      <c r="NC72" s="98"/>
      <c r="ND72" s="98"/>
      <c r="NE72" s="98"/>
      <c r="NF72" s="98"/>
      <c r="NG72" s="98"/>
      <c r="NH72" s="98"/>
      <c r="NI72" s="98"/>
      <c r="NJ72" s="98"/>
      <c r="NK72" s="98"/>
      <c r="NL72" s="98"/>
      <c r="NM72" s="98"/>
    </row>
    <row r="73" spans="1:377" s="51" customFormat="1" ht="12.75" customHeight="1" x14ac:dyDescent="0.2">
      <c r="B73" s="240" t="s">
        <v>43</v>
      </c>
      <c r="C73" s="240"/>
      <c r="D73" s="240"/>
      <c r="E73" s="107"/>
      <c r="F73" s="81"/>
      <c r="G73" s="82"/>
      <c r="H73" s="78"/>
      <c r="I73" s="81"/>
      <c r="J73" s="82"/>
      <c r="K73" s="78"/>
      <c r="L73" s="186">
        <f>J73-G73</f>
        <v>0</v>
      </c>
      <c r="M73" s="130" t="str">
        <f>IF((G73)=0,"",(L73/G73))</f>
        <v/>
      </c>
      <c r="N73" s="78"/>
      <c r="O73" s="81"/>
      <c r="P73" s="82"/>
      <c r="Q73" s="78"/>
      <c r="R73" s="186">
        <f t="shared" si="5"/>
        <v>0</v>
      </c>
      <c r="S73" s="130" t="str">
        <f t="shared" si="56"/>
        <v/>
      </c>
      <c r="T73" s="78"/>
      <c r="U73" s="81"/>
      <c r="V73" s="82"/>
      <c r="W73" s="78"/>
      <c r="X73" s="186">
        <f t="shared" si="8"/>
        <v>0</v>
      </c>
      <c r="Y73" s="130" t="str">
        <f t="shared" si="9"/>
        <v/>
      </c>
      <c r="Z73" s="78"/>
      <c r="AA73" s="81"/>
      <c r="AB73" s="82"/>
      <c r="AC73" s="78"/>
      <c r="AD73" s="186">
        <f t="shared" si="11"/>
        <v>0</v>
      </c>
      <c r="AE73" s="130" t="str">
        <f t="shared" si="12"/>
        <v/>
      </c>
      <c r="AF73" s="78"/>
      <c r="AG73" s="81"/>
      <c r="AH73" s="82"/>
      <c r="AI73" s="78"/>
      <c r="AJ73" s="186">
        <f t="shared" si="14"/>
        <v>0</v>
      </c>
      <c r="AK73" s="130" t="str">
        <f t="shared" si="15"/>
        <v/>
      </c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  <c r="IW73" s="98"/>
      <c r="IX73" s="98"/>
      <c r="IY73" s="98"/>
      <c r="IZ73" s="98"/>
      <c r="JA73" s="98"/>
      <c r="JB73" s="98"/>
      <c r="JC73" s="98"/>
      <c r="JD73" s="98"/>
      <c r="JE73" s="98"/>
      <c r="JF73" s="98"/>
      <c r="JG73" s="98"/>
      <c r="JH73" s="98"/>
      <c r="JI73" s="98"/>
      <c r="JJ73" s="98"/>
      <c r="JK73" s="98"/>
      <c r="JL73" s="98"/>
      <c r="JM73" s="98"/>
      <c r="JN73" s="98"/>
      <c r="JO73" s="98"/>
      <c r="JP73" s="98"/>
      <c r="JQ73" s="98"/>
      <c r="JR73" s="98"/>
      <c r="JS73" s="98"/>
      <c r="JT73" s="98"/>
      <c r="JU73" s="98"/>
      <c r="JV73" s="98"/>
      <c r="JW73" s="98"/>
      <c r="JX73" s="98"/>
      <c r="JY73" s="98"/>
      <c r="JZ73" s="98"/>
      <c r="KA73" s="98"/>
      <c r="KB73" s="98"/>
      <c r="KC73" s="98"/>
      <c r="KD73" s="98"/>
      <c r="KE73" s="98"/>
      <c r="KF73" s="98"/>
      <c r="KG73" s="98"/>
      <c r="KH73" s="98"/>
      <c r="KI73" s="98"/>
      <c r="KJ73" s="98"/>
      <c r="KK73" s="98"/>
      <c r="KL73" s="98"/>
      <c r="KM73" s="98"/>
      <c r="KN73" s="98"/>
      <c r="KO73" s="98"/>
      <c r="KP73" s="98"/>
      <c r="KQ73" s="98"/>
      <c r="KR73" s="98"/>
      <c r="KS73" s="98"/>
      <c r="KT73" s="98"/>
      <c r="KU73" s="98"/>
      <c r="KV73" s="98"/>
      <c r="KW73" s="98"/>
      <c r="KX73" s="98"/>
      <c r="KY73" s="98"/>
      <c r="KZ73" s="98"/>
      <c r="LA73" s="98"/>
      <c r="LB73" s="98"/>
      <c r="LC73" s="98"/>
      <c r="LD73" s="98"/>
      <c r="LE73" s="98"/>
      <c r="LF73" s="98"/>
      <c r="LG73" s="98"/>
      <c r="LH73" s="98"/>
      <c r="LI73" s="98"/>
      <c r="LJ73" s="98"/>
      <c r="LK73" s="98"/>
      <c r="LL73" s="98"/>
      <c r="LM73" s="98"/>
      <c r="LN73" s="98"/>
      <c r="LO73" s="98"/>
      <c r="LP73" s="98"/>
      <c r="LQ73" s="98"/>
      <c r="LR73" s="98"/>
      <c r="LS73" s="98"/>
      <c r="LT73" s="98"/>
      <c r="LU73" s="98"/>
      <c r="LV73" s="98"/>
      <c r="LW73" s="98"/>
      <c r="LX73" s="98"/>
      <c r="LY73" s="98"/>
      <c r="LZ73" s="98"/>
      <c r="MA73" s="98"/>
      <c r="MB73" s="98"/>
      <c r="MC73" s="98"/>
      <c r="MD73" s="98"/>
      <c r="ME73" s="98"/>
      <c r="MF73" s="98"/>
      <c r="MG73" s="98"/>
      <c r="MH73" s="98"/>
      <c r="MI73" s="98"/>
      <c r="MJ73" s="98"/>
      <c r="MK73" s="98"/>
      <c r="ML73" s="98"/>
      <c r="MM73" s="98"/>
      <c r="MN73" s="98"/>
      <c r="MO73" s="98"/>
      <c r="MP73" s="98"/>
      <c r="MQ73" s="98"/>
      <c r="MR73" s="98"/>
      <c r="MS73" s="98"/>
      <c r="MT73" s="98"/>
      <c r="MU73" s="98"/>
      <c r="MV73" s="98"/>
      <c r="MW73" s="98"/>
      <c r="MX73" s="98"/>
      <c r="MY73" s="98"/>
      <c r="MZ73" s="98"/>
      <c r="NA73" s="98"/>
      <c r="NB73" s="98"/>
      <c r="NC73" s="98"/>
      <c r="ND73" s="98"/>
      <c r="NE73" s="98"/>
      <c r="NF73" s="98"/>
      <c r="NG73" s="98"/>
      <c r="NH73" s="98"/>
      <c r="NI73" s="98"/>
      <c r="NJ73" s="98"/>
      <c r="NK73" s="98"/>
      <c r="NL73" s="98"/>
      <c r="NM73" s="98"/>
    </row>
    <row r="74" spans="1:377" s="51" customFormat="1" ht="13.5" customHeight="1" thickBot="1" x14ac:dyDescent="0.25">
      <c r="B74" s="235" t="s">
        <v>46</v>
      </c>
      <c r="C74" s="235"/>
      <c r="D74" s="235"/>
      <c r="E74" s="108"/>
      <c r="F74" s="83"/>
      <c r="G74" s="84">
        <f>SUM(G72:G73)</f>
        <v>38.408018609999999</v>
      </c>
      <c r="H74" s="74"/>
      <c r="I74" s="83"/>
      <c r="J74" s="84">
        <f>SUM(J72:J73)</f>
        <v>40.867647122000008</v>
      </c>
      <c r="K74" s="74"/>
      <c r="L74" s="216">
        <f>J74-G74</f>
        <v>2.459628512000009</v>
      </c>
      <c r="M74" s="132">
        <f>IF((G74)=0,"",(L74/G74))</f>
        <v>6.4039453244787131E-2</v>
      </c>
      <c r="N74" s="74"/>
      <c r="O74" s="83"/>
      <c r="P74" s="84">
        <f>SUM(P72:P73)</f>
        <v>43.072955122000003</v>
      </c>
      <c r="Q74" s="74"/>
      <c r="R74" s="216">
        <f t="shared" si="5"/>
        <v>2.2053079999999952</v>
      </c>
      <c r="S74" s="132">
        <f t="shared" si="56"/>
        <v>5.3962196390132437E-2</v>
      </c>
      <c r="T74" s="74"/>
      <c r="U74" s="83"/>
      <c r="V74" s="84">
        <f>SUM(V72:V73)</f>
        <v>43.424046122000007</v>
      </c>
      <c r="W74" s="74"/>
      <c r="X74" s="216">
        <f t="shared" si="8"/>
        <v>0.35109100000000382</v>
      </c>
      <c r="Y74" s="132">
        <f t="shared" si="9"/>
        <v>8.151077607876504E-3</v>
      </c>
      <c r="Z74" s="74"/>
      <c r="AA74" s="83"/>
      <c r="AB74" s="84">
        <f>SUM(AB72:AB73)</f>
        <v>44.263636122000001</v>
      </c>
      <c r="AC74" s="74"/>
      <c r="AD74" s="216">
        <f t="shared" si="11"/>
        <v>0.83958999999999406</v>
      </c>
      <c r="AE74" s="132">
        <f t="shared" si="12"/>
        <v>1.9334679169259426E-2</v>
      </c>
      <c r="AF74" s="74"/>
      <c r="AG74" s="83"/>
      <c r="AH74" s="84">
        <f>SUM(AH72:AH73)</f>
        <v>45.038477122000003</v>
      </c>
      <c r="AI74" s="74"/>
      <c r="AJ74" s="216">
        <f t="shared" si="14"/>
        <v>0.77484100000000211</v>
      </c>
      <c r="AK74" s="132">
        <f t="shared" si="15"/>
        <v>1.7505136673913898E-2</v>
      </c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  <c r="IW74" s="98"/>
      <c r="IX74" s="98"/>
      <c r="IY74" s="98"/>
      <c r="IZ74" s="98"/>
      <c r="JA74" s="98"/>
      <c r="JB74" s="98"/>
      <c r="JC74" s="98"/>
      <c r="JD74" s="98"/>
      <c r="JE74" s="98"/>
      <c r="JF74" s="98"/>
      <c r="JG74" s="98"/>
      <c r="JH74" s="98"/>
      <c r="JI74" s="98"/>
      <c r="JJ74" s="98"/>
      <c r="JK74" s="98"/>
      <c r="JL74" s="98"/>
      <c r="JM74" s="98"/>
      <c r="JN74" s="98"/>
      <c r="JO74" s="98"/>
      <c r="JP74" s="98"/>
      <c r="JQ74" s="98"/>
      <c r="JR74" s="98"/>
      <c r="JS74" s="98"/>
      <c r="JT74" s="98"/>
      <c r="JU74" s="98"/>
      <c r="JV74" s="98"/>
      <c r="JW74" s="98"/>
      <c r="JX74" s="98"/>
      <c r="JY74" s="98"/>
      <c r="JZ74" s="98"/>
      <c r="KA74" s="98"/>
      <c r="KB74" s="98"/>
      <c r="KC74" s="98"/>
      <c r="KD74" s="98"/>
      <c r="KE74" s="98"/>
      <c r="KF74" s="98"/>
      <c r="KG74" s="98"/>
      <c r="KH74" s="98"/>
      <c r="KI74" s="98"/>
      <c r="KJ74" s="98"/>
      <c r="KK74" s="98"/>
      <c r="KL74" s="98"/>
      <c r="KM74" s="98"/>
      <c r="KN74" s="98"/>
      <c r="KO74" s="98"/>
      <c r="KP74" s="98"/>
      <c r="KQ74" s="98"/>
      <c r="KR74" s="98"/>
      <c r="KS74" s="98"/>
      <c r="KT74" s="98"/>
      <c r="KU74" s="98"/>
      <c r="KV74" s="98"/>
      <c r="KW74" s="98"/>
      <c r="KX74" s="98"/>
      <c r="KY74" s="98"/>
      <c r="KZ74" s="98"/>
      <c r="LA74" s="98"/>
      <c r="LB74" s="98"/>
      <c r="LC74" s="98"/>
      <c r="LD74" s="98"/>
      <c r="LE74" s="98"/>
      <c r="LF74" s="98"/>
      <c r="LG74" s="98"/>
      <c r="LH74" s="98"/>
      <c r="LI74" s="98"/>
      <c r="LJ74" s="98"/>
      <c r="LK74" s="98"/>
      <c r="LL74" s="98"/>
      <c r="LM74" s="98"/>
      <c r="LN74" s="98"/>
      <c r="LO74" s="98"/>
      <c r="LP74" s="98"/>
      <c r="LQ74" s="98"/>
      <c r="LR74" s="98"/>
      <c r="LS74" s="98"/>
      <c r="LT74" s="98"/>
      <c r="LU74" s="98"/>
      <c r="LV74" s="98"/>
      <c r="LW74" s="98"/>
      <c r="LX74" s="98"/>
      <c r="LY74" s="98"/>
      <c r="LZ74" s="98"/>
      <c r="MA74" s="98"/>
      <c r="MB74" s="98"/>
      <c r="MC74" s="98"/>
      <c r="MD74" s="98"/>
      <c r="ME74" s="98"/>
      <c r="MF74" s="98"/>
      <c r="MG74" s="98"/>
      <c r="MH74" s="98"/>
      <c r="MI74" s="98"/>
      <c r="MJ74" s="98"/>
      <c r="MK74" s="98"/>
      <c r="ML74" s="98"/>
      <c r="MM74" s="98"/>
      <c r="MN74" s="98"/>
      <c r="MO74" s="98"/>
      <c r="MP74" s="98"/>
      <c r="MQ74" s="98"/>
      <c r="MR74" s="98"/>
      <c r="MS74" s="98"/>
      <c r="MT74" s="98"/>
      <c r="MU74" s="98"/>
      <c r="MV74" s="98"/>
      <c r="MW74" s="98"/>
      <c r="MX74" s="98"/>
      <c r="MY74" s="98"/>
      <c r="MZ74" s="98"/>
      <c r="NA74" s="98"/>
      <c r="NB74" s="98"/>
      <c r="NC74" s="98"/>
      <c r="ND74" s="98"/>
      <c r="NE74" s="98"/>
      <c r="NF74" s="98"/>
      <c r="NG74" s="98"/>
      <c r="NH74" s="98"/>
      <c r="NI74" s="98"/>
      <c r="NJ74" s="98"/>
      <c r="NK74" s="98"/>
      <c r="NL74" s="98"/>
      <c r="NM74" s="98"/>
    </row>
    <row r="75" spans="1:377" s="51" customFormat="1" ht="15.75" thickBot="1" x14ac:dyDescent="0.25">
      <c r="B75" s="68"/>
      <c r="C75" s="69"/>
      <c r="D75" s="70"/>
      <c r="E75" s="71"/>
      <c r="F75" s="85"/>
      <c r="G75" s="91"/>
      <c r="H75" s="110"/>
      <c r="I75" s="85"/>
      <c r="J75" s="91"/>
      <c r="K75" s="110"/>
      <c r="L75" s="180"/>
      <c r="M75" s="133"/>
      <c r="N75" s="110"/>
      <c r="O75" s="85"/>
      <c r="P75" s="91"/>
      <c r="Q75" s="110"/>
      <c r="R75" s="180"/>
      <c r="S75" s="133"/>
      <c r="T75" s="110"/>
      <c r="U75" s="85"/>
      <c r="V75" s="91"/>
      <c r="W75" s="110"/>
      <c r="X75" s="180"/>
      <c r="Y75" s="133"/>
      <c r="Z75" s="110"/>
      <c r="AA75" s="85"/>
      <c r="AB75" s="91"/>
      <c r="AC75" s="110"/>
      <c r="AD75" s="180"/>
      <c r="AE75" s="133"/>
      <c r="AF75" s="110"/>
      <c r="AG75" s="85"/>
      <c r="AH75" s="91"/>
      <c r="AI75" s="110"/>
      <c r="AJ75" s="180"/>
      <c r="AK75" s="133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  <c r="IW75" s="98"/>
      <c r="IX75" s="98"/>
      <c r="IY75" s="98"/>
      <c r="IZ75" s="98"/>
      <c r="JA75" s="98"/>
      <c r="JB75" s="98"/>
      <c r="JC75" s="98"/>
      <c r="JD75" s="98"/>
      <c r="JE75" s="98"/>
      <c r="JF75" s="98"/>
      <c r="JG75" s="98"/>
      <c r="JH75" s="98"/>
      <c r="JI75" s="98"/>
      <c r="JJ75" s="98"/>
      <c r="JK75" s="98"/>
      <c r="JL75" s="98"/>
      <c r="JM75" s="98"/>
      <c r="JN75" s="98"/>
      <c r="JO75" s="98"/>
      <c r="JP75" s="98"/>
      <c r="JQ75" s="98"/>
      <c r="JR75" s="98"/>
      <c r="JS75" s="98"/>
      <c r="JT75" s="98"/>
      <c r="JU75" s="98"/>
      <c r="JV75" s="98"/>
      <c r="JW75" s="98"/>
      <c r="JX75" s="98"/>
      <c r="JY75" s="98"/>
      <c r="JZ75" s="98"/>
      <c r="KA75" s="98"/>
      <c r="KB75" s="98"/>
      <c r="KC75" s="98"/>
      <c r="KD75" s="98"/>
      <c r="KE75" s="98"/>
      <c r="KF75" s="98"/>
      <c r="KG75" s="98"/>
      <c r="KH75" s="98"/>
      <c r="KI75" s="98"/>
      <c r="KJ75" s="98"/>
      <c r="KK75" s="98"/>
      <c r="KL75" s="98"/>
      <c r="KM75" s="98"/>
      <c r="KN75" s="98"/>
      <c r="KO75" s="98"/>
      <c r="KP75" s="98"/>
      <c r="KQ75" s="98"/>
      <c r="KR75" s="98"/>
      <c r="KS75" s="98"/>
      <c r="KT75" s="98"/>
      <c r="KU75" s="98"/>
      <c r="KV75" s="98"/>
      <c r="KW75" s="98"/>
      <c r="KX75" s="98"/>
      <c r="KY75" s="98"/>
      <c r="KZ75" s="98"/>
      <c r="LA75" s="98"/>
      <c r="LB75" s="98"/>
      <c r="LC75" s="98"/>
      <c r="LD75" s="98"/>
      <c r="LE75" s="98"/>
      <c r="LF75" s="98"/>
      <c r="LG75" s="98"/>
      <c r="LH75" s="98"/>
      <c r="LI75" s="98"/>
      <c r="LJ75" s="98"/>
      <c r="LK75" s="98"/>
      <c r="LL75" s="98"/>
      <c r="LM75" s="98"/>
      <c r="LN75" s="98"/>
      <c r="LO75" s="98"/>
      <c r="LP75" s="98"/>
      <c r="LQ75" s="98"/>
      <c r="LR75" s="98"/>
      <c r="LS75" s="98"/>
      <c r="LT75" s="98"/>
      <c r="LU75" s="98"/>
      <c r="LV75" s="98"/>
      <c r="LW75" s="98"/>
      <c r="LX75" s="98"/>
      <c r="LY75" s="98"/>
      <c r="LZ75" s="98"/>
      <c r="MA75" s="98"/>
      <c r="MB75" s="98"/>
      <c r="MC75" s="98"/>
      <c r="MD75" s="98"/>
      <c r="ME75" s="98"/>
      <c r="MF75" s="98"/>
      <c r="MG75" s="98"/>
      <c r="MH75" s="98"/>
      <c r="MI75" s="98"/>
      <c r="MJ75" s="98"/>
      <c r="MK75" s="98"/>
      <c r="ML75" s="98"/>
      <c r="MM75" s="98"/>
      <c r="MN75" s="98"/>
      <c r="MO75" s="98"/>
      <c r="MP75" s="98"/>
      <c r="MQ75" s="98"/>
      <c r="MR75" s="98"/>
      <c r="MS75" s="98"/>
      <c r="MT75" s="98"/>
      <c r="MU75" s="98"/>
      <c r="MV75" s="98"/>
      <c r="MW75" s="98"/>
      <c r="MX75" s="98"/>
      <c r="MY75" s="98"/>
      <c r="MZ75" s="98"/>
      <c r="NA75" s="98"/>
      <c r="NB75" s="98"/>
      <c r="NC75" s="98"/>
      <c r="ND75" s="98"/>
      <c r="NE75" s="98"/>
      <c r="NF75" s="98"/>
      <c r="NG75" s="98"/>
      <c r="NH75" s="98"/>
      <c r="NI75" s="98"/>
      <c r="NJ75" s="98"/>
      <c r="NK75" s="98"/>
      <c r="NL75" s="98"/>
      <c r="NM75" s="98"/>
    </row>
    <row r="76" spans="1:377" x14ac:dyDescent="0.25">
      <c r="J76" s="47"/>
      <c r="P76" s="47"/>
      <c r="V76" s="47"/>
      <c r="AB76" s="47"/>
      <c r="AH76" s="47"/>
    </row>
    <row r="77" spans="1:377" x14ac:dyDescent="0.25">
      <c r="B77" s="8" t="s">
        <v>47</v>
      </c>
      <c r="F77" s="87">
        <v>3.4500000000000003E-2</v>
      </c>
      <c r="I77" s="87">
        <v>3.6900000000000002E-2</v>
      </c>
      <c r="O77" s="87">
        <f>I77</f>
        <v>3.6900000000000002E-2</v>
      </c>
      <c r="U77" s="87">
        <f>I77</f>
        <v>3.6900000000000002E-2</v>
      </c>
      <c r="AA77" s="87">
        <f>I77</f>
        <v>3.6900000000000002E-2</v>
      </c>
      <c r="AG77" s="87">
        <f>I77</f>
        <v>3.6900000000000002E-2</v>
      </c>
    </row>
    <row r="79" spans="1:377" x14ac:dyDescent="0.25">
      <c r="A79" s="88" t="s">
        <v>48</v>
      </c>
    </row>
    <row r="81" spans="1:377" x14ac:dyDescent="0.25">
      <c r="A81" s="2" t="s">
        <v>49</v>
      </c>
    </row>
    <row r="82" spans="1:377" x14ac:dyDescent="0.25">
      <c r="A82" s="2" t="s">
        <v>50</v>
      </c>
    </row>
    <row r="84" spans="1:377" x14ac:dyDescent="0.25">
      <c r="A84" s="7" t="s">
        <v>51</v>
      </c>
      <c r="M84" s="2"/>
      <c r="S84" s="2"/>
      <c r="Y84" s="2"/>
      <c r="AE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</row>
    <row r="85" spans="1:377" x14ac:dyDescent="0.25">
      <c r="A85" s="7" t="s">
        <v>52</v>
      </c>
      <c r="M85" s="2"/>
      <c r="S85" s="2"/>
      <c r="Y85" s="2"/>
      <c r="AE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</row>
    <row r="87" spans="1:377" x14ac:dyDescent="0.25">
      <c r="A87" s="2" t="s">
        <v>53</v>
      </c>
      <c r="M87" s="2"/>
      <c r="S87" s="2"/>
      <c r="Y87" s="2"/>
      <c r="AE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</row>
    <row r="88" spans="1:377" x14ac:dyDescent="0.25">
      <c r="A88" s="2" t="s">
        <v>54</v>
      </c>
      <c r="M88" s="2"/>
      <c r="S88" s="2"/>
      <c r="Y88" s="2"/>
      <c r="AE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</row>
    <row r="89" spans="1:377" x14ac:dyDescent="0.25">
      <c r="A89" s="2" t="s">
        <v>55</v>
      </c>
      <c r="M89" s="2"/>
      <c r="S89" s="2"/>
      <c r="Y89" s="2"/>
      <c r="AE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</row>
    <row r="90" spans="1:377" x14ac:dyDescent="0.25">
      <c r="A90" s="2" t="s">
        <v>56</v>
      </c>
      <c r="M90" s="2"/>
      <c r="S90" s="2"/>
      <c r="Y90" s="2"/>
      <c r="AE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</row>
    <row r="91" spans="1:377" x14ac:dyDescent="0.25">
      <c r="A91" s="2" t="s">
        <v>57</v>
      </c>
      <c r="M91" s="2"/>
      <c r="S91" s="2"/>
      <c r="Y91" s="2"/>
      <c r="AE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</row>
    <row r="93" spans="1:377" x14ac:dyDescent="0.25">
      <c r="A93" s="89"/>
      <c r="B93" s="2" t="s">
        <v>58</v>
      </c>
      <c r="M93" s="2"/>
      <c r="S93" s="2"/>
      <c r="Y93" s="2"/>
      <c r="AE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</row>
  </sheetData>
  <mergeCells count="20">
    <mergeCell ref="B74:D74"/>
    <mergeCell ref="AG20:AH20"/>
    <mergeCell ref="AJ20:AK20"/>
    <mergeCell ref="D21:D22"/>
    <mergeCell ref="B67:D67"/>
    <mergeCell ref="B68:D68"/>
    <mergeCell ref="B73:D73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prompt="Select Charge Unit - monthly, per kWh, per kW" sqref="D51:D52 D40:D49 D69 D54:D63 D75 D23:D38">
      <formula1>"Monthly, per kWh, per kW"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paperSize="5" scale="3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3"/>
  <sheetViews>
    <sheetView view="pageBreakPreview" topLeftCell="B32" zoomScale="60" zoomScaleNormal="55" workbookViewId="0">
      <selection activeCell="AJ1" sqref="AJ1:AK7"/>
    </sheetView>
  </sheetViews>
  <sheetFormatPr defaultRowHeight="15" outlineLevelCol="1" x14ac:dyDescent="0.25"/>
  <cols>
    <col min="1" max="1" width="14.7109375" style="2" hidden="1" customWidth="1" outlineLevel="1"/>
    <col min="2" max="2" width="73" style="2" customWidth="1" collapsed="1"/>
    <col min="3" max="3" width="1.28515625" style="2" customWidth="1"/>
    <col min="4" max="4" width="11.28515625" style="2" customWidth="1"/>
    <col min="5" max="5" width="11" style="2" customWidth="1"/>
    <col min="6" max="6" width="12.28515625" style="2" customWidth="1"/>
    <col min="7" max="7" width="15.28515625" style="2" customWidth="1"/>
    <col min="8" max="8" width="9.28515625" style="2" customWidth="1"/>
    <col min="9" max="9" width="13.5703125" style="2" customWidth="1"/>
    <col min="10" max="10" width="16.42578125" style="2" customWidth="1"/>
    <col min="11" max="11" width="1" style="2" customWidth="1"/>
    <col min="12" max="12" width="12.7109375" style="169" bestFit="1" customWidth="1"/>
    <col min="13" max="13" width="10.85546875" style="120" bestFit="1" customWidth="1"/>
    <col min="14" max="14" width="1.28515625" style="2" customWidth="1"/>
    <col min="15" max="15" width="12.140625" style="2" customWidth="1"/>
    <col min="16" max="16" width="15.140625" style="2" customWidth="1"/>
    <col min="17" max="17" width="1" style="2" customWidth="1"/>
    <col min="18" max="18" width="12.7109375" style="169" bestFit="1" customWidth="1"/>
    <col min="19" max="19" width="10.85546875" style="120" bestFit="1" customWidth="1"/>
    <col min="20" max="20" width="1.28515625" style="2" customWidth="1"/>
    <col min="21" max="21" width="12.140625" style="2" customWidth="1"/>
    <col min="22" max="22" width="17.28515625" style="2" customWidth="1"/>
    <col min="23" max="23" width="1" style="2" customWidth="1"/>
    <col min="24" max="24" width="12.7109375" style="169" bestFit="1" customWidth="1"/>
    <col min="25" max="25" width="10.85546875" style="120" bestFit="1" customWidth="1"/>
    <col min="26" max="26" width="1.28515625" style="2" customWidth="1"/>
    <col min="27" max="27" width="12.140625" style="2" customWidth="1"/>
    <col min="28" max="28" width="16.7109375" style="2" customWidth="1"/>
    <col min="29" max="29" width="1" style="2" customWidth="1"/>
    <col min="30" max="30" width="12.7109375" style="169" bestFit="1" customWidth="1"/>
    <col min="31" max="31" width="10.85546875" style="120" bestFit="1" customWidth="1"/>
    <col min="32" max="32" width="1.28515625" style="2" customWidth="1"/>
    <col min="33" max="33" width="12.140625" style="2" customWidth="1"/>
    <col min="34" max="34" width="16.42578125" style="2" customWidth="1"/>
    <col min="35" max="35" width="1" style="2" customWidth="1"/>
    <col min="36" max="36" width="12.7109375" style="169" bestFit="1" customWidth="1"/>
    <col min="37" max="37" width="10.85546875" style="120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3"/>
      <c r="K1" s="93"/>
      <c r="L1" s="166"/>
      <c r="M1" s="115"/>
      <c r="N1" s="92"/>
      <c r="O1" s="112" t="s">
        <v>67</v>
      </c>
      <c r="P1" s="112">
        <v>1</v>
      </c>
      <c r="Q1" s="113"/>
      <c r="R1" s="166">
        <v>1</v>
      </c>
      <c r="S1" s="115"/>
      <c r="T1" s="92"/>
      <c r="U1" s="92"/>
      <c r="V1" s="93"/>
      <c r="W1" s="93"/>
      <c r="X1" s="166"/>
      <c r="Y1" s="115"/>
      <c r="Z1" s="92"/>
      <c r="AA1" s="92"/>
      <c r="AB1" s="93"/>
      <c r="AC1" s="93"/>
      <c r="AD1" s="166"/>
      <c r="AE1" s="115"/>
      <c r="AF1" s="92"/>
      <c r="AG1" s="92"/>
      <c r="AH1" s="93"/>
      <c r="AJ1" s="166" t="s">
        <v>0</v>
      </c>
      <c r="AK1" s="134" t="e">
        <f>EBNUMBER</f>
        <v>#REF!</v>
      </c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93"/>
      <c r="IV1" s="93"/>
      <c r="IW1" s="93"/>
      <c r="IX1" s="93"/>
      <c r="IY1" s="93"/>
      <c r="IZ1" s="93"/>
      <c r="JA1" s="93"/>
      <c r="JB1" s="93"/>
      <c r="JC1" s="93"/>
      <c r="JD1" s="93"/>
      <c r="JE1" s="93"/>
      <c r="JF1" s="93"/>
      <c r="JG1" s="93"/>
      <c r="JH1" s="93"/>
      <c r="JI1" s="93"/>
      <c r="JJ1" s="93"/>
      <c r="JK1" s="93"/>
      <c r="JL1" s="93"/>
      <c r="JM1" s="93"/>
      <c r="JN1" s="93"/>
      <c r="JO1" s="93"/>
      <c r="JP1" s="93"/>
      <c r="JQ1" s="93"/>
      <c r="JR1" s="93"/>
      <c r="JS1" s="93"/>
      <c r="JT1" s="93"/>
      <c r="JU1" s="93"/>
      <c r="JV1" s="93"/>
      <c r="JW1" s="93"/>
      <c r="JX1" s="93"/>
      <c r="JY1" s="93"/>
      <c r="JZ1" s="93"/>
      <c r="KA1" s="93"/>
      <c r="KB1" s="93"/>
      <c r="KC1" s="93"/>
      <c r="KD1" s="93"/>
      <c r="KE1" s="93"/>
      <c r="KF1" s="93"/>
      <c r="KG1" s="93"/>
      <c r="KH1" s="93"/>
      <c r="KI1" s="93"/>
      <c r="KJ1" s="93"/>
      <c r="KK1" s="93"/>
      <c r="KL1" s="93"/>
      <c r="KM1" s="93"/>
      <c r="KN1" s="93"/>
      <c r="KO1" s="93"/>
      <c r="KP1" s="93"/>
      <c r="KQ1" s="93"/>
      <c r="KR1" s="93"/>
      <c r="KS1" s="93"/>
      <c r="KT1" s="93"/>
      <c r="KU1" s="93"/>
      <c r="KV1" s="93"/>
      <c r="KW1" s="93"/>
      <c r="KX1" s="93"/>
      <c r="KY1" s="93"/>
      <c r="KZ1" s="93"/>
      <c r="LA1" s="93"/>
      <c r="LB1" s="93"/>
      <c r="LC1" s="93"/>
      <c r="LD1" s="93"/>
      <c r="LE1" s="93"/>
      <c r="LF1" s="93"/>
      <c r="LG1" s="93"/>
      <c r="LH1" s="93"/>
      <c r="LI1" s="93"/>
      <c r="LJ1" s="93"/>
      <c r="LK1" s="93"/>
      <c r="LL1" s="93"/>
      <c r="LM1" s="93"/>
      <c r="LN1" s="93"/>
      <c r="LO1" s="93"/>
      <c r="LP1" s="93"/>
      <c r="LQ1" s="93"/>
      <c r="LR1" s="93"/>
      <c r="LS1" s="93"/>
      <c r="LT1" s="93"/>
      <c r="LU1" s="93"/>
      <c r="LV1" s="93"/>
      <c r="LW1" s="93"/>
      <c r="LX1" s="93"/>
      <c r="LY1" s="93"/>
      <c r="LZ1" s="93"/>
      <c r="MA1" s="93"/>
      <c r="MB1" s="93"/>
      <c r="MC1" s="93"/>
      <c r="MD1" s="93"/>
      <c r="ME1" s="93"/>
      <c r="MF1" s="93"/>
      <c r="MG1" s="93"/>
      <c r="MH1" s="93"/>
      <c r="MI1" s="93"/>
      <c r="MJ1" s="93"/>
      <c r="MK1" s="93"/>
      <c r="ML1" s="93"/>
      <c r="MM1" s="93"/>
      <c r="MN1" s="93"/>
      <c r="MO1" s="93"/>
      <c r="MP1" s="93"/>
      <c r="MQ1" s="93"/>
      <c r="MR1" s="93"/>
      <c r="MS1" s="93"/>
      <c r="MT1" s="93"/>
      <c r="MU1" s="93"/>
      <c r="MV1" s="93"/>
      <c r="MW1" s="93"/>
      <c r="MX1" s="93"/>
      <c r="MY1" s="93"/>
      <c r="MZ1" s="93"/>
      <c r="NA1" s="93"/>
      <c r="NB1" s="93"/>
      <c r="NC1" s="93"/>
      <c r="ND1" s="93"/>
      <c r="NE1" s="93"/>
      <c r="NF1" s="93"/>
      <c r="NG1" s="93"/>
      <c r="NH1" s="93"/>
      <c r="NI1" s="93"/>
      <c r="NJ1" s="93"/>
      <c r="NK1" s="93"/>
      <c r="NL1" s="93"/>
      <c r="NM1" s="93"/>
    </row>
    <row r="2" spans="1:377" s="1" customFormat="1" ht="16.5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3"/>
      <c r="K2" s="93"/>
      <c r="L2" s="166"/>
      <c r="M2" s="116"/>
      <c r="N2" s="94"/>
      <c r="O2" s="112" t="s">
        <v>68</v>
      </c>
      <c r="P2" s="112">
        <v>2</v>
      </c>
      <c r="Q2" s="113"/>
      <c r="R2" s="166"/>
      <c r="S2" s="116"/>
      <c r="T2" s="94"/>
      <c r="U2" s="94"/>
      <c r="V2" s="93"/>
      <c r="W2" s="93"/>
      <c r="X2" s="166"/>
      <c r="Y2" s="116"/>
      <c r="Z2" s="94"/>
      <c r="AA2" s="94"/>
      <c r="AB2" s="93"/>
      <c r="AC2" s="93"/>
      <c r="AD2" s="166"/>
      <c r="AE2" s="116"/>
      <c r="AF2" s="94"/>
      <c r="AG2" s="94"/>
      <c r="AH2" s="93"/>
      <c r="AJ2" s="166" t="s">
        <v>1</v>
      </c>
      <c r="AK2" s="135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3"/>
      <c r="LC2" s="93"/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3"/>
      <c r="ML2" s="93"/>
      <c r="MM2" s="93"/>
      <c r="MN2" s="93"/>
      <c r="MO2" s="93"/>
      <c r="MP2" s="93"/>
      <c r="MQ2" s="93"/>
      <c r="MR2" s="93"/>
      <c r="MS2" s="93"/>
      <c r="MT2" s="93"/>
      <c r="MU2" s="93"/>
      <c r="MV2" s="93"/>
      <c r="MW2" s="93"/>
      <c r="MX2" s="93"/>
      <c r="MY2" s="93"/>
      <c r="MZ2" s="93"/>
      <c r="NA2" s="93"/>
      <c r="NB2" s="93"/>
      <c r="NC2" s="93"/>
      <c r="ND2" s="93"/>
      <c r="NE2" s="93"/>
      <c r="NF2" s="93"/>
      <c r="NG2" s="93"/>
      <c r="NH2" s="93"/>
      <c r="NI2" s="93"/>
      <c r="NJ2" s="93"/>
      <c r="NK2" s="93"/>
      <c r="NL2" s="93"/>
      <c r="NM2" s="93"/>
    </row>
    <row r="3" spans="1:377" s="1" customFormat="1" ht="16.5" customHeight="1" x14ac:dyDescent="0.25">
      <c r="A3" s="228"/>
      <c r="B3" s="228"/>
      <c r="C3" s="228"/>
      <c r="D3" s="228"/>
      <c r="E3" s="228"/>
      <c r="F3" s="228"/>
      <c r="G3" s="228"/>
      <c r="H3" s="228"/>
      <c r="I3" s="228"/>
      <c r="J3" s="93"/>
      <c r="K3" s="93"/>
      <c r="L3" s="166"/>
      <c r="M3" s="116"/>
      <c r="N3" s="95"/>
      <c r="O3" s="93"/>
      <c r="P3" s="93"/>
      <c r="Q3" s="93"/>
      <c r="R3" s="166"/>
      <c r="S3" s="116"/>
      <c r="T3" s="93"/>
      <c r="U3" s="93"/>
      <c r="V3" s="93"/>
      <c r="W3" s="93"/>
      <c r="X3" s="166"/>
      <c r="Y3" s="116"/>
      <c r="Z3" s="93"/>
      <c r="AA3" s="93"/>
      <c r="AB3" s="93"/>
      <c r="AC3" s="93"/>
      <c r="AD3" s="166"/>
      <c r="AE3" s="116"/>
      <c r="AF3" s="93"/>
      <c r="AG3" s="93"/>
      <c r="AH3" s="93"/>
      <c r="AJ3" s="166" t="s">
        <v>2</v>
      </c>
      <c r="AK3" s="135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  <c r="IW3" s="93"/>
      <c r="IX3" s="93"/>
      <c r="IY3" s="93"/>
      <c r="IZ3" s="93"/>
      <c r="JA3" s="93"/>
      <c r="JB3" s="93"/>
      <c r="JC3" s="93"/>
      <c r="JD3" s="93"/>
      <c r="JE3" s="93"/>
      <c r="JF3" s="93"/>
      <c r="JG3" s="93"/>
      <c r="JH3" s="93"/>
      <c r="JI3" s="93"/>
      <c r="JJ3" s="93"/>
      <c r="JK3" s="93"/>
      <c r="JL3" s="93"/>
      <c r="JM3" s="93"/>
      <c r="JN3" s="93"/>
      <c r="JO3" s="93"/>
      <c r="JP3" s="93"/>
      <c r="JQ3" s="93"/>
      <c r="JR3" s="93"/>
      <c r="JS3" s="93"/>
      <c r="JT3" s="93"/>
      <c r="JU3" s="93"/>
      <c r="JV3" s="93"/>
      <c r="JW3" s="93"/>
      <c r="JX3" s="93"/>
      <c r="JY3" s="93"/>
      <c r="JZ3" s="93"/>
      <c r="KA3" s="93"/>
      <c r="KB3" s="93"/>
      <c r="KC3" s="93"/>
      <c r="KD3" s="93"/>
      <c r="KE3" s="93"/>
      <c r="KF3" s="93"/>
      <c r="KG3" s="93"/>
      <c r="KH3" s="93"/>
      <c r="KI3" s="93"/>
      <c r="KJ3" s="93"/>
      <c r="KK3" s="93"/>
      <c r="KL3" s="93"/>
      <c r="KM3" s="93"/>
      <c r="KN3" s="93"/>
      <c r="KO3" s="93"/>
      <c r="KP3" s="93"/>
      <c r="KQ3" s="93"/>
      <c r="KR3" s="93"/>
      <c r="KS3" s="93"/>
      <c r="KT3" s="93"/>
      <c r="KU3" s="93"/>
      <c r="KV3" s="93"/>
      <c r="KW3" s="93"/>
      <c r="KX3" s="93"/>
      <c r="KY3" s="93"/>
      <c r="KZ3" s="93"/>
      <c r="LA3" s="93"/>
      <c r="LB3" s="93"/>
      <c r="LC3" s="93"/>
      <c r="LD3" s="93"/>
      <c r="LE3" s="93"/>
      <c r="LF3" s="93"/>
      <c r="LG3" s="93"/>
      <c r="LH3" s="93"/>
      <c r="LI3" s="93"/>
      <c r="LJ3" s="93"/>
      <c r="LK3" s="93"/>
      <c r="LL3" s="93"/>
      <c r="LM3" s="93"/>
      <c r="LN3" s="93"/>
      <c r="LO3" s="93"/>
      <c r="LP3" s="93"/>
      <c r="LQ3" s="93"/>
      <c r="LR3" s="93"/>
      <c r="LS3" s="93"/>
      <c r="LT3" s="93"/>
      <c r="LU3" s="93"/>
      <c r="LV3" s="93"/>
      <c r="LW3" s="93"/>
      <c r="LX3" s="93"/>
      <c r="LY3" s="93"/>
      <c r="LZ3" s="93"/>
      <c r="MA3" s="93"/>
      <c r="MB3" s="93"/>
      <c r="MC3" s="93"/>
      <c r="MD3" s="93"/>
      <c r="ME3" s="93"/>
      <c r="MF3" s="93"/>
      <c r="MG3" s="93"/>
      <c r="MH3" s="93"/>
      <c r="MI3" s="93"/>
      <c r="MJ3" s="93"/>
      <c r="MK3" s="93"/>
      <c r="ML3" s="93"/>
      <c r="MM3" s="93"/>
      <c r="MN3" s="93"/>
      <c r="MO3" s="93"/>
      <c r="MP3" s="93"/>
      <c r="MQ3" s="93"/>
      <c r="MR3" s="93"/>
      <c r="MS3" s="93"/>
      <c r="MT3" s="93"/>
      <c r="MU3" s="93"/>
      <c r="MV3" s="93"/>
      <c r="MW3" s="93"/>
      <c r="MX3" s="93"/>
      <c r="MY3" s="93"/>
      <c r="MZ3" s="93"/>
      <c r="NA3" s="93"/>
      <c r="NB3" s="93"/>
      <c r="NC3" s="93"/>
      <c r="ND3" s="93"/>
      <c r="NE3" s="93"/>
      <c r="NF3" s="93"/>
      <c r="NG3" s="93"/>
      <c r="NH3" s="93"/>
      <c r="NI3" s="93"/>
      <c r="NJ3" s="93"/>
      <c r="NK3" s="93"/>
      <c r="NL3" s="93"/>
      <c r="NM3" s="93"/>
    </row>
    <row r="4" spans="1:377" s="1" customFormat="1" ht="16.5" customHeight="1" x14ac:dyDescent="0.25">
      <c r="A4" s="94"/>
      <c r="B4" s="94"/>
      <c r="C4" s="94"/>
      <c r="D4" s="94"/>
      <c r="E4" s="94"/>
      <c r="F4" s="94"/>
      <c r="G4" s="94"/>
      <c r="H4" s="94"/>
      <c r="I4" s="96"/>
      <c r="J4" s="93"/>
      <c r="K4" s="93"/>
      <c r="L4" s="166"/>
      <c r="M4" s="116"/>
      <c r="N4" s="94"/>
      <c r="O4" s="96"/>
      <c r="P4" s="93"/>
      <c r="Q4" s="93"/>
      <c r="R4" s="166"/>
      <c r="S4" s="116"/>
      <c r="T4" s="94"/>
      <c r="U4" s="96"/>
      <c r="V4" s="93"/>
      <c r="W4" s="93"/>
      <c r="X4" s="166"/>
      <c r="Y4" s="116"/>
      <c r="Z4" s="94"/>
      <c r="AA4" s="96"/>
      <c r="AB4" s="93"/>
      <c r="AC4" s="93"/>
      <c r="AD4" s="166"/>
      <c r="AE4" s="116"/>
      <c r="AF4" s="94"/>
      <c r="AG4" s="96"/>
      <c r="AH4" s="93"/>
      <c r="AJ4" s="166" t="s">
        <v>3</v>
      </c>
      <c r="AK4" s="135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  <c r="IW4" s="93"/>
      <c r="IX4" s="93"/>
      <c r="IY4" s="93"/>
      <c r="IZ4" s="93"/>
      <c r="JA4" s="93"/>
      <c r="JB4" s="93"/>
      <c r="JC4" s="93"/>
      <c r="JD4" s="93"/>
      <c r="JE4" s="93"/>
      <c r="JF4" s="93"/>
      <c r="JG4" s="93"/>
      <c r="JH4" s="93"/>
      <c r="JI4" s="93"/>
      <c r="JJ4" s="93"/>
      <c r="JK4" s="93"/>
      <c r="JL4" s="93"/>
      <c r="JM4" s="93"/>
      <c r="JN4" s="93"/>
      <c r="JO4" s="93"/>
      <c r="JP4" s="93"/>
      <c r="JQ4" s="93"/>
      <c r="JR4" s="93"/>
      <c r="JS4" s="93"/>
      <c r="JT4" s="93"/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3"/>
      <c r="LR4" s="93"/>
      <c r="LS4" s="93"/>
      <c r="LT4" s="93"/>
      <c r="LU4" s="93"/>
      <c r="LV4" s="93"/>
      <c r="LW4" s="93"/>
      <c r="LX4" s="93"/>
      <c r="LY4" s="93"/>
      <c r="LZ4" s="93"/>
      <c r="MA4" s="93"/>
      <c r="MB4" s="93"/>
      <c r="MC4" s="93"/>
      <c r="MD4" s="93"/>
      <c r="ME4" s="93"/>
      <c r="MF4" s="93"/>
      <c r="MG4" s="93"/>
      <c r="MH4" s="93"/>
      <c r="MI4" s="93"/>
      <c r="MJ4" s="93"/>
      <c r="MK4" s="93"/>
      <c r="ML4" s="93"/>
      <c r="MM4" s="93"/>
      <c r="MN4" s="93"/>
      <c r="MO4" s="93"/>
      <c r="MP4" s="93"/>
      <c r="MQ4" s="93"/>
      <c r="MR4" s="93"/>
      <c r="MS4" s="93"/>
      <c r="MT4" s="93"/>
      <c r="MU4" s="93"/>
      <c r="MV4" s="93"/>
      <c r="MW4" s="93"/>
      <c r="MX4" s="93"/>
      <c r="MY4" s="93"/>
      <c r="MZ4" s="93"/>
      <c r="NA4" s="93"/>
      <c r="NB4" s="93"/>
      <c r="NC4" s="93"/>
      <c r="ND4" s="93"/>
      <c r="NE4" s="93"/>
      <c r="NF4" s="93"/>
      <c r="NG4" s="93"/>
      <c r="NH4" s="93"/>
      <c r="NI4" s="93"/>
      <c r="NJ4" s="93"/>
      <c r="NK4" s="93"/>
      <c r="NL4" s="93"/>
      <c r="NM4" s="93"/>
    </row>
    <row r="5" spans="1:377" s="1" customFormat="1" ht="16.5" customHeight="1" x14ac:dyDescent="0.25">
      <c r="A5" s="93"/>
      <c r="B5" s="93"/>
      <c r="C5" s="97"/>
      <c r="D5" s="97"/>
      <c r="E5" s="97"/>
      <c r="F5" s="93"/>
      <c r="G5" s="93"/>
      <c r="H5" s="93"/>
      <c r="I5" s="93"/>
      <c r="J5" s="93"/>
      <c r="K5" s="93"/>
      <c r="L5" s="166"/>
      <c r="M5" s="115"/>
      <c r="N5" s="93"/>
      <c r="O5" s="93"/>
      <c r="P5" s="93"/>
      <c r="Q5" s="93"/>
      <c r="R5" s="166"/>
      <c r="S5" s="115"/>
      <c r="T5" s="93"/>
      <c r="U5" s="93"/>
      <c r="V5" s="93"/>
      <c r="W5" s="93"/>
      <c r="X5" s="166"/>
      <c r="Y5" s="115"/>
      <c r="Z5" s="93"/>
      <c r="AA5" s="93"/>
      <c r="AB5" s="93"/>
      <c r="AC5" s="93"/>
      <c r="AD5" s="166"/>
      <c r="AE5" s="115"/>
      <c r="AF5" s="93"/>
      <c r="AG5" s="93"/>
      <c r="AH5" s="93"/>
      <c r="AJ5" s="166" t="s">
        <v>4</v>
      </c>
      <c r="AK5" s="136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  <c r="IW5" s="93"/>
      <c r="IX5" s="93"/>
      <c r="IY5" s="93"/>
      <c r="IZ5" s="93"/>
      <c r="JA5" s="93"/>
      <c r="JB5" s="93"/>
      <c r="JC5" s="93"/>
      <c r="JD5" s="93"/>
      <c r="JE5" s="93"/>
      <c r="JF5" s="93"/>
      <c r="JG5" s="93"/>
      <c r="JH5" s="93"/>
      <c r="JI5" s="93"/>
      <c r="JJ5" s="93"/>
      <c r="JK5" s="93"/>
      <c r="JL5" s="93"/>
      <c r="JM5" s="93"/>
      <c r="JN5" s="93"/>
      <c r="JO5" s="93"/>
      <c r="JP5" s="93"/>
      <c r="JQ5" s="93"/>
      <c r="JR5" s="93"/>
      <c r="JS5" s="93"/>
      <c r="JT5" s="93"/>
      <c r="JU5" s="93"/>
      <c r="JV5" s="93"/>
      <c r="JW5" s="93"/>
      <c r="JX5" s="93"/>
      <c r="JY5" s="93"/>
      <c r="JZ5" s="93"/>
      <c r="KA5" s="93"/>
      <c r="KB5" s="93"/>
      <c r="KC5" s="93"/>
      <c r="KD5" s="93"/>
      <c r="KE5" s="93"/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3"/>
      <c r="LF5" s="93"/>
      <c r="LG5" s="93"/>
      <c r="LH5" s="93"/>
      <c r="LI5" s="93"/>
      <c r="LJ5" s="93"/>
      <c r="LK5" s="93"/>
      <c r="LL5" s="93"/>
      <c r="LM5" s="93"/>
      <c r="LN5" s="93"/>
      <c r="LO5" s="93"/>
      <c r="LP5" s="93"/>
      <c r="LQ5" s="93"/>
      <c r="LR5" s="93"/>
      <c r="LS5" s="93"/>
      <c r="LT5" s="93"/>
      <c r="LU5" s="93"/>
      <c r="LV5" s="93"/>
      <c r="LW5" s="93"/>
      <c r="LX5" s="93"/>
      <c r="LY5" s="93"/>
      <c r="LZ5" s="93"/>
      <c r="MA5" s="93"/>
      <c r="MB5" s="93"/>
      <c r="MC5" s="93"/>
      <c r="MD5" s="93"/>
      <c r="ME5" s="93"/>
      <c r="MF5" s="93"/>
      <c r="MG5" s="93"/>
      <c r="MH5" s="93"/>
      <c r="MI5" s="93"/>
      <c r="MJ5" s="93"/>
      <c r="MK5" s="93"/>
      <c r="ML5" s="93"/>
      <c r="MM5" s="93"/>
      <c r="MN5" s="93"/>
      <c r="MO5" s="93"/>
      <c r="MP5" s="93"/>
      <c r="MQ5" s="93"/>
      <c r="MR5" s="93"/>
      <c r="MS5" s="93"/>
      <c r="MT5" s="93"/>
      <c r="MU5" s="93"/>
      <c r="MV5" s="93"/>
      <c r="MW5" s="93"/>
      <c r="MX5" s="93"/>
      <c r="MY5" s="93"/>
      <c r="MZ5" s="93"/>
      <c r="NA5" s="93"/>
      <c r="NB5" s="93"/>
      <c r="NC5" s="93"/>
      <c r="ND5" s="93"/>
      <c r="NE5" s="93"/>
      <c r="NF5" s="93"/>
      <c r="NG5" s="93"/>
      <c r="NH5" s="93"/>
      <c r="NI5" s="93"/>
      <c r="NJ5" s="93"/>
      <c r="NK5" s="93"/>
      <c r="NL5" s="93"/>
      <c r="NM5" s="93"/>
    </row>
    <row r="6" spans="1:377" s="1" customFormat="1" ht="16.5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166"/>
      <c r="M6" s="115"/>
      <c r="N6" s="93"/>
      <c r="O6" s="93"/>
      <c r="P6" s="93"/>
      <c r="Q6" s="93"/>
      <c r="R6" s="166"/>
      <c r="S6" s="115"/>
      <c r="T6" s="93"/>
      <c r="U6" s="93"/>
      <c r="V6" s="93"/>
      <c r="W6" s="93"/>
      <c r="X6" s="166"/>
      <c r="Y6" s="115"/>
      <c r="Z6" s="93"/>
      <c r="AA6" s="93"/>
      <c r="AB6" s="93"/>
      <c r="AC6" s="93"/>
      <c r="AD6" s="166"/>
      <c r="AE6" s="115"/>
      <c r="AF6" s="93"/>
      <c r="AG6" s="93"/>
      <c r="AH6" s="93"/>
      <c r="AJ6" s="166"/>
      <c r="AK6" s="134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  <c r="IW6" s="93"/>
      <c r="IX6" s="93"/>
      <c r="IY6" s="93"/>
      <c r="IZ6" s="93"/>
      <c r="JA6" s="93"/>
      <c r="JB6" s="93"/>
      <c r="JC6" s="93"/>
      <c r="JD6" s="93"/>
      <c r="JE6" s="93"/>
      <c r="JF6" s="93"/>
      <c r="JG6" s="93"/>
      <c r="JH6" s="93"/>
      <c r="JI6" s="93"/>
      <c r="JJ6" s="93"/>
      <c r="JK6" s="93"/>
      <c r="JL6" s="93"/>
      <c r="JM6" s="93"/>
      <c r="JN6" s="93"/>
      <c r="JO6" s="93"/>
      <c r="JP6" s="93"/>
      <c r="JQ6" s="93"/>
      <c r="JR6" s="93"/>
      <c r="JS6" s="93"/>
      <c r="JT6" s="93"/>
      <c r="JU6" s="93"/>
      <c r="JV6" s="93"/>
      <c r="JW6" s="93"/>
      <c r="JX6" s="93"/>
      <c r="JY6" s="93"/>
      <c r="JZ6" s="93"/>
      <c r="KA6" s="93"/>
      <c r="KB6" s="93"/>
      <c r="KC6" s="93"/>
      <c r="KD6" s="93"/>
      <c r="KE6" s="93"/>
      <c r="KF6" s="93"/>
      <c r="KG6" s="93"/>
      <c r="KH6" s="93"/>
      <c r="KI6" s="93"/>
      <c r="KJ6" s="93"/>
      <c r="KK6" s="93"/>
      <c r="KL6" s="93"/>
      <c r="KM6" s="93"/>
      <c r="KN6" s="93"/>
      <c r="KO6" s="93"/>
      <c r="KP6" s="93"/>
      <c r="KQ6" s="93"/>
      <c r="KR6" s="93"/>
      <c r="KS6" s="93"/>
      <c r="KT6" s="93"/>
      <c r="KU6" s="93"/>
      <c r="KV6" s="93"/>
      <c r="KW6" s="93"/>
      <c r="KX6" s="93"/>
      <c r="KY6" s="93"/>
      <c r="KZ6" s="93"/>
      <c r="LA6" s="93"/>
      <c r="LB6" s="93"/>
      <c r="LC6" s="93"/>
      <c r="LD6" s="93"/>
      <c r="LE6" s="93"/>
      <c r="LF6" s="93"/>
      <c r="LG6" s="93"/>
      <c r="LH6" s="93"/>
      <c r="LI6" s="93"/>
      <c r="LJ6" s="93"/>
      <c r="LK6" s="93"/>
      <c r="LL6" s="93"/>
      <c r="LM6" s="93"/>
      <c r="LN6" s="93"/>
      <c r="LO6" s="93"/>
      <c r="LP6" s="93"/>
      <c r="LQ6" s="93"/>
      <c r="LR6" s="93"/>
      <c r="LS6" s="93"/>
      <c r="LT6" s="93"/>
      <c r="LU6" s="93"/>
      <c r="LV6" s="93"/>
      <c r="LW6" s="93"/>
      <c r="LX6" s="93"/>
      <c r="LY6" s="93"/>
      <c r="LZ6" s="93"/>
      <c r="MA6" s="93"/>
      <c r="MB6" s="93"/>
      <c r="MC6" s="93"/>
      <c r="MD6" s="93"/>
      <c r="ME6" s="93"/>
      <c r="MF6" s="93"/>
      <c r="MG6" s="93"/>
      <c r="MH6" s="93"/>
      <c r="MI6" s="93"/>
      <c r="MJ6" s="93"/>
      <c r="MK6" s="93"/>
      <c r="ML6" s="93"/>
      <c r="MM6" s="93"/>
      <c r="MN6" s="93"/>
      <c r="MO6" s="93"/>
      <c r="MP6" s="93"/>
      <c r="MQ6" s="93"/>
      <c r="MR6" s="93"/>
      <c r="MS6" s="93"/>
      <c r="MT6" s="93"/>
      <c r="MU6" s="93"/>
      <c r="MV6" s="93"/>
      <c r="MW6" s="93"/>
      <c r="MX6" s="93"/>
      <c r="MY6" s="93"/>
      <c r="MZ6" s="93"/>
      <c r="NA6" s="93"/>
      <c r="NB6" s="93"/>
      <c r="NC6" s="93"/>
      <c r="ND6" s="93"/>
      <c r="NE6" s="93"/>
      <c r="NF6" s="93"/>
      <c r="NG6" s="93"/>
      <c r="NH6" s="93"/>
      <c r="NI6" s="93"/>
      <c r="NJ6" s="93"/>
      <c r="NK6" s="93"/>
      <c r="NL6" s="93"/>
      <c r="NM6" s="93"/>
    </row>
    <row r="7" spans="1:377" s="1" customFormat="1" ht="16.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166"/>
      <c r="M7" s="115"/>
      <c r="N7" s="93"/>
      <c r="O7" s="93"/>
      <c r="P7" s="93"/>
      <c r="Q7" s="93"/>
      <c r="R7" s="166"/>
      <c r="S7" s="115"/>
      <c r="T7" s="93"/>
      <c r="U7" s="93"/>
      <c r="V7" s="93"/>
      <c r="W7" s="93"/>
      <c r="X7" s="166"/>
      <c r="Y7" s="115"/>
      <c r="Z7" s="93"/>
      <c r="AA7" s="93"/>
      <c r="AB7" s="93"/>
      <c r="AC7" s="93"/>
      <c r="AD7" s="166"/>
      <c r="AE7" s="115"/>
      <c r="AF7" s="93"/>
      <c r="AG7" s="93"/>
      <c r="AH7" s="93"/>
      <c r="AJ7" s="166" t="s">
        <v>5</v>
      </c>
      <c r="AK7" s="136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  <c r="IW7" s="93"/>
      <c r="IX7" s="93"/>
      <c r="IY7" s="93"/>
      <c r="IZ7" s="93"/>
      <c r="JA7" s="93"/>
      <c r="JB7" s="93"/>
      <c r="JC7" s="93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3"/>
      <c r="JO7" s="93"/>
      <c r="JP7" s="93"/>
      <c r="JQ7" s="93"/>
      <c r="JR7" s="93"/>
      <c r="JS7" s="93"/>
      <c r="JT7" s="93"/>
      <c r="JU7" s="93"/>
      <c r="JV7" s="93"/>
      <c r="JW7" s="93"/>
      <c r="JX7" s="93"/>
      <c r="JY7" s="93"/>
      <c r="JZ7" s="93"/>
      <c r="KA7" s="93"/>
      <c r="KB7" s="93"/>
      <c r="KC7" s="93"/>
      <c r="KD7" s="93"/>
      <c r="KE7" s="93"/>
      <c r="KF7" s="93"/>
      <c r="KG7" s="93"/>
      <c r="KH7" s="93"/>
      <c r="KI7" s="93"/>
      <c r="KJ7" s="93"/>
      <c r="KK7" s="93"/>
      <c r="KL7" s="93"/>
      <c r="KM7" s="93"/>
      <c r="KN7" s="93"/>
      <c r="KO7" s="93"/>
      <c r="KP7" s="93"/>
      <c r="KQ7" s="93"/>
      <c r="KR7" s="93"/>
      <c r="KS7" s="93"/>
      <c r="KT7" s="93"/>
      <c r="KU7" s="93"/>
      <c r="KV7" s="93"/>
      <c r="KW7" s="93"/>
      <c r="KX7" s="93"/>
      <c r="KY7" s="93"/>
      <c r="KZ7" s="93"/>
      <c r="LA7" s="93"/>
      <c r="LB7" s="93"/>
      <c r="LC7" s="93"/>
      <c r="LD7" s="93"/>
      <c r="LE7" s="93"/>
      <c r="LF7" s="93"/>
      <c r="LG7" s="93"/>
      <c r="LH7" s="93"/>
      <c r="LI7" s="93"/>
      <c r="LJ7" s="93"/>
      <c r="LK7" s="93"/>
      <c r="LL7" s="93"/>
      <c r="LM7" s="93"/>
      <c r="LN7" s="93"/>
      <c r="LO7" s="93"/>
      <c r="LP7" s="93"/>
      <c r="LQ7" s="93"/>
      <c r="LR7" s="93"/>
      <c r="LS7" s="93"/>
      <c r="LT7" s="93"/>
      <c r="LU7" s="93"/>
      <c r="LV7" s="93"/>
      <c r="LW7" s="93"/>
      <c r="LX7" s="93"/>
      <c r="LY7" s="93"/>
      <c r="LZ7" s="93"/>
      <c r="MA7" s="93"/>
      <c r="MB7" s="93"/>
      <c r="MC7" s="93"/>
      <c r="MD7" s="93"/>
      <c r="ME7" s="93"/>
      <c r="MF7" s="93"/>
      <c r="MG7" s="93"/>
      <c r="MH7" s="93"/>
      <c r="MI7" s="93"/>
      <c r="MJ7" s="93"/>
      <c r="MK7" s="93"/>
      <c r="ML7" s="93"/>
      <c r="MM7" s="93"/>
      <c r="MN7" s="93"/>
      <c r="MO7" s="93"/>
      <c r="MP7" s="93"/>
      <c r="MQ7" s="93"/>
      <c r="MR7" s="93"/>
      <c r="MS7" s="93"/>
      <c r="MT7" s="93"/>
      <c r="MU7" s="93"/>
      <c r="MV7" s="93"/>
      <c r="MW7" s="93"/>
      <c r="MX7" s="93"/>
      <c r="MY7" s="93"/>
      <c r="MZ7" s="93"/>
      <c r="NA7" s="93"/>
      <c r="NB7" s="93"/>
      <c r="NC7" s="93"/>
      <c r="ND7" s="93"/>
      <c r="NE7" s="93"/>
      <c r="NF7" s="93"/>
      <c r="NG7" s="93"/>
      <c r="NH7" s="93"/>
      <c r="NI7" s="93"/>
      <c r="NJ7" s="93"/>
      <c r="NK7" s="93"/>
      <c r="NL7" s="93"/>
      <c r="NM7" s="93"/>
    </row>
    <row r="8" spans="1:377" s="1" customFormat="1" ht="16.5" customHeigh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111"/>
      <c r="M8" s="117"/>
      <c r="N8" s="93"/>
      <c r="O8" s="93"/>
      <c r="P8" s="93"/>
      <c r="Q8" s="93"/>
      <c r="R8" s="111"/>
      <c r="S8" s="117"/>
      <c r="T8" s="93"/>
      <c r="U8" s="93"/>
      <c r="V8" s="93"/>
      <c r="W8" s="93"/>
      <c r="X8" s="111"/>
      <c r="Y8" s="117"/>
      <c r="Z8" s="93"/>
      <c r="AA8" s="93"/>
      <c r="AB8" s="93"/>
      <c r="AC8" s="93"/>
      <c r="AD8" s="111"/>
      <c r="AE8" s="117"/>
      <c r="AF8" s="93"/>
      <c r="AG8" s="93"/>
      <c r="AH8" s="93"/>
      <c r="AJ8" s="111"/>
      <c r="AK8" s="118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3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  <c r="JP8" s="93"/>
      <c r="JQ8" s="93"/>
      <c r="JR8" s="93"/>
      <c r="JS8" s="93"/>
      <c r="JT8" s="93"/>
      <c r="JU8" s="93"/>
      <c r="JV8" s="93"/>
      <c r="JW8" s="93"/>
      <c r="JX8" s="93"/>
      <c r="JY8" s="93"/>
      <c r="JZ8" s="93"/>
      <c r="KA8" s="93"/>
      <c r="KB8" s="93"/>
      <c r="KC8" s="93"/>
      <c r="KD8" s="93"/>
      <c r="KE8" s="93"/>
      <c r="KF8" s="93"/>
      <c r="KG8" s="93"/>
      <c r="KH8" s="93"/>
      <c r="KI8" s="93"/>
      <c r="KJ8" s="93"/>
      <c r="KK8" s="93"/>
      <c r="KL8" s="93"/>
      <c r="KM8" s="93"/>
      <c r="KN8" s="93"/>
      <c r="KO8" s="93"/>
      <c r="KP8" s="93"/>
      <c r="KQ8" s="93"/>
      <c r="KR8" s="93"/>
      <c r="KS8" s="93"/>
      <c r="KT8" s="93"/>
      <c r="KU8" s="93"/>
      <c r="KV8" s="93"/>
      <c r="KW8" s="93"/>
      <c r="KX8" s="93"/>
      <c r="KY8" s="93"/>
      <c r="KZ8" s="93"/>
      <c r="LA8" s="93"/>
      <c r="LB8" s="93"/>
      <c r="LC8" s="93"/>
      <c r="LD8" s="93"/>
      <c r="LE8" s="93"/>
      <c r="LF8" s="93"/>
      <c r="LG8" s="93"/>
      <c r="LH8" s="93"/>
      <c r="LI8" s="93"/>
      <c r="LJ8" s="93"/>
      <c r="LK8" s="93"/>
      <c r="LL8" s="93"/>
      <c r="LM8" s="93"/>
      <c r="LN8" s="93"/>
      <c r="LO8" s="93"/>
      <c r="LP8" s="93"/>
      <c r="LQ8" s="93"/>
      <c r="LR8" s="93"/>
      <c r="LS8" s="93"/>
      <c r="LT8" s="93"/>
      <c r="LU8" s="93"/>
      <c r="LV8" s="93"/>
      <c r="LW8" s="93"/>
      <c r="LX8" s="93"/>
      <c r="LY8" s="93"/>
      <c r="LZ8" s="93"/>
      <c r="MA8" s="93"/>
      <c r="MB8" s="93"/>
      <c r="MC8" s="93"/>
      <c r="MD8" s="93"/>
      <c r="ME8" s="93"/>
      <c r="MF8" s="93"/>
      <c r="MG8" s="93"/>
      <c r="MH8" s="93"/>
      <c r="MI8" s="93"/>
      <c r="MJ8" s="93"/>
      <c r="MK8" s="93"/>
      <c r="ML8" s="93"/>
      <c r="MM8" s="93"/>
      <c r="MN8" s="93"/>
      <c r="MO8" s="93"/>
      <c r="MP8" s="93"/>
      <c r="MQ8" s="93"/>
      <c r="MR8" s="93"/>
      <c r="MS8" s="93"/>
      <c r="MT8" s="93"/>
      <c r="MU8" s="93"/>
      <c r="MV8" s="93"/>
      <c r="MW8" s="93"/>
      <c r="MX8" s="93"/>
      <c r="MY8" s="93"/>
      <c r="MZ8" s="93"/>
      <c r="NA8" s="93"/>
      <c r="NB8" s="93"/>
      <c r="NC8" s="93"/>
      <c r="ND8" s="93"/>
      <c r="NE8" s="93"/>
      <c r="NF8" s="93"/>
      <c r="NG8" s="93"/>
      <c r="NH8" s="93"/>
      <c r="NI8" s="93"/>
      <c r="NJ8" s="93"/>
      <c r="NK8" s="93"/>
      <c r="NL8" s="93"/>
      <c r="NM8" s="93"/>
    </row>
    <row r="9" spans="1:377" ht="16.5" customHeight="1" x14ac:dyDescent="0.25">
      <c r="J9"/>
      <c r="K9"/>
      <c r="L9" s="167"/>
      <c r="M9" s="118"/>
      <c r="P9"/>
      <c r="Q9"/>
      <c r="R9" s="167"/>
      <c r="S9" s="118"/>
      <c r="V9"/>
      <c r="W9"/>
      <c r="X9" s="167"/>
      <c r="Y9" s="118"/>
      <c r="AB9"/>
      <c r="AC9"/>
      <c r="AD9" s="167"/>
      <c r="AE9" s="118"/>
      <c r="AH9"/>
      <c r="AI9"/>
      <c r="AJ9" s="167"/>
      <c r="AK9" s="118"/>
    </row>
    <row r="10" spans="1:377" ht="20.25" x14ac:dyDescent="0.3">
      <c r="B10" s="229" t="s">
        <v>6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/>
      <c r="R10" s="2"/>
      <c r="X10" s="2"/>
      <c r="AD10" s="2"/>
      <c r="AJ10" s="2"/>
    </row>
    <row r="11" spans="1:377" ht="20.25" x14ac:dyDescent="0.3">
      <c r="B11" s="229" t="s">
        <v>92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/>
      <c r="R11" s="2"/>
      <c r="X11" s="2"/>
      <c r="AD11" s="2"/>
      <c r="AJ11" s="2"/>
    </row>
    <row r="12" spans="1:377" ht="16.5" customHeight="1" x14ac:dyDescent="0.25">
      <c r="J12"/>
      <c r="K12"/>
      <c r="L12" s="167"/>
      <c r="M12" s="118"/>
      <c r="P12"/>
      <c r="Q12"/>
      <c r="R12" s="167"/>
      <c r="S12" s="118"/>
      <c r="V12"/>
      <c r="W12"/>
      <c r="X12" s="167"/>
      <c r="Y12" s="118"/>
      <c r="AB12"/>
      <c r="AC12"/>
      <c r="AD12" s="167"/>
      <c r="AE12" s="118"/>
      <c r="AH12"/>
      <c r="AI12"/>
      <c r="AJ12" s="167"/>
      <c r="AK12" s="118"/>
    </row>
    <row r="13" spans="1:377" ht="16.5" customHeight="1" x14ac:dyDescent="0.25">
      <c r="J13"/>
      <c r="K13"/>
      <c r="L13" s="167"/>
      <c r="M13" s="118"/>
      <c r="P13"/>
      <c r="Q13"/>
      <c r="R13" s="167"/>
      <c r="S13" s="118"/>
      <c r="V13"/>
      <c r="W13"/>
      <c r="X13" s="167"/>
      <c r="Y13" s="118"/>
      <c r="AB13"/>
      <c r="AC13"/>
      <c r="AD13" s="167"/>
      <c r="AE13" s="118"/>
      <c r="AH13"/>
      <c r="AI13"/>
      <c r="AJ13" s="167"/>
      <c r="AK13" s="118"/>
    </row>
    <row r="14" spans="1:377" ht="16.5" customHeight="1" x14ac:dyDescent="0.25">
      <c r="B14" s="3" t="s">
        <v>7</v>
      </c>
      <c r="D14" s="230" t="s">
        <v>80</v>
      </c>
      <c r="E14" s="230"/>
      <c r="F14" s="230"/>
      <c r="G14" s="230"/>
      <c r="H14" s="230"/>
      <c r="I14" s="230"/>
      <c r="J14" s="230"/>
      <c r="K14" s="230"/>
      <c r="L14" s="230"/>
      <c r="M14" s="230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8"/>
      <c r="M15" s="119"/>
      <c r="N15" s="5"/>
      <c r="O15" s="5"/>
      <c r="P15" s="5"/>
      <c r="Q15" s="5"/>
      <c r="R15" s="168"/>
      <c r="S15" s="119"/>
      <c r="T15" s="5"/>
      <c r="U15" s="5"/>
      <c r="V15" s="5"/>
      <c r="W15" s="5"/>
      <c r="X15" s="168"/>
      <c r="Y15" s="119"/>
      <c r="Z15" s="5"/>
      <c r="AA15" s="5"/>
      <c r="AB15" s="5"/>
      <c r="AC15" s="5"/>
      <c r="AD15" s="168"/>
      <c r="AE15" s="119"/>
      <c r="AF15" s="5"/>
      <c r="AG15" s="5"/>
      <c r="AH15" s="5"/>
      <c r="AI15" s="5"/>
      <c r="AJ15" s="168"/>
      <c r="AK15" s="119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8"/>
      <c r="M16" s="119"/>
      <c r="N16" s="5"/>
      <c r="O16" s="5"/>
      <c r="P16" s="5"/>
      <c r="Q16" s="5"/>
      <c r="R16" s="168"/>
      <c r="S16" s="119"/>
      <c r="T16" s="5"/>
      <c r="U16" s="5"/>
      <c r="V16" s="5"/>
      <c r="W16" s="5"/>
      <c r="X16" s="168"/>
      <c r="Y16" s="119"/>
      <c r="Z16" s="5"/>
      <c r="AA16" s="5"/>
      <c r="AB16" s="5"/>
      <c r="AC16" s="5"/>
      <c r="AD16" s="168"/>
      <c r="AE16" s="119"/>
      <c r="AF16" s="5"/>
      <c r="AG16" s="5"/>
      <c r="AH16" s="5"/>
      <c r="AI16" s="5"/>
      <c r="AJ16" s="168"/>
      <c r="AK16" s="119"/>
    </row>
    <row r="17" spans="1:377" x14ac:dyDescent="0.25">
      <c r="B17" s="7"/>
      <c r="D17" s="8" t="s">
        <v>10</v>
      </c>
      <c r="E17" s="8"/>
      <c r="F17" s="9">
        <v>280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</row>
    <row r="18" spans="1:377" x14ac:dyDescent="0.25">
      <c r="B18" s="7"/>
      <c r="D18" s="8" t="s">
        <v>74</v>
      </c>
      <c r="E18" s="8"/>
      <c r="F18" s="9">
        <v>1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</row>
    <row r="19" spans="1:377" x14ac:dyDescent="0.25">
      <c r="B19" s="7"/>
      <c r="D19" s="8"/>
      <c r="E19" s="8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</row>
    <row r="20" spans="1:377" ht="44.25" customHeight="1" x14ac:dyDescent="0.25">
      <c r="B20" s="7"/>
      <c r="D20" s="10"/>
      <c r="E20" s="10"/>
      <c r="F20" s="231" t="s">
        <v>59</v>
      </c>
      <c r="G20" s="232"/>
      <c r="H20" s="29"/>
      <c r="I20" s="233" t="s">
        <v>60</v>
      </c>
      <c r="J20" s="234"/>
      <c r="K20" s="29"/>
      <c r="L20" s="231" t="s">
        <v>62</v>
      </c>
      <c r="M20" s="232"/>
      <c r="N20" s="29"/>
      <c r="O20" s="233" t="s">
        <v>61</v>
      </c>
      <c r="P20" s="234"/>
      <c r="Q20" s="29"/>
      <c r="R20" s="231" t="s">
        <v>63</v>
      </c>
      <c r="S20" s="232"/>
      <c r="T20" s="29"/>
      <c r="U20" s="233" t="s">
        <v>69</v>
      </c>
      <c r="V20" s="234"/>
      <c r="W20" s="29"/>
      <c r="X20" s="231" t="s">
        <v>64</v>
      </c>
      <c r="Y20" s="232"/>
      <c r="Z20" s="29"/>
      <c r="AA20" s="233" t="s">
        <v>70</v>
      </c>
      <c r="AB20" s="234"/>
      <c r="AC20" s="29"/>
      <c r="AD20" s="231" t="s">
        <v>65</v>
      </c>
      <c r="AE20" s="232"/>
      <c r="AF20" s="29"/>
      <c r="AG20" s="233" t="s">
        <v>71</v>
      </c>
      <c r="AH20" s="234"/>
      <c r="AI20" s="29"/>
      <c r="AJ20" s="231" t="s">
        <v>66</v>
      </c>
      <c r="AK20" s="23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</row>
    <row r="21" spans="1:377" x14ac:dyDescent="0.25">
      <c r="B21" s="7"/>
      <c r="D21" s="236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70" t="s">
        <v>15</v>
      </c>
      <c r="M21" s="121" t="s">
        <v>16</v>
      </c>
      <c r="N21" s="29"/>
      <c r="O21" s="11" t="s">
        <v>12</v>
      </c>
      <c r="P21" s="12" t="s">
        <v>14</v>
      </c>
      <c r="Q21" s="29"/>
      <c r="R21" s="170" t="s">
        <v>15</v>
      </c>
      <c r="S21" s="121" t="s">
        <v>16</v>
      </c>
      <c r="T21" s="29"/>
      <c r="U21" s="11" t="s">
        <v>12</v>
      </c>
      <c r="V21" s="12" t="s">
        <v>14</v>
      </c>
      <c r="W21" s="29"/>
      <c r="X21" s="170" t="s">
        <v>15</v>
      </c>
      <c r="Y21" s="121" t="s">
        <v>16</v>
      </c>
      <c r="Z21" s="29"/>
      <c r="AA21" s="11" t="s">
        <v>12</v>
      </c>
      <c r="AB21" s="12" t="s">
        <v>14</v>
      </c>
      <c r="AC21" s="29"/>
      <c r="AD21" s="170" t="s">
        <v>15</v>
      </c>
      <c r="AE21" s="121" t="s">
        <v>16</v>
      </c>
      <c r="AF21" s="29"/>
      <c r="AG21" s="11" t="s">
        <v>12</v>
      </c>
      <c r="AH21" s="12" t="s">
        <v>14</v>
      </c>
      <c r="AI21" s="29"/>
      <c r="AJ21" s="170" t="s">
        <v>15</v>
      </c>
      <c r="AK21" s="121" t="s">
        <v>16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</row>
    <row r="22" spans="1:377" x14ac:dyDescent="0.25">
      <c r="B22" s="7"/>
      <c r="D22" s="237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71"/>
      <c r="M22" s="122"/>
      <c r="N22" s="29"/>
      <c r="O22" s="13" t="s">
        <v>17</v>
      </c>
      <c r="P22" s="14" t="s">
        <v>17</v>
      </c>
      <c r="Q22" s="29"/>
      <c r="R22" s="171"/>
      <c r="S22" s="122"/>
      <c r="T22" s="29"/>
      <c r="U22" s="13" t="s">
        <v>17</v>
      </c>
      <c r="V22" s="14" t="s">
        <v>17</v>
      </c>
      <c r="W22" s="29"/>
      <c r="X22" s="171"/>
      <c r="Y22" s="122"/>
      <c r="Z22" s="29"/>
      <c r="AA22" s="13" t="s">
        <v>17</v>
      </c>
      <c r="AB22" s="14" t="s">
        <v>17</v>
      </c>
      <c r="AC22" s="29"/>
      <c r="AD22" s="171"/>
      <c r="AE22" s="122"/>
      <c r="AF22" s="29"/>
      <c r="AG22" s="13" t="s">
        <v>17</v>
      </c>
      <c r="AH22" s="14" t="s">
        <v>17</v>
      </c>
      <c r="AI22" s="29"/>
      <c r="AJ22" s="171"/>
      <c r="AK22" s="1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</row>
    <row r="23" spans="1:377" x14ac:dyDescent="0.25">
      <c r="A23" s="142" t="str">
        <f>[3]Rates!$A$188</f>
        <v>Fix_SL</v>
      </c>
      <c r="B23" s="15" t="s">
        <v>18</v>
      </c>
      <c r="C23" s="15"/>
      <c r="D23" s="99" t="s">
        <v>75</v>
      </c>
      <c r="E23" s="17">
        <v>1</v>
      </c>
      <c r="F23" s="114">
        <f>IF($A23&lt;&gt;"",VLOOKUP($A23,[3]Rates!$A$1:$R$65536,12,FALSE),0)</f>
        <v>1.26</v>
      </c>
      <c r="G23" s="18">
        <f t="shared" ref="G23:G38" si="0">E23*F23</f>
        <v>1.26</v>
      </c>
      <c r="H23" s="38"/>
      <c r="I23" s="114">
        <f>IF($A23&lt;&gt;"",VLOOKUP($A23,[3]Rates!$A$1:$R$65536,14,FALSE),0)</f>
        <v>1.26</v>
      </c>
      <c r="J23" s="18">
        <f>$E23*I23</f>
        <v>1.26</v>
      </c>
      <c r="K23" s="38"/>
      <c r="L23" s="172">
        <f>J23-G23</f>
        <v>0</v>
      </c>
      <c r="M23" s="123">
        <f>IF((G23)=0,"",(L23/G23))</f>
        <v>0</v>
      </c>
      <c r="N23" s="38"/>
      <c r="O23" s="114">
        <f>IF($A23&lt;&gt;"",VLOOKUP($A23,[3]Rates!$A$1:$R$65536,15,FALSE),0)</f>
        <v>1.26</v>
      </c>
      <c r="P23" s="18">
        <f>$E23*O23</f>
        <v>1.26</v>
      </c>
      <c r="Q23" s="38"/>
      <c r="R23" s="172">
        <f>P23-J23</f>
        <v>0</v>
      </c>
      <c r="S23" s="123">
        <f>IF((J23)=0,"",(R23/J23))</f>
        <v>0</v>
      </c>
      <c r="T23" s="38"/>
      <c r="U23" s="114">
        <f>IF($A23&lt;&gt;"",VLOOKUP($A23,[3]Rates!$A$1:$R$65536,16,FALSE),0)</f>
        <v>1.18</v>
      </c>
      <c r="V23" s="18">
        <f>$E23*U23</f>
        <v>1.18</v>
      </c>
      <c r="W23" s="38"/>
      <c r="X23" s="172">
        <f>V23-P23</f>
        <v>-8.0000000000000071E-2</v>
      </c>
      <c r="Y23" s="123">
        <f>IF((P23)=0,"",(X23/P23))</f>
        <v>-6.3492063492063544E-2</v>
      </c>
      <c r="Z23" s="38"/>
      <c r="AA23" s="114">
        <f>IF($A23&lt;&gt;"",VLOOKUP($A23,[3]Rates!$A$1:$R$65536,17,FALSE),0)</f>
        <v>1.22</v>
      </c>
      <c r="AB23" s="18">
        <f>$E23*AA23</f>
        <v>1.22</v>
      </c>
      <c r="AC23" s="38"/>
      <c r="AD23" s="172">
        <f>AB23-V23</f>
        <v>4.0000000000000036E-2</v>
      </c>
      <c r="AE23" s="123">
        <f>IF((V23)=0,"",(AD23/V23))</f>
        <v>3.3898305084745797E-2</v>
      </c>
      <c r="AF23" s="38"/>
      <c r="AG23" s="114">
        <f>IF($A23&lt;&gt;"",VLOOKUP($A23,[3]Rates!$A$1:$R$65536,18,FALSE),0)</f>
        <v>1.26</v>
      </c>
      <c r="AH23" s="18">
        <f>$E23*AG23</f>
        <v>1.26</v>
      </c>
      <c r="AI23" s="38"/>
      <c r="AJ23" s="172">
        <f>AH23-AB23</f>
        <v>4.0000000000000036E-2</v>
      </c>
      <c r="AK23" s="123">
        <f>IF((AB23)=0,"",(AJ23/AB23))</f>
        <v>3.2786885245901669E-2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</row>
    <row r="24" spans="1:377" x14ac:dyDescent="0.25">
      <c r="A24" s="142"/>
      <c r="B24" s="15" t="s">
        <v>19</v>
      </c>
      <c r="C24" s="15"/>
      <c r="D24" s="99" t="s">
        <v>75</v>
      </c>
      <c r="E24" s="17">
        <v>1</v>
      </c>
      <c r="F24" s="114">
        <f>IF($A24&lt;&gt;"",VLOOKUP($A24,[3]Rates!$A$1:$R$65536,12,FALSE),0)</f>
        <v>0</v>
      </c>
      <c r="G24" s="18">
        <f t="shared" si="0"/>
        <v>0</v>
      </c>
      <c r="H24" s="38"/>
      <c r="I24" s="114">
        <f>IF($A24&lt;&gt;"",VLOOKUP($A24,[3]Rates!$A$1:$R$65536,14,FALSE),0)</f>
        <v>0</v>
      </c>
      <c r="J24" s="18">
        <f t="shared" ref="J24:J38" si="1">$E24*I24</f>
        <v>0</v>
      </c>
      <c r="K24" s="38"/>
      <c r="L24" s="172">
        <f t="shared" ref="L24:L62" si="2">J24-G24</f>
        <v>0</v>
      </c>
      <c r="M24" s="123" t="str">
        <f t="shared" ref="M24:M48" si="3">IF((G24)=0,"",(L24/G24))</f>
        <v/>
      </c>
      <c r="N24" s="38"/>
      <c r="O24" s="114">
        <f>IF($A24&lt;&gt;"",VLOOKUP($A24,[3]Rates!$A$1:$R$65536,15,FALSE),0)</f>
        <v>0</v>
      </c>
      <c r="P24" s="18">
        <f t="shared" ref="P24:P38" si="4">$E24*O24</f>
        <v>0</v>
      </c>
      <c r="Q24" s="38"/>
      <c r="R24" s="172">
        <f t="shared" ref="R24:R74" si="5">P24-J24</f>
        <v>0</v>
      </c>
      <c r="S24" s="123" t="str">
        <f t="shared" ref="S24:S62" si="6">IF((J24)=0,"",(R24/J24))</f>
        <v/>
      </c>
      <c r="T24" s="38"/>
      <c r="U24" s="114">
        <f>IF($A24&lt;&gt;"",VLOOKUP($A24,[3]Rates!$A$1:$R$65536,16,FALSE),0)</f>
        <v>0</v>
      </c>
      <c r="V24" s="18">
        <f t="shared" ref="V24:V38" si="7">$E24*U24</f>
        <v>0</v>
      </c>
      <c r="W24" s="38"/>
      <c r="X24" s="172">
        <f t="shared" ref="X24:X74" si="8">V24-P24</f>
        <v>0</v>
      </c>
      <c r="Y24" s="123" t="str">
        <f t="shared" ref="Y24:Y74" si="9">IF((P24)=0,"",(X24/P24))</f>
        <v/>
      </c>
      <c r="Z24" s="38"/>
      <c r="AA24" s="114">
        <f>IF($A24&lt;&gt;"",VLOOKUP($A24,[3]Rates!$A$1:$R$65536,17,FALSE),0)</f>
        <v>0</v>
      </c>
      <c r="AB24" s="18">
        <f t="shared" ref="AB24:AB38" si="10">$E24*AA24</f>
        <v>0</v>
      </c>
      <c r="AC24" s="38"/>
      <c r="AD24" s="172">
        <f t="shared" ref="AD24:AD74" si="11">AB24-V24</f>
        <v>0</v>
      </c>
      <c r="AE24" s="123" t="str">
        <f t="shared" ref="AE24:AE74" si="12">IF((V24)=0,"",(AD24/V24))</f>
        <v/>
      </c>
      <c r="AF24" s="38"/>
      <c r="AG24" s="114">
        <f>IF($A24&lt;&gt;"",VLOOKUP($A24,[3]Rates!$A$1:$R$65536,18,FALSE),0)</f>
        <v>0</v>
      </c>
      <c r="AH24" s="18">
        <f t="shared" ref="AH24:AH38" si="13">$E24*AG24</f>
        <v>0</v>
      </c>
      <c r="AI24" s="38"/>
      <c r="AJ24" s="172">
        <f t="shared" ref="AJ24:AJ74" si="14">AH24-AB24</f>
        <v>0</v>
      </c>
      <c r="AK24" s="123" t="str">
        <f t="shared" ref="AK24:AK74" si="15">IF((AB24)=0,"",(AJ24/AB24))</f>
        <v/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</row>
    <row r="25" spans="1:377" x14ac:dyDescent="0.25">
      <c r="A25" s="142" t="str">
        <f>[3]Rates!$A$190</f>
        <v>PPE_SL</v>
      </c>
      <c r="B25" s="22" t="s">
        <v>81</v>
      </c>
      <c r="C25" s="15"/>
      <c r="D25" s="99" t="s">
        <v>75</v>
      </c>
      <c r="E25" s="17">
        <v>1</v>
      </c>
      <c r="F25" s="114">
        <f>IF($A25&lt;&gt;"",VLOOKUP($A25,[3]Rates!$A$1:$R$65536,12,FALSE),0)</f>
        <v>0.02</v>
      </c>
      <c r="G25" s="18">
        <f t="shared" si="0"/>
        <v>0.02</v>
      </c>
      <c r="H25" s="38"/>
      <c r="I25" s="114">
        <f>IF($A25&lt;&gt;"",VLOOKUP($A25,[3]Rates!$A$1:$R$65536,14,FALSE),0)</f>
        <v>0.02</v>
      </c>
      <c r="J25" s="18">
        <f t="shared" si="1"/>
        <v>0.02</v>
      </c>
      <c r="K25" s="38"/>
      <c r="L25" s="172">
        <f>J25-G25</f>
        <v>0</v>
      </c>
      <c r="M25" s="123">
        <f t="shared" si="3"/>
        <v>0</v>
      </c>
      <c r="N25" s="38"/>
      <c r="O25" s="114">
        <f>IF($A25&lt;&gt;"",VLOOKUP($A25,[3]Rates!$A$1:$R$65536,15,FALSE),0)</f>
        <v>0</v>
      </c>
      <c r="P25" s="18">
        <f t="shared" si="4"/>
        <v>0</v>
      </c>
      <c r="Q25" s="38"/>
      <c r="R25" s="172">
        <f t="shared" si="5"/>
        <v>-0.02</v>
      </c>
      <c r="S25" s="123">
        <f t="shared" si="6"/>
        <v>-1</v>
      </c>
      <c r="T25" s="38"/>
      <c r="U25" s="114">
        <f>IF($A25&lt;&gt;"",VLOOKUP($A25,[3]Rates!$A$1:$R$65536,16,FALSE),0)</f>
        <v>0</v>
      </c>
      <c r="V25" s="18">
        <f t="shared" si="7"/>
        <v>0</v>
      </c>
      <c r="W25" s="38"/>
      <c r="X25" s="172">
        <f t="shared" si="8"/>
        <v>0</v>
      </c>
      <c r="Y25" s="123" t="str">
        <f t="shared" si="9"/>
        <v/>
      </c>
      <c r="Z25" s="38"/>
      <c r="AA25" s="114">
        <f>IF($A25&lt;&gt;"",VLOOKUP($A25,[3]Rates!$A$1:$R$65536,17,FALSE),0)</f>
        <v>0</v>
      </c>
      <c r="AB25" s="18">
        <f t="shared" si="10"/>
        <v>0</v>
      </c>
      <c r="AC25" s="38"/>
      <c r="AD25" s="172">
        <f t="shared" si="11"/>
        <v>0</v>
      </c>
      <c r="AE25" s="123" t="str">
        <f t="shared" si="12"/>
        <v/>
      </c>
      <c r="AF25" s="38"/>
      <c r="AG25" s="114">
        <f>IF($A25&lt;&gt;"",VLOOKUP($A25,[3]Rates!$A$1:$R$65536,18,FALSE),0)</f>
        <v>0</v>
      </c>
      <c r="AH25" s="18">
        <f t="shared" si="13"/>
        <v>0</v>
      </c>
      <c r="AI25" s="38"/>
      <c r="AJ25" s="172">
        <f t="shared" si="14"/>
        <v>0</v>
      </c>
      <c r="AK25" s="123" t="str">
        <f t="shared" si="15"/>
        <v/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</row>
    <row r="26" spans="1:377" x14ac:dyDescent="0.25">
      <c r="A26" s="142" t="str">
        <f>[3]Rates!$A$191</f>
        <v>ICMF_SL</v>
      </c>
      <c r="B26" s="22" t="s">
        <v>82</v>
      </c>
      <c r="C26" s="15"/>
      <c r="D26" s="99" t="s">
        <v>75</v>
      </c>
      <c r="E26" s="17">
        <v>1</v>
      </c>
      <c r="F26" s="114">
        <f>IF($A26&lt;&gt;"",VLOOKUP($A26,[3]Rates!$A$1:$R$65536,12,FALSE),0)</f>
        <v>0.01</v>
      </c>
      <c r="G26" s="18">
        <f t="shared" si="0"/>
        <v>0.01</v>
      </c>
      <c r="H26" s="38"/>
      <c r="I26" s="114">
        <f>IF($A26&lt;&gt;"",VLOOKUP($A26,[3]Rates!$A$1:$R$65536,14,FALSE),0)</f>
        <v>0</v>
      </c>
      <c r="J26" s="18">
        <f t="shared" si="1"/>
        <v>0</v>
      </c>
      <c r="K26" s="38"/>
      <c r="L26" s="172">
        <f t="shared" si="2"/>
        <v>-0.01</v>
      </c>
      <c r="M26" s="123">
        <f t="shared" si="3"/>
        <v>-1</v>
      </c>
      <c r="N26" s="38"/>
      <c r="O26" s="114">
        <f>IF($A26&lt;&gt;"",VLOOKUP($A26,[3]Rates!$A$1:$R$65536,15,FALSE),0)</f>
        <v>0</v>
      </c>
      <c r="P26" s="18">
        <f t="shared" si="4"/>
        <v>0</v>
      </c>
      <c r="Q26" s="38"/>
      <c r="R26" s="172">
        <f t="shared" si="5"/>
        <v>0</v>
      </c>
      <c r="S26" s="123" t="str">
        <f t="shared" si="6"/>
        <v/>
      </c>
      <c r="T26" s="38"/>
      <c r="U26" s="114">
        <f>IF($A26&lt;&gt;"",VLOOKUP($A26,[3]Rates!$A$1:$R$65536,16,FALSE),0)</f>
        <v>0</v>
      </c>
      <c r="V26" s="18">
        <f t="shared" si="7"/>
        <v>0</v>
      </c>
      <c r="W26" s="38"/>
      <c r="X26" s="172">
        <f t="shared" si="8"/>
        <v>0</v>
      </c>
      <c r="Y26" s="123" t="str">
        <f t="shared" si="9"/>
        <v/>
      </c>
      <c r="Z26" s="38"/>
      <c r="AA26" s="114">
        <f>IF($A26&lt;&gt;"",VLOOKUP($A26,[3]Rates!$A$1:$R$65536,17,FALSE),0)</f>
        <v>0</v>
      </c>
      <c r="AB26" s="18">
        <f t="shared" si="10"/>
        <v>0</v>
      </c>
      <c r="AC26" s="38"/>
      <c r="AD26" s="172">
        <f t="shared" si="11"/>
        <v>0</v>
      </c>
      <c r="AE26" s="123" t="str">
        <f t="shared" si="12"/>
        <v/>
      </c>
      <c r="AF26" s="38"/>
      <c r="AG26" s="114">
        <f>IF($A26&lt;&gt;"",VLOOKUP($A26,[3]Rates!$A$1:$R$65536,18,FALSE),0)</f>
        <v>0</v>
      </c>
      <c r="AH26" s="18">
        <f t="shared" si="13"/>
        <v>0</v>
      </c>
      <c r="AI26" s="38"/>
      <c r="AJ26" s="172">
        <f t="shared" si="14"/>
        <v>0</v>
      </c>
      <c r="AK26" s="123" t="str">
        <f t="shared" si="15"/>
        <v/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</row>
    <row r="27" spans="1:377" x14ac:dyDescent="0.25">
      <c r="A27" s="142"/>
      <c r="B27" s="22"/>
      <c r="C27" s="15"/>
      <c r="D27" s="99"/>
      <c r="E27" s="17">
        <v>1</v>
      </c>
      <c r="F27" s="114">
        <f>IF($A27&lt;&gt;"",VLOOKUP($A27,[3]Rates!$A$1:$R$65536,12,FALSE),0)</f>
        <v>0</v>
      </c>
      <c r="G27" s="18">
        <f t="shared" si="0"/>
        <v>0</v>
      </c>
      <c r="H27" s="38"/>
      <c r="I27" s="114">
        <f>IF($A27&lt;&gt;"",VLOOKUP($A27,[3]Rates!$A$1:$R$65536,14,FALSE),0)</f>
        <v>0</v>
      </c>
      <c r="J27" s="18">
        <f t="shared" si="1"/>
        <v>0</v>
      </c>
      <c r="K27" s="38"/>
      <c r="L27" s="172">
        <f t="shared" si="2"/>
        <v>0</v>
      </c>
      <c r="M27" s="123" t="str">
        <f t="shared" si="3"/>
        <v/>
      </c>
      <c r="N27" s="38"/>
      <c r="O27" s="114">
        <f>IF($A27&lt;&gt;"",VLOOKUP($A27,[3]Rates!$A$1:$R$65536,15,FALSE),0)</f>
        <v>0</v>
      </c>
      <c r="P27" s="18">
        <f t="shared" si="4"/>
        <v>0</v>
      </c>
      <c r="Q27" s="38"/>
      <c r="R27" s="172">
        <f t="shared" si="5"/>
        <v>0</v>
      </c>
      <c r="S27" s="123" t="str">
        <f t="shared" si="6"/>
        <v/>
      </c>
      <c r="T27" s="38"/>
      <c r="U27" s="114">
        <f>IF($A27&lt;&gt;"",VLOOKUP($A27,[3]Rates!$A$1:$R$65536,16,FALSE),0)</f>
        <v>0</v>
      </c>
      <c r="V27" s="18">
        <f t="shared" si="7"/>
        <v>0</v>
      </c>
      <c r="W27" s="38"/>
      <c r="X27" s="172">
        <f t="shared" si="8"/>
        <v>0</v>
      </c>
      <c r="Y27" s="123" t="str">
        <f t="shared" si="9"/>
        <v/>
      </c>
      <c r="Z27" s="38"/>
      <c r="AA27" s="114">
        <f>IF($A27&lt;&gt;"",VLOOKUP($A27,[3]Rates!$A$1:$R$65536,17,FALSE),0)</f>
        <v>0</v>
      </c>
      <c r="AB27" s="18">
        <f t="shared" si="10"/>
        <v>0</v>
      </c>
      <c r="AC27" s="38"/>
      <c r="AD27" s="172">
        <f t="shared" si="11"/>
        <v>0</v>
      </c>
      <c r="AE27" s="123" t="str">
        <f t="shared" si="12"/>
        <v/>
      </c>
      <c r="AF27" s="38"/>
      <c r="AG27" s="114">
        <f>IF($A27&lt;&gt;"",VLOOKUP($A27,[3]Rates!$A$1:$R$65536,18,FALSE),0)</f>
        <v>0</v>
      </c>
      <c r="AH27" s="18">
        <f t="shared" si="13"/>
        <v>0</v>
      </c>
      <c r="AI27" s="38"/>
      <c r="AJ27" s="172">
        <f t="shared" si="14"/>
        <v>0</v>
      </c>
      <c r="AK27" s="123" t="str">
        <f t="shared" si="15"/>
        <v/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</row>
    <row r="28" spans="1:377" x14ac:dyDescent="0.25">
      <c r="A28" s="142"/>
      <c r="B28" s="22"/>
      <c r="C28" s="15"/>
      <c r="D28" s="99"/>
      <c r="E28" s="17">
        <v>1</v>
      </c>
      <c r="F28" s="114">
        <f>IF($A28&lt;&gt;"",VLOOKUP($A28,[3]Rates!$A$1:$R$65536,12,FALSE),0)</f>
        <v>0</v>
      </c>
      <c r="G28" s="18">
        <f t="shared" si="0"/>
        <v>0</v>
      </c>
      <c r="H28" s="38"/>
      <c r="I28" s="114">
        <f>IF($A28&lt;&gt;"",VLOOKUP($A28,[3]Rates!$A$1:$R$65536,14,FALSE),0)</f>
        <v>0</v>
      </c>
      <c r="J28" s="18">
        <f t="shared" si="1"/>
        <v>0</v>
      </c>
      <c r="K28" s="38"/>
      <c r="L28" s="172">
        <f t="shared" si="2"/>
        <v>0</v>
      </c>
      <c r="M28" s="123" t="str">
        <f t="shared" si="3"/>
        <v/>
      </c>
      <c r="N28" s="38"/>
      <c r="O28" s="114">
        <f>IF($A28&lt;&gt;"",VLOOKUP($A28,[3]Rates!$A$1:$R$65536,15,FALSE),0)</f>
        <v>0</v>
      </c>
      <c r="P28" s="18">
        <f t="shared" si="4"/>
        <v>0</v>
      </c>
      <c r="Q28" s="38"/>
      <c r="R28" s="172">
        <f t="shared" si="5"/>
        <v>0</v>
      </c>
      <c r="S28" s="123" t="str">
        <f t="shared" si="6"/>
        <v/>
      </c>
      <c r="T28" s="38"/>
      <c r="U28" s="114">
        <f>IF($A28&lt;&gt;"",VLOOKUP($A28,[3]Rates!$A$1:$R$65536,16,FALSE),0)</f>
        <v>0</v>
      </c>
      <c r="V28" s="18">
        <f t="shared" si="7"/>
        <v>0</v>
      </c>
      <c r="W28" s="38"/>
      <c r="X28" s="172">
        <f t="shared" si="8"/>
        <v>0</v>
      </c>
      <c r="Y28" s="123" t="str">
        <f t="shared" si="9"/>
        <v/>
      </c>
      <c r="Z28" s="38"/>
      <c r="AA28" s="114">
        <f>IF($A28&lt;&gt;"",VLOOKUP($A28,[3]Rates!$A$1:$R$65536,17,FALSE),0)</f>
        <v>0</v>
      </c>
      <c r="AB28" s="18">
        <f t="shared" si="10"/>
        <v>0</v>
      </c>
      <c r="AC28" s="38"/>
      <c r="AD28" s="172">
        <f t="shared" si="11"/>
        <v>0</v>
      </c>
      <c r="AE28" s="123" t="str">
        <f t="shared" si="12"/>
        <v/>
      </c>
      <c r="AF28" s="38"/>
      <c r="AG28" s="114">
        <f>IF($A28&lt;&gt;"",VLOOKUP($A28,[3]Rates!$A$1:$R$65536,18,FALSE),0)</f>
        <v>0</v>
      </c>
      <c r="AH28" s="18">
        <f t="shared" si="13"/>
        <v>0</v>
      </c>
      <c r="AI28" s="38"/>
      <c r="AJ28" s="172">
        <f t="shared" si="14"/>
        <v>0</v>
      </c>
      <c r="AK28" s="123" t="str">
        <f t="shared" si="15"/>
        <v/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</row>
    <row r="29" spans="1:377" x14ac:dyDescent="0.25">
      <c r="A29" s="142" t="str">
        <f>[3]Rates!$A$193</f>
        <v>Var_SL</v>
      </c>
      <c r="B29" s="15" t="s">
        <v>20</v>
      </c>
      <c r="C29" s="15"/>
      <c r="D29" s="99" t="s">
        <v>77</v>
      </c>
      <c r="E29" s="138">
        <f>$F$18</f>
        <v>1</v>
      </c>
      <c r="F29" s="16">
        <f>IF($A29&lt;&gt;"",VLOOKUP($A29,[3]Rates!$A$1:$R$65536,12,FALSE),0)</f>
        <v>6.6546000000000003</v>
      </c>
      <c r="G29" s="18">
        <f t="shared" si="0"/>
        <v>6.6546000000000003</v>
      </c>
      <c r="H29" s="38"/>
      <c r="I29" s="16">
        <f>IF($A29&lt;&gt;"",VLOOKUP($A29,[3]Rates!$A$1:$R$65536,14,FALSE),0)</f>
        <v>6.6745999999999999</v>
      </c>
      <c r="J29" s="18">
        <f t="shared" si="1"/>
        <v>6.6745999999999999</v>
      </c>
      <c r="K29" s="38"/>
      <c r="L29" s="172">
        <f t="shared" si="2"/>
        <v>1.9999999999999574E-2</v>
      </c>
      <c r="M29" s="123">
        <f t="shared" si="3"/>
        <v>3.0054398461214155E-3</v>
      </c>
      <c r="N29" s="38"/>
      <c r="O29" s="16">
        <f>IF($A29&lt;&gt;"",VLOOKUP($A29,[3]Rates!$A$1:$R$65536,15,FALSE),0)</f>
        <v>6.6660000000000004</v>
      </c>
      <c r="P29" s="18">
        <f t="shared" si="4"/>
        <v>6.6660000000000004</v>
      </c>
      <c r="Q29" s="38"/>
      <c r="R29" s="172">
        <f t="shared" si="5"/>
        <v>-8.5999999999994969E-3</v>
      </c>
      <c r="S29" s="123">
        <f t="shared" si="6"/>
        <v>-1.2884667245976534E-3</v>
      </c>
      <c r="T29" s="38"/>
      <c r="U29" s="16">
        <f>IF($A29&lt;&gt;"",VLOOKUP($A29,[3]Rates!$A$1:$R$65536,16,FALSE),0)</f>
        <v>6.1970999999999998</v>
      </c>
      <c r="V29" s="18">
        <f t="shared" si="7"/>
        <v>6.1970999999999998</v>
      </c>
      <c r="W29" s="38"/>
      <c r="X29" s="172">
        <f t="shared" si="8"/>
        <v>-0.46890000000000054</v>
      </c>
      <c r="Y29" s="123">
        <f>IF((P29)=0,"",(X29/P29))</f>
        <v>-7.0342034203420417E-2</v>
      </c>
      <c r="Z29" s="38"/>
      <c r="AA29" s="16">
        <f>IF($A29&lt;&gt;"",VLOOKUP($A29,[3]Rates!$A$1:$R$65536,17,FALSE),0)</f>
        <v>6.5096999999999996</v>
      </c>
      <c r="AB29" s="18">
        <f t="shared" si="10"/>
        <v>6.5096999999999996</v>
      </c>
      <c r="AC29" s="38"/>
      <c r="AD29" s="172">
        <f t="shared" si="11"/>
        <v>0.31259999999999977</v>
      </c>
      <c r="AE29" s="123">
        <f t="shared" si="12"/>
        <v>5.0442949121363184E-2</v>
      </c>
      <c r="AF29" s="38"/>
      <c r="AG29" s="16">
        <f>IF($A29&lt;&gt;"",VLOOKUP($A29,[3]Rates!$A$1:$R$65536,18,FALSE),0)</f>
        <v>6.6445999999999996</v>
      </c>
      <c r="AH29" s="18">
        <f t="shared" si="13"/>
        <v>6.6445999999999996</v>
      </c>
      <c r="AI29" s="38"/>
      <c r="AJ29" s="172">
        <f t="shared" si="14"/>
        <v>0.13490000000000002</v>
      </c>
      <c r="AK29" s="123">
        <f t="shared" si="15"/>
        <v>2.0722921179163408E-2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</row>
    <row r="30" spans="1:377" x14ac:dyDescent="0.25">
      <c r="A30" s="142"/>
      <c r="B30" s="15" t="s">
        <v>21</v>
      </c>
      <c r="C30" s="15"/>
      <c r="D30" s="99" t="s">
        <v>77</v>
      </c>
      <c r="E30" s="138">
        <f t="shared" ref="E30:E34" si="16">$F$18</f>
        <v>1</v>
      </c>
      <c r="F30" s="16">
        <f>IF($A30&lt;&gt;"",VLOOKUP($A30,[3]Rates!$A$1:$R$65536,12,FALSE),0)</f>
        <v>0</v>
      </c>
      <c r="G30" s="18">
        <f t="shared" si="0"/>
        <v>0</v>
      </c>
      <c r="H30" s="38"/>
      <c r="I30" s="16">
        <f>IF($A30&lt;&gt;"",VLOOKUP($A30,[3]Rates!$A$1:$R$65536,14,FALSE),0)</f>
        <v>0</v>
      </c>
      <c r="J30" s="18">
        <f t="shared" si="1"/>
        <v>0</v>
      </c>
      <c r="K30" s="38"/>
      <c r="L30" s="172">
        <f t="shared" si="2"/>
        <v>0</v>
      </c>
      <c r="M30" s="123" t="str">
        <f t="shared" si="3"/>
        <v/>
      </c>
      <c r="N30" s="38"/>
      <c r="O30" s="16">
        <f>IF($A30&lt;&gt;"",VLOOKUP($A30,[3]Rates!$A$1:$R$65536,15,FALSE),0)</f>
        <v>0</v>
      </c>
      <c r="P30" s="18">
        <f t="shared" si="4"/>
        <v>0</v>
      </c>
      <c r="Q30" s="38"/>
      <c r="R30" s="172">
        <f t="shared" si="5"/>
        <v>0</v>
      </c>
      <c r="S30" s="123" t="str">
        <f t="shared" si="6"/>
        <v/>
      </c>
      <c r="T30" s="38"/>
      <c r="U30" s="16">
        <f>IF($A30&lt;&gt;"",VLOOKUP($A30,[3]Rates!$A$1:$R$65536,16,FALSE),0)</f>
        <v>0</v>
      </c>
      <c r="V30" s="18">
        <f t="shared" si="7"/>
        <v>0</v>
      </c>
      <c r="W30" s="38"/>
      <c r="X30" s="172">
        <f t="shared" si="8"/>
        <v>0</v>
      </c>
      <c r="Y30" s="123" t="str">
        <f t="shared" si="9"/>
        <v/>
      </c>
      <c r="Z30" s="38"/>
      <c r="AA30" s="16">
        <f>IF($A30&lt;&gt;"",VLOOKUP($A30,[3]Rates!$A$1:$R$65536,17,FALSE),0)</f>
        <v>0</v>
      </c>
      <c r="AB30" s="18">
        <f t="shared" si="10"/>
        <v>0</v>
      </c>
      <c r="AC30" s="38"/>
      <c r="AD30" s="172">
        <f t="shared" si="11"/>
        <v>0</v>
      </c>
      <c r="AE30" s="123" t="str">
        <f t="shared" si="12"/>
        <v/>
      </c>
      <c r="AF30" s="38"/>
      <c r="AG30" s="16">
        <f>IF($A30&lt;&gt;"",VLOOKUP($A30,[3]Rates!$A$1:$R$65536,18,FALSE),0)</f>
        <v>0</v>
      </c>
      <c r="AH30" s="18">
        <f t="shared" si="13"/>
        <v>0</v>
      </c>
      <c r="AI30" s="38"/>
      <c r="AJ30" s="172">
        <f t="shared" si="14"/>
        <v>0</v>
      </c>
      <c r="AK30" s="123" t="str">
        <f t="shared" si="15"/>
        <v/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</row>
    <row r="31" spans="1:377" x14ac:dyDescent="0.25">
      <c r="A31" s="142"/>
      <c r="B31" s="15" t="s">
        <v>22</v>
      </c>
      <c r="C31" s="15"/>
      <c r="D31" s="99" t="s">
        <v>77</v>
      </c>
      <c r="E31" s="138">
        <f t="shared" si="16"/>
        <v>1</v>
      </c>
      <c r="F31" s="16">
        <f>IF($A31&lt;&gt;"",VLOOKUP($A31,[3]Rates!$A$1:$R$65536,12,FALSE),0)</f>
        <v>0</v>
      </c>
      <c r="G31" s="18">
        <f t="shared" si="0"/>
        <v>0</v>
      </c>
      <c r="H31" s="38"/>
      <c r="I31" s="16">
        <f>IF($A31&lt;&gt;"",VLOOKUP($A31,[3]Rates!$A$1:$R$65536,14,FALSE),0)</f>
        <v>0</v>
      </c>
      <c r="J31" s="18">
        <f t="shared" si="1"/>
        <v>0</v>
      </c>
      <c r="K31" s="38"/>
      <c r="L31" s="172">
        <f t="shared" si="2"/>
        <v>0</v>
      </c>
      <c r="M31" s="123" t="str">
        <f t="shared" si="3"/>
        <v/>
      </c>
      <c r="N31" s="38"/>
      <c r="O31" s="16">
        <f>IF($A31&lt;&gt;"",VLOOKUP($A31,[3]Rates!$A$1:$R$65536,15,FALSE),0)</f>
        <v>0</v>
      </c>
      <c r="P31" s="18">
        <f t="shared" si="4"/>
        <v>0</v>
      </c>
      <c r="Q31" s="38"/>
      <c r="R31" s="172">
        <f t="shared" si="5"/>
        <v>0</v>
      </c>
      <c r="S31" s="123" t="str">
        <f t="shared" si="6"/>
        <v/>
      </c>
      <c r="T31" s="38"/>
      <c r="U31" s="16">
        <f>IF($A31&lt;&gt;"",VLOOKUP($A31,[3]Rates!$A$1:$R$65536,16,FALSE),0)</f>
        <v>0</v>
      </c>
      <c r="V31" s="18">
        <f t="shared" si="7"/>
        <v>0</v>
      </c>
      <c r="W31" s="38"/>
      <c r="X31" s="172">
        <f t="shared" si="8"/>
        <v>0</v>
      </c>
      <c r="Y31" s="123" t="str">
        <f t="shared" si="9"/>
        <v/>
      </c>
      <c r="Z31" s="38"/>
      <c r="AA31" s="16">
        <f>IF($A31&lt;&gt;"",VLOOKUP($A31,[3]Rates!$A$1:$R$65536,17,FALSE),0)</f>
        <v>0</v>
      </c>
      <c r="AB31" s="18">
        <f t="shared" si="10"/>
        <v>0</v>
      </c>
      <c r="AC31" s="38"/>
      <c r="AD31" s="172">
        <f t="shared" si="11"/>
        <v>0</v>
      </c>
      <c r="AE31" s="123" t="str">
        <f t="shared" si="12"/>
        <v/>
      </c>
      <c r="AF31" s="38"/>
      <c r="AG31" s="16">
        <f>IF($A31&lt;&gt;"",VLOOKUP($A31,[3]Rates!$A$1:$R$65536,18,FALSE),0)</f>
        <v>0</v>
      </c>
      <c r="AH31" s="18">
        <f t="shared" si="13"/>
        <v>0</v>
      </c>
      <c r="AI31" s="38"/>
      <c r="AJ31" s="172">
        <f t="shared" si="14"/>
        <v>0</v>
      </c>
      <c r="AK31" s="123" t="str">
        <f t="shared" si="15"/>
        <v/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</row>
    <row r="32" spans="1:377" x14ac:dyDescent="0.25">
      <c r="A32" s="142" t="str">
        <f>[3]Rates!$A$199</f>
        <v>ICMV_SL</v>
      </c>
      <c r="B32" s="23" t="s">
        <v>82</v>
      </c>
      <c r="C32" s="15"/>
      <c r="D32" s="99" t="s">
        <v>77</v>
      </c>
      <c r="E32" s="138">
        <f t="shared" si="16"/>
        <v>1</v>
      </c>
      <c r="F32" s="16">
        <f>IF($A32&lt;&gt;"",VLOOKUP($A32,[3]Rates!$A$1:$R$65536,12,FALSE),0)</f>
        <v>3.4500000000000003E-2</v>
      </c>
      <c r="G32" s="18">
        <f t="shared" si="0"/>
        <v>3.4500000000000003E-2</v>
      </c>
      <c r="H32" s="38"/>
      <c r="I32" s="16">
        <f>IF($A32&lt;&gt;"",VLOOKUP($A32,[3]Rates!$A$1:$R$65536,14,FALSE),0)</f>
        <v>0</v>
      </c>
      <c r="J32" s="18">
        <f t="shared" si="1"/>
        <v>0</v>
      </c>
      <c r="K32" s="38"/>
      <c r="L32" s="172">
        <f t="shared" si="2"/>
        <v>-3.4500000000000003E-2</v>
      </c>
      <c r="M32" s="123">
        <f t="shared" si="3"/>
        <v>-1</v>
      </c>
      <c r="N32" s="38"/>
      <c r="O32" s="16">
        <f>IF($A32&lt;&gt;"",VLOOKUP($A32,[3]Rates!$A$1:$R$65536,15,FALSE),0)</f>
        <v>0</v>
      </c>
      <c r="P32" s="18">
        <f t="shared" si="4"/>
        <v>0</v>
      </c>
      <c r="Q32" s="38"/>
      <c r="R32" s="172">
        <f t="shared" si="5"/>
        <v>0</v>
      </c>
      <c r="S32" s="123" t="str">
        <f t="shared" si="6"/>
        <v/>
      </c>
      <c r="T32" s="38"/>
      <c r="U32" s="16">
        <f>IF($A32&lt;&gt;"",VLOOKUP($A32,[3]Rates!$A$1:$R$65536,16,FALSE),0)</f>
        <v>0</v>
      </c>
      <c r="V32" s="18">
        <f t="shared" si="7"/>
        <v>0</v>
      </c>
      <c r="W32" s="38"/>
      <c r="X32" s="172">
        <f t="shared" si="8"/>
        <v>0</v>
      </c>
      <c r="Y32" s="123" t="str">
        <f t="shared" si="9"/>
        <v/>
      </c>
      <c r="Z32" s="38"/>
      <c r="AA32" s="16">
        <f>IF($A32&lt;&gt;"",VLOOKUP($A32,[3]Rates!$A$1:$R$65536,17,FALSE),0)</f>
        <v>0</v>
      </c>
      <c r="AB32" s="18">
        <f t="shared" si="10"/>
        <v>0</v>
      </c>
      <c r="AC32" s="38"/>
      <c r="AD32" s="172">
        <f t="shared" si="11"/>
        <v>0</v>
      </c>
      <c r="AE32" s="123" t="str">
        <f t="shared" si="12"/>
        <v/>
      </c>
      <c r="AF32" s="38"/>
      <c r="AG32" s="16">
        <f>IF($A32&lt;&gt;"",VLOOKUP($A32,[3]Rates!$A$1:$R$65536,18,FALSE),0)</f>
        <v>0</v>
      </c>
      <c r="AH32" s="18">
        <f t="shared" si="13"/>
        <v>0</v>
      </c>
      <c r="AI32" s="38"/>
      <c r="AJ32" s="172">
        <f t="shared" si="14"/>
        <v>0</v>
      </c>
      <c r="AK32" s="123" t="str">
        <f t="shared" si="15"/>
        <v/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</row>
    <row r="33" spans="1:377" x14ac:dyDescent="0.25">
      <c r="A33" s="142" t="str">
        <f>[3]Rates!$A$203</f>
        <v>LRVA16_SL</v>
      </c>
      <c r="B33" s="23" t="str">
        <f>[3]Rates!$B$203</f>
        <v>Lost Revenue Adjustment Mechanism Variance Account (LRAMVA) (2016)</v>
      </c>
      <c r="C33" s="15"/>
      <c r="D33" s="99" t="s">
        <v>77</v>
      </c>
      <c r="E33" s="138">
        <f t="shared" si="16"/>
        <v>1</v>
      </c>
      <c r="F33" s="16">
        <f>IF($A33&lt;&gt;"",VLOOKUP($A33,[3]Rates!$A$1:$R$65536,12,FALSE),0)</f>
        <v>0</v>
      </c>
      <c r="G33" s="18">
        <f t="shared" si="0"/>
        <v>0</v>
      </c>
      <c r="H33" s="38"/>
      <c r="I33" s="16">
        <f>IF($A33&lt;&gt;"",VLOOKUP($A33,[3]Rates!$A$1:$R$65536,14,FALSE),0)</f>
        <v>-0.14419999999999999</v>
      </c>
      <c r="J33" s="18">
        <f t="shared" si="1"/>
        <v>-0.14419999999999999</v>
      </c>
      <c r="K33" s="38"/>
      <c r="L33" s="172">
        <f t="shared" si="2"/>
        <v>-0.14419999999999999</v>
      </c>
      <c r="M33" s="123" t="str">
        <f t="shared" si="3"/>
        <v/>
      </c>
      <c r="N33" s="38"/>
      <c r="O33" s="16">
        <f>IF($A33&lt;&gt;"",VLOOKUP($A33,[3]Rates!$A$1:$R$65536,15,FALSE),0)</f>
        <v>0</v>
      </c>
      <c r="P33" s="18">
        <f t="shared" si="4"/>
        <v>0</v>
      </c>
      <c r="Q33" s="38"/>
      <c r="R33" s="172">
        <f t="shared" si="5"/>
        <v>0.14419999999999999</v>
      </c>
      <c r="S33" s="123">
        <f t="shared" si="6"/>
        <v>-1</v>
      </c>
      <c r="T33" s="38"/>
      <c r="U33" s="16">
        <f>IF($A33&lt;&gt;"",VLOOKUP($A33,[3]Rates!$A$1:$R$65536,16,FALSE),0)</f>
        <v>0</v>
      </c>
      <c r="V33" s="18">
        <f t="shared" si="7"/>
        <v>0</v>
      </c>
      <c r="W33" s="38"/>
      <c r="X33" s="172">
        <f t="shared" si="8"/>
        <v>0</v>
      </c>
      <c r="Y33" s="123" t="str">
        <f t="shared" si="9"/>
        <v/>
      </c>
      <c r="Z33" s="38"/>
      <c r="AA33" s="16">
        <f>IF($A33&lt;&gt;"",VLOOKUP($A33,[3]Rates!$A$1:$R$65536,17,FALSE),0)</f>
        <v>0</v>
      </c>
      <c r="AB33" s="18">
        <f t="shared" si="10"/>
        <v>0</v>
      </c>
      <c r="AC33" s="38"/>
      <c r="AD33" s="172">
        <f t="shared" si="11"/>
        <v>0</v>
      </c>
      <c r="AE33" s="123" t="str">
        <f t="shared" si="12"/>
        <v/>
      </c>
      <c r="AF33" s="38"/>
      <c r="AG33" s="16">
        <f>IF($A33&lt;&gt;"",VLOOKUP($A33,[3]Rates!$A$1:$R$65536,18,FALSE),0)</f>
        <v>0</v>
      </c>
      <c r="AH33" s="18">
        <f t="shared" si="13"/>
        <v>0</v>
      </c>
      <c r="AI33" s="38"/>
      <c r="AJ33" s="172">
        <f t="shared" si="14"/>
        <v>0</v>
      </c>
      <c r="AK33" s="123" t="str">
        <f t="shared" si="15"/>
        <v/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</row>
    <row r="34" spans="1:377" x14ac:dyDescent="0.25">
      <c r="A34" s="142" t="s">
        <v>120</v>
      </c>
      <c r="B34" s="23" t="str">
        <f>[3]Rates!$B$204</f>
        <v>Account 1575</v>
      </c>
      <c r="C34" s="15"/>
      <c r="D34" s="99" t="s">
        <v>77</v>
      </c>
      <c r="E34" s="138">
        <f t="shared" si="16"/>
        <v>1</v>
      </c>
      <c r="F34" s="16">
        <f>IF($A34&lt;&gt;"",VLOOKUP($A34,[3]Rates!$A$1:$R$65536,12,FALSE),0)</f>
        <v>0</v>
      </c>
      <c r="G34" s="18">
        <f t="shared" si="0"/>
        <v>0</v>
      </c>
      <c r="H34" s="38"/>
      <c r="I34" s="16">
        <f>IF($A34&lt;&gt;"",VLOOKUP($A34,[3]Rates!$A$1:$R$65536,14,FALSE),0)</f>
        <v>-0.2429</v>
      </c>
      <c r="J34" s="18">
        <f t="shared" si="1"/>
        <v>-0.2429</v>
      </c>
      <c r="K34" s="38"/>
      <c r="L34" s="172">
        <f t="shared" si="2"/>
        <v>-0.2429</v>
      </c>
      <c r="M34" s="123" t="str">
        <f t="shared" si="3"/>
        <v/>
      </c>
      <c r="N34" s="38"/>
      <c r="O34" s="16">
        <f>IF($A34&lt;&gt;"",VLOOKUP($A34,[3]Rates!$A$1:$R$65536,15,FALSE),0)</f>
        <v>0</v>
      </c>
      <c r="P34" s="18">
        <f t="shared" si="4"/>
        <v>0</v>
      </c>
      <c r="Q34" s="38"/>
      <c r="R34" s="172">
        <f t="shared" si="5"/>
        <v>0.2429</v>
      </c>
      <c r="S34" s="123">
        <f t="shared" si="6"/>
        <v>-1</v>
      </c>
      <c r="T34" s="38"/>
      <c r="U34" s="16">
        <f>IF($A34&lt;&gt;"",VLOOKUP($A34,[3]Rates!$A$1:$R$65536,16,FALSE),0)</f>
        <v>0</v>
      </c>
      <c r="V34" s="18">
        <f t="shared" si="7"/>
        <v>0</v>
      </c>
      <c r="W34" s="38"/>
      <c r="X34" s="172">
        <f t="shared" si="8"/>
        <v>0</v>
      </c>
      <c r="Y34" s="123" t="str">
        <f t="shared" si="9"/>
        <v/>
      </c>
      <c r="Z34" s="38"/>
      <c r="AA34" s="16">
        <f>IF($A34&lt;&gt;"",VLOOKUP($A34,[3]Rates!$A$1:$R$65536,17,FALSE),0)</f>
        <v>0</v>
      </c>
      <c r="AB34" s="18">
        <f t="shared" si="10"/>
        <v>0</v>
      </c>
      <c r="AC34" s="38"/>
      <c r="AD34" s="172">
        <f t="shared" si="11"/>
        <v>0</v>
      </c>
      <c r="AE34" s="123" t="str">
        <f t="shared" si="12"/>
        <v/>
      </c>
      <c r="AF34" s="38"/>
      <c r="AG34" s="16">
        <f>IF($A34&lt;&gt;"",VLOOKUP($A34,[3]Rates!$A$1:$R$65536,18,FALSE),0)</f>
        <v>0</v>
      </c>
      <c r="AH34" s="18">
        <f t="shared" si="13"/>
        <v>0</v>
      </c>
      <c r="AI34" s="38"/>
      <c r="AJ34" s="172">
        <f t="shared" si="14"/>
        <v>0</v>
      </c>
      <c r="AK34" s="123" t="str">
        <f t="shared" si="15"/>
        <v/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</row>
    <row r="35" spans="1:377" x14ac:dyDescent="0.25">
      <c r="A35" s="142"/>
      <c r="B35" s="23"/>
      <c r="C35" s="15"/>
      <c r="D35" s="99"/>
      <c r="E35" s="138"/>
      <c r="F35" s="16">
        <f>IF($A35&lt;&gt;"",VLOOKUP($A35,[3]Rates!$A$1:$R$65536,12,FALSE),0)</f>
        <v>0</v>
      </c>
      <c r="G35" s="18">
        <f t="shared" si="0"/>
        <v>0</v>
      </c>
      <c r="H35" s="38"/>
      <c r="I35" s="16">
        <f>IF($A35&lt;&gt;"",VLOOKUP($A35,[3]Rates!$A$1:$R$65536,14,FALSE),0)</f>
        <v>0</v>
      </c>
      <c r="J35" s="18">
        <f t="shared" si="1"/>
        <v>0</v>
      </c>
      <c r="K35" s="38"/>
      <c r="L35" s="172">
        <f t="shared" si="2"/>
        <v>0</v>
      </c>
      <c r="M35" s="123" t="str">
        <f t="shared" si="3"/>
        <v/>
      </c>
      <c r="N35" s="38"/>
      <c r="O35" s="16">
        <f>IF($A35&lt;&gt;"",VLOOKUP($A35,[3]Rates!$A$1:$R$65536,15,FALSE),0)</f>
        <v>0</v>
      </c>
      <c r="P35" s="18">
        <f t="shared" si="4"/>
        <v>0</v>
      </c>
      <c r="Q35" s="38"/>
      <c r="R35" s="172">
        <f t="shared" si="5"/>
        <v>0</v>
      </c>
      <c r="S35" s="123" t="str">
        <f t="shared" si="6"/>
        <v/>
      </c>
      <c r="T35" s="38"/>
      <c r="U35" s="16">
        <f>IF($A35&lt;&gt;"",VLOOKUP($A35,[3]Rates!$A$1:$R$65536,16,FALSE),0)</f>
        <v>0</v>
      </c>
      <c r="V35" s="18">
        <f t="shared" si="7"/>
        <v>0</v>
      </c>
      <c r="W35" s="38"/>
      <c r="X35" s="172">
        <f t="shared" si="8"/>
        <v>0</v>
      </c>
      <c r="Y35" s="123" t="str">
        <f t="shared" si="9"/>
        <v/>
      </c>
      <c r="Z35" s="38"/>
      <c r="AA35" s="16">
        <f>IF($A35&lt;&gt;"",VLOOKUP($A35,[3]Rates!$A$1:$R$65536,17,FALSE),0)</f>
        <v>0</v>
      </c>
      <c r="AB35" s="18">
        <f t="shared" si="10"/>
        <v>0</v>
      </c>
      <c r="AC35" s="38"/>
      <c r="AD35" s="172">
        <f t="shared" si="11"/>
        <v>0</v>
      </c>
      <c r="AE35" s="123" t="str">
        <f t="shared" si="12"/>
        <v/>
      </c>
      <c r="AF35" s="38"/>
      <c r="AG35" s="16">
        <f>IF($A35&lt;&gt;"",VLOOKUP($A35,[3]Rates!$A$1:$R$65536,18,FALSE),0)</f>
        <v>0</v>
      </c>
      <c r="AH35" s="18">
        <f t="shared" si="13"/>
        <v>0</v>
      </c>
      <c r="AI35" s="38"/>
      <c r="AJ35" s="172">
        <f t="shared" si="14"/>
        <v>0</v>
      </c>
      <c r="AK35" s="123" t="str">
        <f t="shared" si="15"/>
        <v/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</row>
    <row r="36" spans="1:377" x14ac:dyDescent="0.25">
      <c r="A36" s="142"/>
      <c r="B36" s="23"/>
      <c r="C36" s="15"/>
      <c r="D36" s="99"/>
      <c r="E36" s="138"/>
      <c r="F36" s="16">
        <f>IF($A36&lt;&gt;"",VLOOKUP($A36,[3]Rates!$A$1:$R$65536,12,FALSE),0)</f>
        <v>0</v>
      </c>
      <c r="G36" s="18">
        <f t="shared" si="0"/>
        <v>0</v>
      </c>
      <c r="H36" s="38"/>
      <c r="I36" s="16">
        <f>IF($A36&lt;&gt;"",VLOOKUP($A36,[3]Rates!$A$1:$R$65536,14,FALSE),0)</f>
        <v>0</v>
      </c>
      <c r="J36" s="18">
        <f t="shared" si="1"/>
        <v>0</v>
      </c>
      <c r="K36" s="38"/>
      <c r="L36" s="172">
        <f t="shared" si="2"/>
        <v>0</v>
      </c>
      <c r="M36" s="123" t="str">
        <f t="shared" si="3"/>
        <v/>
      </c>
      <c r="N36" s="38"/>
      <c r="O36" s="16">
        <f>IF($A36&lt;&gt;"",VLOOKUP($A36,[3]Rates!$A$1:$R$65536,15,FALSE),0)</f>
        <v>0</v>
      </c>
      <c r="P36" s="18">
        <f t="shared" si="4"/>
        <v>0</v>
      </c>
      <c r="Q36" s="38"/>
      <c r="R36" s="172">
        <f t="shared" si="5"/>
        <v>0</v>
      </c>
      <c r="S36" s="123" t="str">
        <f t="shared" si="6"/>
        <v/>
      </c>
      <c r="T36" s="38"/>
      <c r="U36" s="16">
        <f>IF($A36&lt;&gt;"",VLOOKUP($A36,[3]Rates!$A$1:$R$65536,16,FALSE),0)</f>
        <v>0</v>
      </c>
      <c r="V36" s="18">
        <f t="shared" si="7"/>
        <v>0</v>
      </c>
      <c r="W36" s="38"/>
      <c r="X36" s="172">
        <f t="shared" si="8"/>
        <v>0</v>
      </c>
      <c r="Y36" s="123" t="str">
        <f t="shared" si="9"/>
        <v/>
      </c>
      <c r="Z36" s="38"/>
      <c r="AA36" s="16">
        <f>IF($A36&lt;&gt;"",VLOOKUP($A36,[3]Rates!$A$1:$R$65536,17,FALSE),0)</f>
        <v>0</v>
      </c>
      <c r="AB36" s="18">
        <f t="shared" si="10"/>
        <v>0</v>
      </c>
      <c r="AC36" s="38"/>
      <c r="AD36" s="172">
        <f t="shared" si="11"/>
        <v>0</v>
      </c>
      <c r="AE36" s="123" t="str">
        <f t="shared" si="12"/>
        <v/>
      </c>
      <c r="AF36" s="38"/>
      <c r="AG36" s="16">
        <f>IF($A36&lt;&gt;"",VLOOKUP($A36,[3]Rates!$A$1:$R$65536,18,FALSE),0)</f>
        <v>0</v>
      </c>
      <c r="AH36" s="18">
        <f t="shared" si="13"/>
        <v>0</v>
      </c>
      <c r="AI36" s="38"/>
      <c r="AJ36" s="172">
        <f t="shared" si="14"/>
        <v>0</v>
      </c>
      <c r="AK36" s="123" t="str">
        <f t="shared" si="15"/>
        <v/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</row>
    <row r="37" spans="1:377" x14ac:dyDescent="0.25">
      <c r="A37" s="142"/>
      <c r="B37" s="23"/>
      <c r="C37" s="15"/>
      <c r="D37" s="99"/>
      <c r="E37" s="138"/>
      <c r="F37" s="16">
        <f>IF($A37&lt;&gt;"",VLOOKUP($A37,[3]Rates!$A$1:$R$65536,12,FALSE),0)</f>
        <v>0</v>
      </c>
      <c r="G37" s="18">
        <f t="shared" si="0"/>
        <v>0</v>
      </c>
      <c r="H37" s="38"/>
      <c r="I37" s="16">
        <f>IF($A37&lt;&gt;"",VLOOKUP($A37,[3]Rates!$A$1:$R$65536,14,FALSE),0)</f>
        <v>0</v>
      </c>
      <c r="J37" s="18">
        <f t="shared" si="1"/>
        <v>0</v>
      </c>
      <c r="K37" s="38"/>
      <c r="L37" s="172">
        <f t="shared" si="2"/>
        <v>0</v>
      </c>
      <c r="M37" s="123" t="str">
        <f t="shared" si="3"/>
        <v/>
      </c>
      <c r="N37" s="38"/>
      <c r="O37" s="16">
        <f>IF($A37&lt;&gt;"",VLOOKUP($A37,[3]Rates!$A$1:$R$65536,15,FALSE),0)</f>
        <v>0</v>
      </c>
      <c r="P37" s="18">
        <f t="shared" si="4"/>
        <v>0</v>
      </c>
      <c r="Q37" s="38"/>
      <c r="R37" s="172">
        <f t="shared" si="5"/>
        <v>0</v>
      </c>
      <c r="S37" s="123" t="str">
        <f t="shared" si="6"/>
        <v/>
      </c>
      <c r="T37" s="38"/>
      <c r="U37" s="16">
        <f>IF($A37&lt;&gt;"",VLOOKUP($A37,[3]Rates!$A$1:$R$65536,16,FALSE),0)</f>
        <v>0</v>
      </c>
      <c r="V37" s="18">
        <f t="shared" si="7"/>
        <v>0</v>
      </c>
      <c r="W37" s="38"/>
      <c r="X37" s="172">
        <f t="shared" si="8"/>
        <v>0</v>
      </c>
      <c r="Y37" s="123" t="str">
        <f t="shared" si="9"/>
        <v/>
      </c>
      <c r="Z37" s="38"/>
      <c r="AA37" s="16">
        <f>IF($A37&lt;&gt;"",VLOOKUP($A37,[3]Rates!$A$1:$R$65536,17,FALSE),0)</f>
        <v>0</v>
      </c>
      <c r="AB37" s="18">
        <f t="shared" si="10"/>
        <v>0</v>
      </c>
      <c r="AC37" s="38"/>
      <c r="AD37" s="172">
        <f t="shared" si="11"/>
        <v>0</v>
      </c>
      <c r="AE37" s="123" t="str">
        <f t="shared" si="12"/>
        <v/>
      </c>
      <c r="AF37" s="38"/>
      <c r="AG37" s="16">
        <f>IF($A37&lt;&gt;"",VLOOKUP($A37,[3]Rates!$A$1:$R$65536,18,FALSE),0)</f>
        <v>0</v>
      </c>
      <c r="AH37" s="18">
        <f t="shared" si="13"/>
        <v>0</v>
      </c>
      <c r="AI37" s="38"/>
      <c r="AJ37" s="172">
        <f t="shared" si="14"/>
        <v>0</v>
      </c>
      <c r="AK37" s="123" t="str">
        <f t="shared" si="15"/>
        <v/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</row>
    <row r="38" spans="1:377" x14ac:dyDescent="0.25">
      <c r="A38" s="142"/>
      <c r="B38" s="23"/>
      <c r="C38" s="15"/>
      <c r="D38" s="99"/>
      <c r="E38" s="138"/>
      <c r="F38" s="16">
        <f>IF($A38&lt;&gt;"",VLOOKUP($A38,[3]Rates!$A$1:$R$65536,12,FALSE),0)</f>
        <v>0</v>
      </c>
      <c r="G38" s="18">
        <f t="shared" si="0"/>
        <v>0</v>
      </c>
      <c r="H38" s="38"/>
      <c r="I38" s="16">
        <f>IF($A38&lt;&gt;"",VLOOKUP($A38,[3]Rates!$A$1:$R$65536,14,FALSE),0)</f>
        <v>0</v>
      </c>
      <c r="J38" s="18">
        <f t="shared" si="1"/>
        <v>0</v>
      </c>
      <c r="K38" s="38"/>
      <c r="L38" s="172">
        <f t="shared" si="2"/>
        <v>0</v>
      </c>
      <c r="M38" s="123" t="str">
        <f t="shared" si="3"/>
        <v/>
      </c>
      <c r="N38" s="38"/>
      <c r="O38" s="16">
        <f>IF($A38&lt;&gt;"",VLOOKUP($A38,[3]Rates!$A$1:$R$65536,15,FALSE),0)</f>
        <v>0</v>
      </c>
      <c r="P38" s="18">
        <f t="shared" si="4"/>
        <v>0</v>
      </c>
      <c r="Q38" s="38"/>
      <c r="R38" s="172">
        <f t="shared" si="5"/>
        <v>0</v>
      </c>
      <c r="S38" s="123" t="str">
        <f t="shared" si="6"/>
        <v/>
      </c>
      <c r="T38" s="38"/>
      <c r="U38" s="16">
        <f>IF($A38&lt;&gt;"",VLOOKUP($A38,[3]Rates!$A$1:$R$65536,16,FALSE),0)</f>
        <v>0</v>
      </c>
      <c r="V38" s="18">
        <f t="shared" si="7"/>
        <v>0</v>
      </c>
      <c r="W38" s="38"/>
      <c r="X38" s="172">
        <f t="shared" si="8"/>
        <v>0</v>
      </c>
      <c r="Y38" s="123" t="str">
        <f t="shared" si="9"/>
        <v/>
      </c>
      <c r="Z38" s="38"/>
      <c r="AA38" s="16">
        <f>IF($A38&lt;&gt;"",VLOOKUP($A38,[3]Rates!$A$1:$R$65536,17,FALSE),0)</f>
        <v>0</v>
      </c>
      <c r="AB38" s="18">
        <f t="shared" si="10"/>
        <v>0</v>
      </c>
      <c r="AC38" s="38"/>
      <c r="AD38" s="172">
        <f t="shared" si="11"/>
        <v>0</v>
      </c>
      <c r="AE38" s="123" t="str">
        <f t="shared" si="12"/>
        <v/>
      </c>
      <c r="AF38" s="38"/>
      <c r="AG38" s="16">
        <f>IF($A38&lt;&gt;"",VLOOKUP($A38,[3]Rates!$A$1:$R$65536,18,FALSE),0)</f>
        <v>0</v>
      </c>
      <c r="AH38" s="18">
        <f t="shared" si="13"/>
        <v>0</v>
      </c>
      <c r="AI38" s="38"/>
      <c r="AJ38" s="172">
        <f t="shared" si="14"/>
        <v>0</v>
      </c>
      <c r="AK38" s="123" t="str">
        <f t="shared" si="15"/>
        <v/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</row>
    <row r="39" spans="1:377" s="29" customFormat="1" x14ac:dyDescent="0.25">
      <c r="A39" s="143"/>
      <c r="B39" s="24" t="s">
        <v>23</v>
      </c>
      <c r="C39" s="25"/>
      <c r="D39" s="100"/>
      <c r="E39" s="27"/>
      <c r="F39" s="26"/>
      <c r="G39" s="28">
        <f>SUM(G23:G38)</f>
        <v>7.9791000000000007</v>
      </c>
      <c r="H39" s="38"/>
      <c r="I39" s="26"/>
      <c r="J39" s="28">
        <f>SUM(J23:J38)</f>
        <v>7.5675000000000008</v>
      </c>
      <c r="K39" s="38"/>
      <c r="L39" s="173">
        <f t="shared" si="2"/>
        <v>-0.41159999999999997</v>
      </c>
      <c r="M39" s="124">
        <f>IF((G39)=0,"",(L39/G39))</f>
        <v>-5.1584765199082595E-2</v>
      </c>
      <c r="N39" s="38"/>
      <c r="O39" s="26"/>
      <c r="P39" s="28">
        <f>SUM(P23:P38)</f>
        <v>7.9260000000000002</v>
      </c>
      <c r="Q39" s="38"/>
      <c r="R39" s="173">
        <f t="shared" si="5"/>
        <v>0.35849999999999937</v>
      </c>
      <c r="S39" s="124">
        <f t="shared" si="6"/>
        <v>4.7373637264618344E-2</v>
      </c>
      <c r="T39" s="38"/>
      <c r="U39" s="26"/>
      <c r="V39" s="28">
        <f>SUM(V23:V38)</f>
        <v>7.3770999999999995</v>
      </c>
      <c r="W39" s="38"/>
      <c r="X39" s="173">
        <f t="shared" si="8"/>
        <v>-0.54890000000000061</v>
      </c>
      <c r="Y39" s="124">
        <f t="shared" si="9"/>
        <v>-6.9253091092606689E-2</v>
      </c>
      <c r="Z39" s="38"/>
      <c r="AA39" s="26"/>
      <c r="AB39" s="28">
        <f>SUM(AB23:AB38)</f>
        <v>7.7296999999999993</v>
      </c>
      <c r="AC39" s="38"/>
      <c r="AD39" s="173">
        <f t="shared" si="11"/>
        <v>0.3525999999999998</v>
      </c>
      <c r="AE39" s="124">
        <f t="shared" si="12"/>
        <v>4.7796559623700344E-2</v>
      </c>
      <c r="AF39" s="38"/>
      <c r="AG39" s="26"/>
      <c r="AH39" s="28">
        <f>SUM(AH23:AH38)</f>
        <v>7.9045999999999994</v>
      </c>
      <c r="AI39" s="38"/>
      <c r="AJ39" s="173">
        <f t="shared" si="14"/>
        <v>0.17490000000000006</v>
      </c>
      <c r="AK39" s="124">
        <f t="shared" si="15"/>
        <v>2.2627010103885025E-2</v>
      </c>
    </row>
    <row r="40" spans="1:377" x14ac:dyDescent="0.25">
      <c r="A40" s="142" t="str">
        <f>[3]Rates!$A$197</f>
        <v>RAL14_SL</v>
      </c>
      <c r="B40" s="30" t="s">
        <v>83</v>
      </c>
      <c r="C40" s="15"/>
      <c r="D40" s="99" t="s">
        <v>77</v>
      </c>
      <c r="E40" s="138">
        <f>$F$18</f>
        <v>1</v>
      </c>
      <c r="F40" s="16">
        <f>IF($A40&lt;&gt;"",VLOOKUP($A40,[3]Rates!$A$1:$R$65536,12,FALSE),0)</f>
        <v>-0.20019999999999999</v>
      </c>
      <c r="G40" s="18">
        <f t="shared" ref="G40:G49" si="17">E40*F40</f>
        <v>-0.20019999999999999</v>
      </c>
      <c r="H40" s="38"/>
      <c r="I40" s="16">
        <f>IF($A40&lt;&gt;"",VLOOKUP($A40,[3]Rates!$A$1:$R$65536,14,FALSE),0)</f>
        <v>0</v>
      </c>
      <c r="J40" s="18">
        <f>$E40*I40</f>
        <v>0</v>
      </c>
      <c r="K40" s="38"/>
      <c r="L40" s="172">
        <f t="shared" si="2"/>
        <v>0.20019999999999999</v>
      </c>
      <c r="M40" s="123">
        <f t="shared" si="3"/>
        <v>-1</v>
      </c>
      <c r="N40" s="38"/>
      <c r="O40" s="16">
        <f>IF($A40&lt;&gt;"",VLOOKUP($A40,[3]Rates!$A$1:$R$65536,15,FALSE),0)</f>
        <v>0</v>
      </c>
      <c r="P40" s="18">
        <f>$E40*O40</f>
        <v>0</v>
      </c>
      <c r="Q40" s="38"/>
      <c r="R40" s="172">
        <f t="shared" si="5"/>
        <v>0</v>
      </c>
      <c r="S40" s="123" t="str">
        <f t="shared" si="6"/>
        <v/>
      </c>
      <c r="T40" s="38"/>
      <c r="U40" s="16">
        <f>IF($A40&lt;&gt;"",VLOOKUP($A40,[3]Rates!$A$1:$R$65536,16,FALSE),0)</f>
        <v>0</v>
      </c>
      <c r="V40" s="18">
        <f>$E40*U40</f>
        <v>0</v>
      </c>
      <c r="W40" s="38"/>
      <c r="X40" s="172">
        <f t="shared" si="8"/>
        <v>0</v>
      </c>
      <c r="Y40" s="123" t="str">
        <f t="shared" si="9"/>
        <v/>
      </c>
      <c r="Z40" s="38"/>
      <c r="AA40" s="16">
        <f>IF($A40&lt;&gt;"",VLOOKUP($A40,[3]Rates!$A$1:$R$65536,17,FALSE),0)</f>
        <v>0</v>
      </c>
      <c r="AB40" s="18">
        <f>$E40*AA40</f>
        <v>0</v>
      </c>
      <c r="AC40" s="38"/>
      <c r="AD40" s="172">
        <f t="shared" si="11"/>
        <v>0</v>
      </c>
      <c r="AE40" s="123" t="str">
        <f t="shared" si="12"/>
        <v/>
      </c>
      <c r="AF40" s="38"/>
      <c r="AG40" s="16">
        <f>IF($A40&lt;&gt;"",VLOOKUP($A40,[3]Rates!$A$1:$R$65536,18,FALSE),0)</f>
        <v>0</v>
      </c>
      <c r="AH40" s="18">
        <f>$E40*AG40</f>
        <v>0</v>
      </c>
      <c r="AI40" s="38"/>
      <c r="AJ40" s="172">
        <f t="shared" si="14"/>
        <v>0</v>
      </c>
      <c r="AK40" s="123" t="str">
        <f t="shared" si="15"/>
        <v/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</row>
    <row r="41" spans="1:377" x14ac:dyDescent="0.25">
      <c r="A41" s="142" t="str">
        <f>[3]Rates!$A$201</f>
        <v>RAL16_SL</v>
      </c>
      <c r="B41" s="30" t="str">
        <f>[3]Rates!$B$33</f>
        <v xml:space="preserve">Disposition of Deferral/Variance Accounts (2016) </v>
      </c>
      <c r="C41" s="15"/>
      <c r="D41" s="99" t="s">
        <v>77</v>
      </c>
      <c r="E41" s="138">
        <f t="shared" ref="E41:E47" si="18">$F$18</f>
        <v>1</v>
      </c>
      <c r="F41" s="16">
        <f>IF($A41&lt;&gt;"",VLOOKUP($A41,[3]Rates!$A$1:$R$65536,12,FALSE),0)</f>
        <v>0</v>
      </c>
      <c r="G41" s="18">
        <f t="shared" si="17"/>
        <v>0</v>
      </c>
      <c r="H41" s="21"/>
      <c r="I41" s="16">
        <f>IF($A41&lt;&gt;"",VLOOKUP($A41,[3]Rates!$A$1:$R$65536,14,FALSE),0)</f>
        <v>-0.23860000000000001</v>
      </c>
      <c r="J41" s="18">
        <f t="shared" ref="J41:J47" si="19">$E41*I41</f>
        <v>-0.23860000000000001</v>
      </c>
      <c r="K41" s="21"/>
      <c r="L41" s="172">
        <f t="shared" si="2"/>
        <v>-0.23860000000000001</v>
      </c>
      <c r="M41" s="123" t="str">
        <f t="shared" si="3"/>
        <v/>
      </c>
      <c r="N41" s="21"/>
      <c r="O41" s="16">
        <f>IF($A41&lt;&gt;"",VLOOKUP($A41,[3]Rates!$A$1:$R$65536,15,FALSE),0)</f>
        <v>-0.23860000000000001</v>
      </c>
      <c r="P41" s="18">
        <f t="shared" ref="P41:P49" si="20">$E41*O41</f>
        <v>-0.23860000000000001</v>
      </c>
      <c r="Q41" s="21"/>
      <c r="R41" s="172">
        <f t="shared" si="5"/>
        <v>0</v>
      </c>
      <c r="S41" s="123">
        <f t="shared" si="6"/>
        <v>0</v>
      </c>
      <c r="T41" s="21"/>
      <c r="U41" s="16">
        <f>IF($A41&lt;&gt;"",VLOOKUP($A41,[3]Rates!$A$1:$R$65536,16,FALSE),0)</f>
        <v>0</v>
      </c>
      <c r="V41" s="18">
        <f t="shared" ref="V41:V49" si="21">$E41*U41</f>
        <v>0</v>
      </c>
      <c r="W41" s="21"/>
      <c r="X41" s="172">
        <f t="shared" si="8"/>
        <v>0.23860000000000001</v>
      </c>
      <c r="Y41" s="123">
        <f t="shared" si="9"/>
        <v>-1</v>
      </c>
      <c r="Z41" s="21"/>
      <c r="AA41" s="16">
        <f>IF($A41&lt;&gt;"",VLOOKUP($A41,[3]Rates!$A$1:$R$65536,17,FALSE),0)</f>
        <v>0</v>
      </c>
      <c r="AB41" s="18">
        <f t="shared" ref="AB41:AB49" si="22">$E41*AA41</f>
        <v>0</v>
      </c>
      <c r="AC41" s="21"/>
      <c r="AD41" s="172">
        <f t="shared" si="11"/>
        <v>0</v>
      </c>
      <c r="AE41" s="123" t="str">
        <f t="shared" si="12"/>
        <v/>
      </c>
      <c r="AF41" s="21"/>
      <c r="AG41" s="16">
        <f>IF($A41&lt;&gt;"",VLOOKUP($A41,[3]Rates!$A$1:$R$65536,18,FALSE),0)</f>
        <v>0</v>
      </c>
      <c r="AH41" s="18">
        <f t="shared" ref="AH41:AH49" si="23">$E41*AG41</f>
        <v>0</v>
      </c>
      <c r="AI41" s="21"/>
      <c r="AJ41" s="172">
        <f t="shared" si="14"/>
        <v>0</v>
      </c>
      <c r="AK41" s="123" t="str">
        <f t="shared" si="15"/>
        <v/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</row>
    <row r="42" spans="1:377" x14ac:dyDescent="0.25">
      <c r="A42" s="142" t="str">
        <f>[3]Rates!$A$198</f>
        <v>GA14_SL</v>
      </c>
      <c r="B42" s="30" t="s">
        <v>85</v>
      </c>
      <c r="C42" s="15"/>
      <c r="D42" s="99" t="s">
        <v>77</v>
      </c>
      <c r="E42" s="138">
        <f t="shared" si="18"/>
        <v>1</v>
      </c>
      <c r="F42" s="16">
        <f>IF($A42&lt;&gt;"",VLOOKUP($A42,[3]Rates!$A$1:$R$65536,12,FALSE),0)</f>
        <v>-6.5299999999999997E-2</v>
      </c>
      <c r="G42" s="18">
        <f t="shared" si="17"/>
        <v>-6.5299999999999997E-2</v>
      </c>
      <c r="H42" s="21"/>
      <c r="I42" s="16">
        <f>IF($A42&lt;&gt;"",VLOOKUP($A42,[3]Rates!$A$1:$R$65536,14,FALSE),0)</f>
        <v>0</v>
      </c>
      <c r="J42" s="18">
        <f t="shared" si="19"/>
        <v>0</v>
      </c>
      <c r="K42" s="21"/>
      <c r="L42" s="172">
        <f t="shared" si="2"/>
        <v>6.5299999999999997E-2</v>
      </c>
      <c r="M42" s="123">
        <f t="shared" si="3"/>
        <v>-1</v>
      </c>
      <c r="N42" s="21"/>
      <c r="O42" s="16">
        <f>IF($A42&lt;&gt;"",VLOOKUP($A42,[3]Rates!$A$1:$R$65536,15,FALSE),0)</f>
        <v>0</v>
      </c>
      <c r="P42" s="18">
        <f t="shared" si="20"/>
        <v>0</v>
      </c>
      <c r="Q42" s="21"/>
      <c r="R42" s="172">
        <f t="shared" si="5"/>
        <v>0</v>
      </c>
      <c r="S42" s="123" t="str">
        <f t="shared" si="6"/>
        <v/>
      </c>
      <c r="T42" s="21"/>
      <c r="U42" s="16">
        <f>IF($A42&lt;&gt;"",VLOOKUP($A42,[3]Rates!$A$1:$R$65536,16,FALSE),0)</f>
        <v>0</v>
      </c>
      <c r="V42" s="18">
        <f t="shared" si="21"/>
        <v>0</v>
      </c>
      <c r="W42" s="21"/>
      <c r="X42" s="172">
        <f t="shared" si="8"/>
        <v>0</v>
      </c>
      <c r="Y42" s="123" t="str">
        <f t="shared" si="9"/>
        <v/>
      </c>
      <c r="Z42" s="21"/>
      <c r="AA42" s="16">
        <f>IF($A42&lt;&gt;"",VLOOKUP($A42,[3]Rates!$A$1:$R$65536,17,FALSE),0)</f>
        <v>0</v>
      </c>
      <c r="AB42" s="18">
        <f t="shared" si="22"/>
        <v>0</v>
      </c>
      <c r="AC42" s="21"/>
      <c r="AD42" s="172">
        <f t="shared" si="11"/>
        <v>0</v>
      </c>
      <c r="AE42" s="123" t="str">
        <f t="shared" si="12"/>
        <v/>
      </c>
      <c r="AF42" s="21"/>
      <c r="AG42" s="16">
        <f>IF($A42&lt;&gt;"",VLOOKUP($A42,[3]Rates!$A$1:$R$65536,18,FALSE),0)</f>
        <v>0</v>
      </c>
      <c r="AH42" s="18">
        <f t="shared" si="23"/>
        <v>0</v>
      </c>
      <c r="AI42" s="21"/>
      <c r="AJ42" s="172">
        <f t="shared" si="14"/>
        <v>0</v>
      </c>
      <c r="AK42" s="123" t="str">
        <f t="shared" si="15"/>
        <v/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</row>
    <row r="43" spans="1:377" x14ac:dyDescent="0.25">
      <c r="A43" s="142" t="str">
        <f>[3]Rates!$A$202</f>
        <v>GA16_SL</v>
      </c>
      <c r="B43" s="30" t="str">
        <f>[3]Rates!$B$202</f>
        <v xml:space="preserve">Disposition of Global Adjustment Sub-Account (2016) </v>
      </c>
      <c r="C43" s="15"/>
      <c r="D43" s="99" t="s">
        <v>77</v>
      </c>
      <c r="E43" s="138">
        <f t="shared" si="18"/>
        <v>1</v>
      </c>
      <c r="F43" s="16">
        <f>IF($A43&lt;&gt;"",VLOOKUP($A43,[3]Rates!$A$1:$R$65536,12,FALSE),0)</f>
        <v>0</v>
      </c>
      <c r="G43" s="18">
        <f t="shared" si="17"/>
        <v>0</v>
      </c>
      <c r="H43" s="21"/>
      <c r="I43" s="16">
        <f>IF($A43&lt;&gt;"",VLOOKUP($A43,[3]Rates!$A$1:$R$65536,14,FALSE),0)</f>
        <v>0.40699999999999997</v>
      </c>
      <c r="J43" s="18">
        <f t="shared" si="19"/>
        <v>0.40699999999999997</v>
      </c>
      <c r="K43" s="21"/>
      <c r="L43" s="172">
        <f t="shared" si="2"/>
        <v>0.40699999999999997</v>
      </c>
      <c r="M43" s="123" t="str">
        <f t="shared" si="3"/>
        <v/>
      </c>
      <c r="N43" s="21"/>
      <c r="O43" s="16">
        <f>IF($A43&lt;&gt;"",VLOOKUP($A43,[3]Rates!$A$1:$R$65536,15,FALSE),0)</f>
        <v>0.40699999999999997</v>
      </c>
      <c r="P43" s="18">
        <f t="shared" si="20"/>
        <v>0.40699999999999997</v>
      </c>
      <c r="Q43" s="21"/>
      <c r="R43" s="172">
        <f t="shared" si="5"/>
        <v>0</v>
      </c>
      <c r="S43" s="123">
        <f t="shared" si="6"/>
        <v>0</v>
      </c>
      <c r="T43" s="21"/>
      <c r="U43" s="16">
        <f>IF($A43&lt;&gt;"",VLOOKUP($A43,[3]Rates!$A$1:$R$65536,16,FALSE),0)</f>
        <v>0</v>
      </c>
      <c r="V43" s="18">
        <f t="shared" si="21"/>
        <v>0</v>
      </c>
      <c r="W43" s="21"/>
      <c r="X43" s="172">
        <f t="shared" si="8"/>
        <v>-0.40699999999999997</v>
      </c>
      <c r="Y43" s="123">
        <f t="shared" si="9"/>
        <v>-1</v>
      </c>
      <c r="Z43" s="21"/>
      <c r="AA43" s="16">
        <f>IF($A43&lt;&gt;"",VLOOKUP($A43,[3]Rates!$A$1:$R$65536,17,FALSE),0)</f>
        <v>0</v>
      </c>
      <c r="AB43" s="18">
        <f t="shared" si="22"/>
        <v>0</v>
      </c>
      <c r="AC43" s="21"/>
      <c r="AD43" s="172">
        <f t="shared" si="11"/>
        <v>0</v>
      </c>
      <c r="AE43" s="123" t="str">
        <f t="shared" si="12"/>
        <v/>
      </c>
      <c r="AF43" s="21"/>
      <c r="AG43" s="16">
        <f>IF($A43&lt;&gt;"",VLOOKUP($A43,[3]Rates!$A$1:$R$65536,18,FALSE),0)</f>
        <v>0</v>
      </c>
      <c r="AH43" s="18">
        <f t="shared" si="23"/>
        <v>0</v>
      </c>
      <c r="AI43" s="21"/>
      <c r="AJ43" s="172">
        <f t="shared" si="14"/>
        <v>0</v>
      </c>
      <c r="AK43" s="123" t="str">
        <f t="shared" si="15"/>
        <v/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</row>
    <row r="44" spans="1:377" x14ac:dyDescent="0.25">
      <c r="A44" s="142"/>
      <c r="B44" s="30"/>
      <c r="C44" s="15"/>
      <c r="D44" s="99"/>
      <c r="E44" s="138">
        <v>1</v>
      </c>
      <c r="F44" s="16">
        <f>IF($A44&lt;&gt;"",VLOOKUP($A44,[3]Rates!$A$1:$R$65536,12,FALSE),0)</f>
        <v>0</v>
      </c>
      <c r="G44" s="18">
        <f t="shared" si="17"/>
        <v>0</v>
      </c>
      <c r="H44" s="207"/>
      <c r="I44" s="16">
        <f>IF($A44&lt;&gt;"",VLOOKUP($A44,[3]Rates!$A$1:$R$65536,14,FALSE),0)</f>
        <v>0</v>
      </c>
      <c r="J44" s="18"/>
      <c r="K44" s="207"/>
      <c r="L44" s="172"/>
      <c r="M44" s="123"/>
      <c r="N44" s="207"/>
      <c r="O44" s="16">
        <f>IF($A44&lt;&gt;"",VLOOKUP($A44,[3]Rates!$A$1:$R$65536,15,FALSE),0)</f>
        <v>0</v>
      </c>
      <c r="P44" s="18"/>
      <c r="Q44" s="207"/>
      <c r="R44" s="172"/>
      <c r="S44" s="123"/>
      <c r="T44" s="207"/>
      <c r="U44" s="16">
        <f>IF($A44&lt;&gt;"",VLOOKUP($A44,[3]Rates!$A$1:$R$65536,16,FALSE),0)</f>
        <v>0</v>
      </c>
      <c r="V44" s="18"/>
      <c r="W44" s="207"/>
      <c r="X44" s="172"/>
      <c r="Y44" s="123"/>
      <c r="Z44" s="207"/>
      <c r="AA44" s="16">
        <f>IF($A44&lt;&gt;"",VLOOKUP($A44,[3]Rates!$A$1:$R$65536,17,FALSE),0)</f>
        <v>0</v>
      </c>
      <c r="AB44" s="18"/>
      <c r="AC44" s="207"/>
      <c r="AD44" s="172"/>
      <c r="AE44" s="123"/>
      <c r="AF44" s="207"/>
      <c r="AG44" s="16">
        <f>IF($A44&lt;&gt;"",VLOOKUP($A44,[3]Rates!$A$1:$R$65536,18,FALSE),0)</f>
        <v>0</v>
      </c>
      <c r="AH44" s="18"/>
      <c r="AI44" s="207"/>
      <c r="AJ44" s="172"/>
      <c r="AK44" s="123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</row>
    <row r="45" spans="1:377" x14ac:dyDescent="0.25">
      <c r="A45" s="142"/>
      <c r="B45" s="30"/>
      <c r="C45" s="15"/>
      <c r="D45" s="99"/>
      <c r="E45" s="138"/>
      <c r="F45" s="16">
        <f>IF($A45&lt;&gt;"",VLOOKUP($A45,[3]Rates!$A$1:$R$65536,12,FALSE),0)</f>
        <v>0</v>
      </c>
      <c r="G45" s="18"/>
      <c r="H45" s="207"/>
      <c r="I45" s="16">
        <f>IF($A45&lt;&gt;"",VLOOKUP($A45,[3]Rates!$A$1:$R$65536,14,FALSE),0)</f>
        <v>0</v>
      </c>
      <c r="J45" s="18"/>
      <c r="K45" s="207"/>
      <c r="L45" s="172"/>
      <c r="M45" s="123"/>
      <c r="N45" s="207"/>
      <c r="O45" s="16">
        <f>IF($A45&lt;&gt;"",VLOOKUP($A45,[3]Rates!$A$1:$R$65536,15,FALSE),0)</f>
        <v>0</v>
      </c>
      <c r="P45" s="18"/>
      <c r="Q45" s="207"/>
      <c r="R45" s="172"/>
      <c r="S45" s="123"/>
      <c r="T45" s="207"/>
      <c r="U45" s="16">
        <f>IF($A45&lt;&gt;"",VLOOKUP($A45,[3]Rates!$A$1:$R$65536,16,FALSE),0)</f>
        <v>0</v>
      </c>
      <c r="V45" s="18"/>
      <c r="W45" s="207"/>
      <c r="X45" s="172"/>
      <c r="Y45" s="123"/>
      <c r="Z45" s="207"/>
      <c r="AA45" s="16">
        <f>IF($A45&lt;&gt;"",VLOOKUP($A45,[3]Rates!$A$1:$R$65536,17,FALSE),0)</f>
        <v>0</v>
      </c>
      <c r="AB45" s="18"/>
      <c r="AC45" s="207"/>
      <c r="AD45" s="172"/>
      <c r="AE45" s="123"/>
      <c r="AF45" s="207"/>
      <c r="AG45" s="16">
        <f>IF($A45&lt;&gt;"",VLOOKUP($A45,[3]Rates!$A$1:$R$65536,18,FALSE),0)</f>
        <v>0</v>
      </c>
      <c r="AH45" s="18"/>
      <c r="AI45" s="207"/>
      <c r="AJ45" s="172"/>
      <c r="AK45" s="123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</row>
    <row r="46" spans="1:377" x14ac:dyDescent="0.25">
      <c r="A46" s="142"/>
      <c r="B46" s="30"/>
      <c r="C46" s="15"/>
      <c r="D46" s="99"/>
      <c r="E46" s="138"/>
      <c r="F46" s="16">
        <f>IF($A46&lt;&gt;"",VLOOKUP($A46,[3]Rates!$A$1:$R$65536,12,FALSE),0)</f>
        <v>0</v>
      </c>
      <c r="G46" s="18"/>
      <c r="H46" s="207"/>
      <c r="I46" s="16">
        <f>IF($A46&lt;&gt;"",VLOOKUP($A46,[3]Rates!$A$1:$R$65536,14,FALSE),0)</f>
        <v>0</v>
      </c>
      <c r="J46" s="18"/>
      <c r="K46" s="207"/>
      <c r="L46" s="172"/>
      <c r="M46" s="123"/>
      <c r="N46" s="207"/>
      <c r="O46" s="16">
        <f>IF($A46&lt;&gt;"",VLOOKUP($A46,[3]Rates!$A$1:$R$65536,15,FALSE),0)</f>
        <v>0</v>
      </c>
      <c r="P46" s="18"/>
      <c r="Q46" s="207"/>
      <c r="R46" s="172"/>
      <c r="S46" s="123"/>
      <c r="T46" s="207"/>
      <c r="U46" s="16">
        <f>IF($A46&lt;&gt;"",VLOOKUP($A46,[3]Rates!$A$1:$R$65536,16,FALSE),0)</f>
        <v>0</v>
      </c>
      <c r="V46" s="18"/>
      <c r="W46" s="207"/>
      <c r="X46" s="172"/>
      <c r="Y46" s="123"/>
      <c r="Z46" s="207"/>
      <c r="AA46" s="16">
        <f>IF($A46&lt;&gt;"",VLOOKUP($A46,[3]Rates!$A$1:$R$65536,17,FALSE),0)</f>
        <v>0</v>
      </c>
      <c r="AB46" s="18"/>
      <c r="AC46" s="207"/>
      <c r="AD46" s="172"/>
      <c r="AE46" s="123"/>
      <c r="AF46" s="207"/>
      <c r="AG46" s="16">
        <f>IF($A46&lt;&gt;"",VLOOKUP($A46,[3]Rates!$A$1:$R$65536,18,FALSE),0)</f>
        <v>0</v>
      </c>
      <c r="AH46" s="18"/>
      <c r="AI46" s="207"/>
      <c r="AJ46" s="172"/>
      <c r="AK46" s="123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</row>
    <row r="47" spans="1:377" x14ac:dyDescent="0.25">
      <c r="A47" s="142" t="str">
        <f>[3]Rates!$A$194</f>
        <v>LV_SL</v>
      </c>
      <c r="B47" s="31" t="s">
        <v>24</v>
      </c>
      <c r="C47" s="15"/>
      <c r="D47" s="99" t="s">
        <v>77</v>
      </c>
      <c r="E47" s="138">
        <f t="shared" si="18"/>
        <v>1</v>
      </c>
      <c r="F47" s="16">
        <f>IF($A47&lt;&gt;"",VLOOKUP($A47,[3]Rates!$A$1:$R$65536,12,FALSE),0)</f>
        <v>9.1700000000000004E-2</v>
      </c>
      <c r="G47" s="18">
        <f t="shared" si="17"/>
        <v>9.1700000000000004E-2</v>
      </c>
      <c r="H47" s="38"/>
      <c r="I47" s="16">
        <f>IF($A47&lt;&gt;"",VLOOKUP($A47,[3]Rates!$A$1:$R$65536,14,FALSE),0)</f>
        <v>0.12870000000000001</v>
      </c>
      <c r="J47" s="18">
        <f t="shared" si="19"/>
        <v>0.12870000000000001</v>
      </c>
      <c r="K47" s="38"/>
      <c r="L47" s="172">
        <f t="shared" si="2"/>
        <v>3.7000000000000005E-2</v>
      </c>
      <c r="M47" s="123">
        <f t="shared" si="3"/>
        <v>0.40348964013086153</v>
      </c>
      <c r="N47" s="38"/>
      <c r="O47" s="16">
        <f>IF($A47&lt;&gt;"",VLOOKUP($A47,[3]Rates!$A$1:$R$65536,15,FALSE),0)</f>
        <v>0.1288</v>
      </c>
      <c r="P47" s="18">
        <f t="shared" si="20"/>
        <v>0.1288</v>
      </c>
      <c r="Q47" s="38"/>
      <c r="R47" s="172">
        <f t="shared" si="5"/>
        <v>9.9999999999988987E-5</v>
      </c>
      <c r="S47" s="123">
        <f t="shared" si="6"/>
        <v>7.7700077700069135E-4</v>
      </c>
      <c r="T47" s="38"/>
      <c r="U47" s="16">
        <f>IF($A47&lt;&gt;"",VLOOKUP($A47,[3]Rates!$A$1:$R$65536,16,FALSE),0)</f>
        <v>0.1288</v>
      </c>
      <c r="V47" s="18">
        <f t="shared" si="21"/>
        <v>0.1288</v>
      </c>
      <c r="W47" s="38"/>
      <c r="X47" s="172">
        <f t="shared" si="8"/>
        <v>0</v>
      </c>
      <c r="Y47" s="123">
        <f t="shared" si="9"/>
        <v>0</v>
      </c>
      <c r="Z47" s="38"/>
      <c r="AA47" s="16">
        <f>IF($A47&lt;&gt;"",VLOOKUP($A47,[3]Rates!$A$1:$R$65536,17,FALSE),0)</f>
        <v>0.12889999999999999</v>
      </c>
      <c r="AB47" s="18">
        <f t="shared" si="22"/>
        <v>0.12889999999999999</v>
      </c>
      <c r="AC47" s="38"/>
      <c r="AD47" s="172">
        <f t="shared" si="11"/>
        <v>9.9999999999988987E-5</v>
      </c>
      <c r="AE47" s="123">
        <f t="shared" si="12"/>
        <v>7.7639751552786482E-4</v>
      </c>
      <c r="AF47" s="38"/>
      <c r="AG47" s="16">
        <f>IF($A47&lt;&gt;"",VLOOKUP($A47,[3]Rates!$A$1:$R$65536,18,FALSE),0)</f>
        <v>0.1288</v>
      </c>
      <c r="AH47" s="18">
        <f t="shared" si="23"/>
        <v>0.1288</v>
      </c>
      <c r="AI47" s="38"/>
      <c r="AJ47" s="172">
        <f t="shared" si="14"/>
        <v>-9.9999999999988987E-5</v>
      </c>
      <c r="AK47" s="123">
        <f t="shared" si="15"/>
        <v>-7.7579519006973623E-4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</row>
    <row r="48" spans="1:377" x14ac:dyDescent="0.25">
      <c r="A48" s="142"/>
      <c r="B48" s="31" t="s">
        <v>25</v>
      </c>
      <c r="C48" s="15"/>
      <c r="D48" s="99"/>
      <c r="E48" s="90">
        <f>$F$17*(1+$F$77)-$F$17</f>
        <v>9.6599999999999682</v>
      </c>
      <c r="F48" s="32"/>
      <c r="G48" s="18">
        <f>E48*F48</f>
        <v>0</v>
      </c>
      <c r="H48" s="90">
        <f>$F$17*(1+$I$77)-$F$17</f>
        <v>10.331999999999994</v>
      </c>
      <c r="I48" s="32"/>
      <c r="J48" s="18">
        <f>$H48*I48</f>
        <v>0</v>
      </c>
      <c r="K48" s="38"/>
      <c r="L48" s="174">
        <f t="shared" si="2"/>
        <v>0</v>
      </c>
      <c r="M48" s="123" t="str">
        <f t="shared" si="3"/>
        <v/>
      </c>
      <c r="N48" s="38"/>
      <c r="O48" s="32"/>
      <c r="P48" s="18">
        <f>$H48*O48</f>
        <v>0</v>
      </c>
      <c r="Q48" s="38"/>
      <c r="R48" s="174">
        <f t="shared" si="5"/>
        <v>0</v>
      </c>
      <c r="S48" s="123" t="str">
        <f t="shared" si="6"/>
        <v/>
      </c>
      <c r="T48" s="38"/>
      <c r="U48" s="32"/>
      <c r="V48" s="18">
        <f>$H48*U48</f>
        <v>0</v>
      </c>
      <c r="W48" s="38"/>
      <c r="X48" s="174">
        <f t="shared" si="8"/>
        <v>0</v>
      </c>
      <c r="Y48" s="123" t="str">
        <f t="shared" si="9"/>
        <v/>
      </c>
      <c r="Z48" s="38"/>
      <c r="AA48" s="32"/>
      <c r="AB48" s="18">
        <f>$H48*AA48</f>
        <v>0</v>
      </c>
      <c r="AC48" s="38"/>
      <c r="AD48" s="174">
        <f t="shared" si="11"/>
        <v>0</v>
      </c>
      <c r="AE48" s="123" t="str">
        <f t="shared" si="12"/>
        <v/>
      </c>
      <c r="AF48" s="38"/>
      <c r="AG48" s="32"/>
      <c r="AH48" s="18">
        <f>$H48*AG48</f>
        <v>0</v>
      </c>
      <c r="AI48" s="38"/>
      <c r="AJ48" s="174">
        <f t="shared" si="14"/>
        <v>0</v>
      </c>
      <c r="AK48" s="123" t="str">
        <f t="shared" si="15"/>
        <v/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</row>
    <row r="49" spans="1:377" x14ac:dyDescent="0.25">
      <c r="A49" s="142"/>
      <c r="B49" s="31"/>
      <c r="C49" s="15"/>
      <c r="D49" s="99"/>
      <c r="E49" s="17"/>
      <c r="F49" s="32"/>
      <c r="G49" s="18">
        <f t="shared" si="17"/>
        <v>0</v>
      </c>
      <c r="H49" s="38"/>
      <c r="I49" s="32"/>
      <c r="J49" s="18"/>
      <c r="K49" s="38"/>
      <c r="L49" s="174">
        <f t="shared" si="2"/>
        <v>0</v>
      </c>
      <c r="M49" s="123"/>
      <c r="N49" s="38"/>
      <c r="O49" s="32"/>
      <c r="P49" s="18">
        <f t="shared" si="20"/>
        <v>0</v>
      </c>
      <c r="Q49" s="38"/>
      <c r="R49" s="174">
        <f t="shared" si="5"/>
        <v>0</v>
      </c>
      <c r="S49" s="123" t="str">
        <f t="shared" si="6"/>
        <v/>
      </c>
      <c r="T49" s="38"/>
      <c r="U49" s="32"/>
      <c r="V49" s="18">
        <f t="shared" si="21"/>
        <v>0</v>
      </c>
      <c r="W49" s="38"/>
      <c r="X49" s="174">
        <f t="shared" si="8"/>
        <v>0</v>
      </c>
      <c r="Y49" s="123" t="str">
        <f t="shared" si="9"/>
        <v/>
      </c>
      <c r="Z49" s="38"/>
      <c r="AA49" s="32"/>
      <c r="AB49" s="18">
        <f t="shared" si="22"/>
        <v>0</v>
      </c>
      <c r="AC49" s="38"/>
      <c r="AD49" s="174">
        <f t="shared" si="11"/>
        <v>0</v>
      </c>
      <c r="AE49" s="123" t="str">
        <f t="shared" si="12"/>
        <v/>
      </c>
      <c r="AF49" s="38"/>
      <c r="AG49" s="32"/>
      <c r="AH49" s="18">
        <f t="shared" si="23"/>
        <v>0</v>
      </c>
      <c r="AI49" s="38"/>
      <c r="AJ49" s="174">
        <f t="shared" si="14"/>
        <v>0</v>
      </c>
      <c r="AK49" s="123" t="str">
        <f t="shared" si="15"/>
        <v/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</row>
    <row r="50" spans="1:377" x14ac:dyDescent="0.25">
      <c r="A50" s="142"/>
      <c r="B50" s="33" t="s">
        <v>27</v>
      </c>
      <c r="C50" s="34"/>
      <c r="D50" s="35"/>
      <c r="E50" s="36"/>
      <c r="F50" s="35"/>
      <c r="G50" s="37">
        <f>SUM(G40:G49)+G39</f>
        <v>7.8053000000000008</v>
      </c>
      <c r="H50" s="38"/>
      <c r="I50" s="35"/>
      <c r="J50" s="37">
        <f>SUM(J40:J49)+J39</f>
        <v>7.8646000000000011</v>
      </c>
      <c r="K50" s="38"/>
      <c r="L50" s="175">
        <f t="shared" si="2"/>
        <v>5.9300000000000352E-2</v>
      </c>
      <c r="M50" s="125">
        <f>IF((G50)=0,"",(L50/G50))</f>
        <v>7.5974017654670987E-3</v>
      </c>
      <c r="N50" s="38"/>
      <c r="O50" s="35"/>
      <c r="P50" s="37">
        <f>SUM(P40:P49)+P39</f>
        <v>8.2232000000000003</v>
      </c>
      <c r="Q50" s="38"/>
      <c r="R50" s="175">
        <f t="shared" si="5"/>
        <v>0.35859999999999914</v>
      </c>
      <c r="S50" s="125">
        <f t="shared" si="6"/>
        <v>4.5596724563232598E-2</v>
      </c>
      <c r="T50" s="38"/>
      <c r="U50" s="35"/>
      <c r="V50" s="37">
        <f>SUM(V40:V49)+V39</f>
        <v>7.5058999999999996</v>
      </c>
      <c r="W50" s="38"/>
      <c r="X50" s="175">
        <f t="shared" si="8"/>
        <v>-0.71730000000000071</v>
      </c>
      <c r="Y50" s="125">
        <f t="shared" si="9"/>
        <v>-8.7228816032688089E-2</v>
      </c>
      <c r="Z50" s="38"/>
      <c r="AA50" s="35"/>
      <c r="AB50" s="37">
        <f>SUM(AB40:AB49)+AB39</f>
        <v>7.8585999999999991</v>
      </c>
      <c r="AC50" s="38"/>
      <c r="AD50" s="175">
        <f t="shared" si="11"/>
        <v>0.35269999999999957</v>
      </c>
      <c r="AE50" s="125">
        <f t="shared" si="12"/>
        <v>4.6989701434871183E-2</v>
      </c>
      <c r="AF50" s="38"/>
      <c r="AG50" s="35"/>
      <c r="AH50" s="37">
        <f>SUM(AH40:AH49)+AH39</f>
        <v>8.0333999999999985</v>
      </c>
      <c r="AI50" s="38"/>
      <c r="AJ50" s="175">
        <f t="shared" si="14"/>
        <v>0.1747999999999994</v>
      </c>
      <c r="AK50" s="125">
        <f t="shared" si="15"/>
        <v>2.2243147634438631E-2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</row>
    <row r="51" spans="1:377" x14ac:dyDescent="0.25">
      <c r="A51" s="142" t="str">
        <f>[3]Rates!$A$211</f>
        <v>TN_SL</v>
      </c>
      <c r="B51" s="19" t="s">
        <v>28</v>
      </c>
      <c r="C51" s="19"/>
      <c r="D51" s="101" t="s">
        <v>77</v>
      </c>
      <c r="E51" s="39">
        <f>F18</f>
        <v>1</v>
      </c>
      <c r="F51" s="20">
        <f>IF($A51&lt;&gt;"",VLOOKUP($A51,[3]Rates!$A$1:$R$65536,12,FALSE),0)</f>
        <v>2.2202999999999999</v>
      </c>
      <c r="G51" s="18">
        <f>E51*F51</f>
        <v>2.2202999999999999</v>
      </c>
      <c r="H51" s="39">
        <f>E51</f>
        <v>1</v>
      </c>
      <c r="I51" s="20">
        <f>IF($A51&lt;&gt;"",VLOOKUP($A51,[3]Rates!$A$1:$R$65536,14,FALSE),0)</f>
        <v>2.7831000000000001</v>
      </c>
      <c r="J51" s="18">
        <f>$H51*I51</f>
        <v>2.7831000000000001</v>
      </c>
      <c r="K51" s="38"/>
      <c r="L51" s="176">
        <f>J51-G51</f>
        <v>0.56280000000000019</v>
      </c>
      <c r="M51" s="123">
        <f t="shared" ref="M51:M62" si="24">IF((G51)=0,"",(L51/G51))</f>
        <v>0.25347925955951905</v>
      </c>
      <c r="N51" s="38"/>
      <c r="O51" s="20">
        <f>IF($A51&lt;&gt;"",VLOOKUP($A51,[3]Rates!$A$1:$R$65536,15,FALSE),0)</f>
        <v>2.9430999999999998</v>
      </c>
      <c r="P51" s="18">
        <f>$H51*O51</f>
        <v>2.9430999999999998</v>
      </c>
      <c r="Q51" s="38"/>
      <c r="R51" s="176">
        <f t="shared" si="5"/>
        <v>0.1599999999999997</v>
      </c>
      <c r="S51" s="123">
        <f t="shared" si="6"/>
        <v>5.7489849448456642E-2</v>
      </c>
      <c r="T51" s="38"/>
      <c r="U51" s="20">
        <f>IF($A51&lt;&gt;"",VLOOKUP($A51,[3]Rates!$A$1:$R$65536,16,FALSE),0)</f>
        <v>3.1322999999999999</v>
      </c>
      <c r="V51" s="18">
        <f>$H51*U51</f>
        <v>3.1322999999999999</v>
      </c>
      <c r="W51" s="38"/>
      <c r="X51" s="176">
        <f t="shared" si="8"/>
        <v>0.18920000000000003</v>
      </c>
      <c r="Y51" s="123">
        <f t="shared" si="9"/>
        <v>6.4285956984132392E-2</v>
      </c>
      <c r="Z51" s="38"/>
      <c r="AA51" s="20">
        <f>IF($A51&lt;&gt;"",VLOOKUP($A51,[3]Rates!$A$1:$R$65536,17,FALSE),0)</f>
        <v>3.1753</v>
      </c>
      <c r="AB51" s="18">
        <f>$H51*AA51</f>
        <v>3.1753</v>
      </c>
      <c r="AC51" s="38"/>
      <c r="AD51" s="176">
        <f t="shared" si="11"/>
        <v>4.3000000000000149E-2</v>
      </c>
      <c r="AE51" s="123">
        <f t="shared" si="12"/>
        <v>1.3727931551894822E-2</v>
      </c>
      <c r="AF51" s="38"/>
      <c r="AG51" s="20">
        <f>IF($A51&lt;&gt;"",VLOOKUP($A51,[3]Rates!$A$1:$R$65536,18,FALSE),0)</f>
        <v>3.2378999999999998</v>
      </c>
      <c r="AH51" s="18">
        <f>$H51*AG51</f>
        <v>3.2378999999999998</v>
      </c>
      <c r="AI51" s="38"/>
      <c r="AJ51" s="176">
        <f t="shared" si="14"/>
        <v>6.2599999999999767E-2</v>
      </c>
      <c r="AK51" s="123">
        <f t="shared" si="15"/>
        <v>1.9714672629357784E-2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</row>
    <row r="52" spans="1:377" x14ac:dyDescent="0.25">
      <c r="A52" s="142" t="str">
        <f>[3]Rates!$A$212</f>
        <v>TC_SL</v>
      </c>
      <c r="B52" s="40" t="s">
        <v>29</v>
      </c>
      <c r="C52" s="19"/>
      <c r="D52" s="101" t="s">
        <v>77</v>
      </c>
      <c r="E52" s="39">
        <f>E51</f>
        <v>1</v>
      </c>
      <c r="F52" s="20">
        <f>IF($A52&lt;&gt;"",VLOOKUP($A52,[3]Rates!$A$1:$R$65536,12,FALSE),0)</f>
        <v>0.95030000000000003</v>
      </c>
      <c r="G52" s="18">
        <f>E52*F52</f>
        <v>0.95030000000000003</v>
      </c>
      <c r="H52" s="39">
        <f>E52</f>
        <v>1</v>
      </c>
      <c r="I52" s="20">
        <f>IF($A52&lt;&gt;"",VLOOKUP($A52,[3]Rates!$A$1:$R$65536,14,FALSE),0)</f>
        <v>1.2745</v>
      </c>
      <c r="J52" s="18">
        <f>$H52*I52</f>
        <v>1.2745</v>
      </c>
      <c r="K52" s="38"/>
      <c r="L52" s="176">
        <f t="shared" si="2"/>
        <v>0.32419999999999993</v>
      </c>
      <c r="M52" s="123">
        <f t="shared" si="24"/>
        <v>0.34115542460275694</v>
      </c>
      <c r="N52" s="38"/>
      <c r="O52" s="20">
        <f>IF($A52&lt;&gt;"",VLOOKUP($A52,[3]Rates!$A$1:$R$65536,15,FALSE),0)</f>
        <v>1.3520000000000001</v>
      </c>
      <c r="P52" s="18">
        <f>$H52*O52</f>
        <v>1.3520000000000001</v>
      </c>
      <c r="Q52" s="38"/>
      <c r="R52" s="176">
        <f t="shared" si="5"/>
        <v>7.7500000000000124E-2</v>
      </c>
      <c r="S52" s="123">
        <f t="shared" si="6"/>
        <v>6.080816006276981E-2</v>
      </c>
      <c r="T52" s="38"/>
      <c r="U52" s="20">
        <f>IF($A52&lt;&gt;"",VLOOKUP($A52,[3]Rates!$A$1:$R$65536,16,FALSE),0)</f>
        <v>1.4435</v>
      </c>
      <c r="V52" s="18">
        <f>$H52*U52</f>
        <v>1.4435</v>
      </c>
      <c r="W52" s="38"/>
      <c r="X52" s="176">
        <f t="shared" si="8"/>
        <v>9.1499999999999915E-2</v>
      </c>
      <c r="Y52" s="123">
        <f t="shared" si="9"/>
        <v>6.7677514792899338E-2</v>
      </c>
      <c r="Z52" s="38"/>
      <c r="AA52" s="20">
        <f>IF($A52&lt;&gt;"",VLOOKUP($A52,[3]Rates!$A$1:$R$65536,17,FALSE),0)</f>
        <v>1.4681</v>
      </c>
      <c r="AB52" s="18">
        <f>$H52*AA52</f>
        <v>1.4681</v>
      </c>
      <c r="AC52" s="38"/>
      <c r="AD52" s="176">
        <f t="shared" si="11"/>
        <v>2.4599999999999955E-2</v>
      </c>
      <c r="AE52" s="123">
        <f t="shared" si="12"/>
        <v>1.7041912019397268E-2</v>
      </c>
      <c r="AF52" s="38"/>
      <c r="AG52" s="20">
        <f>IF($A52&lt;&gt;"",VLOOKUP($A52,[3]Rates!$A$1:$R$65536,18,FALSE),0)</f>
        <v>1.502</v>
      </c>
      <c r="AH52" s="18">
        <f>$H52*AG52</f>
        <v>1.502</v>
      </c>
      <c r="AI52" s="38"/>
      <c r="AJ52" s="176">
        <f t="shared" si="14"/>
        <v>3.3900000000000041E-2</v>
      </c>
      <c r="AK52" s="123">
        <f t="shared" si="15"/>
        <v>2.3091070090593312E-2</v>
      </c>
    </row>
    <row r="53" spans="1:377" x14ac:dyDescent="0.25">
      <c r="B53" s="33" t="s">
        <v>30</v>
      </c>
      <c r="C53" s="25"/>
      <c r="D53" s="41"/>
      <c r="E53" s="36"/>
      <c r="F53" s="41"/>
      <c r="G53" s="37">
        <f>SUM(G50:G52)</f>
        <v>10.975900000000001</v>
      </c>
      <c r="H53" s="17"/>
      <c r="I53" s="41"/>
      <c r="J53" s="37">
        <f>SUM(J50:J52)</f>
        <v>11.9222</v>
      </c>
      <c r="K53" s="109"/>
      <c r="L53" s="177">
        <f t="shared" si="2"/>
        <v>0.94629999999999903</v>
      </c>
      <c r="M53" s="125">
        <f t="shared" si="24"/>
        <v>8.6216164505871856E-2</v>
      </c>
      <c r="N53" s="109"/>
      <c r="O53" s="41"/>
      <c r="P53" s="37">
        <f>SUM(P50:P52)</f>
        <v>12.5183</v>
      </c>
      <c r="Q53" s="109"/>
      <c r="R53" s="177">
        <f t="shared" si="5"/>
        <v>0.59609999999999985</v>
      </c>
      <c r="S53" s="125">
        <f t="shared" si="6"/>
        <v>4.9999161228632287E-2</v>
      </c>
      <c r="T53" s="109"/>
      <c r="U53" s="41"/>
      <c r="V53" s="37">
        <f>SUM(V50:V52)</f>
        <v>12.0817</v>
      </c>
      <c r="W53" s="109"/>
      <c r="X53" s="177">
        <f t="shared" si="8"/>
        <v>-0.43660000000000032</v>
      </c>
      <c r="Y53" s="125">
        <f t="shared" si="9"/>
        <v>-3.4876940159606365E-2</v>
      </c>
      <c r="Z53" s="109"/>
      <c r="AA53" s="41"/>
      <c r="AB53" s="37">
        <f>SUM(AB50:AB52)</f>
        <v>12.501999999999999</v>
      </c>
      <c r="AC53" s="109"/>
      <c r="AD53" s="177">
        <f t="shared" si="11"/>
        <v>0.42029999999999923</v>
      </c>
      <c r="AE53" s="125">
        <f t="shared" si="12"/>
        <v>3.478815067416003E-2</v>
      </c>
      <c r="AF53" s="109"/>
      <c r="AG53" s="41"/>
      <c r="AH53" s="37">
        <f>SUM(AH50:AH52)</f>
        <v>12.773299999999999</v>
      </c>
      <c r="AI53" s="109"/>
      <c r="AJ53" s="177">
        <f t="shared" si="14"/>
        <v>0.2713000000000001</v>
      </c>
      <c r="AK53" s="125">
        <f t="shared" si="15"/>
        <v>2.1700527915533525E-2</v>
      </c>
    </row>
    <row r="54" spans="1:377" x14ac:dyDescent="0.25">
      <c r="B54" s="42" t="s">
        <v>31</v>
      </c>
      <c r="C54" s="15"/>
      <c r="D54" s="99" t="s">
        <v>76</v>
      </c>
      <c r="E54" s="139">
        <f>F17+E48</f>
        <v>289.65999999999997</v>
      </c>
      <c r="F54" s="43">
        <v>4.4000000000000003E-3</v>
      </c>
      <c r="G54" s="44">
        <f t="shared" ref="G54:G62" si="25">E54*F54</f>
        <v>1.2745039999999999</v>
      </c>
      <c r="H54" s="39">
        <f t="shared" ref="H54:H55" si="26">F$17*(1+I$77)</f>
        <v>290.33199999999999</v>
      </c>
      <c r="I54" s="43">
        <v>4.4000000000000003E-3</v>
      </c>
      <c r="J54" s="44">
        <f>$H54*I54</f>
        <v>1.2774608000000001</v>
      </c>
      <c r="K54" s="17"/>
      <c r="L54" s="178">
        <f>J54-G54</f>
        <v>2.9568000000002037E-3</v>
      </c>
      <c r="M54" s="126">
        <f t="shared" si="24"/>
        <v>2.3199613339779271E-3</v>
      </c>
      <c r="N54" s="17"/>
      <c r="O54" s="43">
        <v>4.4000000000000003E-3</v>
      </c>
      <c r="P54" s="44">
        <f>$H54*O54</f>
        <v>1.2774608000000001</v>
      </c>
      <c r="Q54" s="17"/>
      <c r="R54" s="178">
        <f>P54-J54</f>
        <v>0</v>
      </c>
      <c r="S54" s="126">
        <f t="shared" si="6"/>
        <v>0</v>
      </c>
      <c r="T54" s="17"/>
      <c r="U54" s="43">
        <v>4.4000000000000003E-3</v>
      </c>
      <c r="V54" s="44">
        <f>$H54*U54</f>
        <v>1.2774608000000001</v>
      </c>
      <c r="W54" s="17"/>
      <c r="X54" s="178">
        <f t="shared" si="8"/>
        <v>0</v>
      </c>
      <c r="Y54" s="126">
        <f t="shared" si="9"/>
        <v>0</v>
      </c>
      <c r="Z54" s="17"/>
      <c r="AA54" s="43">
        <v>4.4000000000000003E-3</v>
      </c>
      <c r="AB54" s="44">
        <f>$H54*AA54</f>
        <v>1.2774608000000001</v>
      </c>
      <c r="AC54" s="17"/>
      <c r="AD54" s="178">
        <f t="shared" si="11"/>
        <v>0</v>
      </c>
      <c r="AE54" s="126">
        <f t="shared" si="12"/>
        <v>0</v>
      </c>
      <c r="AF54" s="17"/>
      <c r="AG54" s="43">
        <v>4.4000000000000003E-3</v>
      </c>
      <c r="AH54" s="44">
        <f>$H54*AG54</f>
        <v>1.2774608000000001</v>
      </c>
      <c r="AI54" s="17"/>
      <c r="AJ54" s="178">
        <f t="shared" si="14"/>
        <v>0</v>
      </c>
      <c r="AK54" s="126">
        <f t="shared" si="15"/>
        <v>0</v>
      </c>
    </row>
    <row r="55" spans="1:377" x14ac:dyDescent="0.25">
      <c r="B55" s="42" t="s">
        <v>32</v>
      </c>
      <c r="C55" s="15"/>
      <c r="D55" s="99" t="s">
        <v>76</v>
      </c>
      <c r="E55" s="139">
        <f>E54</f>
        <v>289.65999999999997</v>
      </c>
      <c r="F55" s="43">
        <v>1.2999999999999999E-3</v>
      </c>
      <c r="G55" s="44">
        <f t="shared" si="25"/>
        <v>0.37655799999999995</v>
      </c>
      <c r="H55" s="39">
        <f t="shared" si="26"/>
        <v>290.33199999999999</v>
      </c>
      <c r="I55" s="43">
        <v>1.2999999999999999E-3</v>
      </c>
      <c r="J55" s="44">
        <f>$H55*I55</f>
        <v>0.37743159999999998</v>
      </c>
      <c r="K55" s="17"/>
      <c r="L55" s="178">
        <f t="shared" si="2"/>
        <v>8.7360000000002991E-4</v>
      </c>
      <c r="M55" s="126">
        <f t="shared" si="24"/>
        <v>2.3199613339778468E-3</v>
      </c>
      <c r="N55" s="17"/>
      <c r="O55" s="43">
        <v>1.2999999999999999E-3</v>
      </c>
      <c r="P55" s="44">
        <f>$H55*O55</f>
        <v>0.37743159999999998</v>
      </c>
      <c r="Q55" s="17"/>
      <c r="R55" s="178">
        <f t="shared" si="5"/>
        <v>0</v>
      </c>
      <c r="S55" s="126">
        <f t="shared" si="6"/>
        <v>0</v>
      </c>
      <c r="T55" s="17"/>
      <c r="U55" s="43">
        <v>1.2999999999999999E-3</v>
      </c>
      <c r="V55" s="44">
        <f>$H55*U55</f>
        <v>0.37743159999999998</v>
      </c>
      <c r="W55" s="17"/>
      <c r="X55" s="178">
        <f t="shared" si="8"/>
        <v>0</v>
      </c>
      <c r="Y55" s="126">
        <f t="shared" si="9"/>
        <v>0</v>
      </c>
      <c r="Z55" s="17"/>
      <c r="AA55" s="43">
        <v>1.2999999999999999E-3</v>
      </c>
      <c r="AB55" s="44">
        <f>$H55*AA55</f>
        <v>0.37743159999999998</v>
      </c>
      <c r="AC55" s="17"/>
      <c r="AD55" s="178">
        <f t="shared" si="11"/>
        <v>0</v>
      </c>
      <c r="AE55" s="126">
        <f t="shared" si="12"/>
        <v>0</v>
      </c>
      <c r="AF55" s="17"/>
      <c r="AG55" s="43">
        <v>1.2999999999999999E-3</v>
      </c>
      <c r="AH55" s="44">
        <f>$H55*AG55</f>
        <v>0.37743159999999998</v>
      </c>
      <c r="AI55" s="17"/>
      <c r="AJ55" s="178">
        <f t="shared" si="14"/>
        <v>0</v>
      </c>
      <c r="AK55" s="126">
        <f t="shared" si="15"/>
        <v>0</v>
      </c>
    </row>
    <row r="56" spans="1:377" x14ac:dyDescent="0.25">
      <c r="B56" s="15" t="s">
        <v>33</v>
      </c>
      <c r="C56" s="15"/>
      <c r="D56" s="99" t="s">
        <v>75</v>
      </c>
      <c r="E56" s="140">
        <v>1</v>
      </c>
      <c r="F56" s="137">
        <v>0.25</v>
      </c>
      <c r="G56" s="44">
        <f t="shared" si="25"/>
        <v>0.25</v>
      </c>
      <c r="H56" s="17"/>
      <c r="I56" s="43">
        <v>0.25</v>
      </c>
      <c r="J56" s="44">
        <f t="shared" ref="J56:J62" si="27">$E56*I56</f>
        <v>0.25</v>
      </c>
      <c r="K56" s="17"/>
      <c r="L56" s="178">
        <f t="shared" si="2"/>
        <v>0</v>
      </c>
      <c r="M56" s="126">
        <f t="shared" si="24"/>
        <v>0</v>
      </c>
      <c r="N56" s="17"/>
      <c r="O56" s="43">
        <v>0.25</v>
      </c>
      <c r="P56" s="44">
        <f t="shared" ref="P56:P62" si="28">$E56*O56</f>
        <v>0.25</v>
      </c>
      <c r="Q56" s="17"/>
      <c r="R56" s="178">
        <f t="shared" si="5"/>
        <v>0</v>
      </c>
      <c r="S56" s="126">
        <f t="shared" si="6"/>
        <v>0</v>
      </c>
      <c r="T56" s="17"/>
      <c r="U56" s="43">
        <v>0.25</v>
      </c>
      <c r="V56" s="44">
        <f t="shared" ref="V56:V62" si="29">$E56*U56</f>
        <v>0.25</v>
      </c>
      <c r="W56" s="17"/>
      <c r="X56" s="178">
        <f t="shared" si="8"/>
        <v>0</v>
      </c>
      <c r="Y56" s="126">
        <f t="shared" si="9"/>
        <v>0</v>
      </c>
      <c r="Z56" s="17"/>
      <c r="AA56" s="43">
        <v>0.25</v>
      </c>
      <c r="AB56" s="44">
        <f t="shared" ref="AB56:AB62" si="30">$E56*AA56</f>
        <v>0.25</v>
      </c>
      <c r="AC56" s="17"/>
      <c r="AD56" s="178">
        <f t="shared" si="11"/>
        <v>0</v>
      </c>
      <c r="AE56" s="126">
        <f t="shared" si="12"/>
        <v>0</v>
      </c>
      <c r="AF56" s="17"/>
      <c r="AG56" s="43">
        <v>0.25</v>
      </c>
      <c r="AH56" s="44">
        <f t="shared" ref="AH56:AH62" si="31">$E56*AG56</f>
        <v>0.25</v>
      </c>
      <c r="AI56" s="17"/>
      <c r="AJ56" s="178">
        <f t="shared" si="14"/>
        <v>0</v>
      </c>
      <c r="AK56" s="126">
        <f t="shared" si="15"/>
        <v>0</v>
      </c>
    </row>
    <row r="57" spans="1:377" x14ac:dyDescent="0.25">
      <c r="B57" s="15" t="s">
        <v>34</v>
      </c>
      <c r="C57" s="15"/>
      <c r="D57" s="99" t="s">
        <v>76</v>
      </c>
      <c r="E57" s="140">
        <f>F17</f>
        <v>280</v>
      </c>
      <c r="F57" s="43">
        <v>7.0000000000000001E-3</v>
      </c>
      <c r="G57" s="44">
        <f t="shared" si="25"/>
        <v>1.96</v>
      </c>
      <c r="H57" s="17"/>
      <c r="I57" s="43">
        <v>7.0000000000000001E-3</v>
      </c>
      <c r="J57" s="44">
        <f t="shared" si="27"/>
        <v>1.96</v>
      </c>
      <c r="K57" s="17"/>
      <c r="L57" s="178">
        <f t="shared" si="2"/>
        <v>0</v>
      </c>
      <c r="M57" s="126">
        <f t="shared" si="24"/>
        <v>0</v>
      </c>
      <c r="N57" s="17"/>
      <c r="O57" s="43">
        <v>7.0000000000000001E-3</v>
      </c>
      <c r="P57" s="44">
        <f t="shared" si="28"/>
        <v>1.96</v>
      </c>
      <c r="Q57" s="17"/>
      <c r="R57" s="178">
        <f t="shared" si="5"/>
        <v>0</v>
      </c>
      <c r="S57" s="126">
        <f t="shared" si="6"/>
        <v>0</v>
      </c>
      <c r="T57" s="17"/>
      <c r="U57" s="43">
        <v>7.0000000000000001E-3</v>
      </c>
      <c r="V57" s="44">
        <f t="shared" si="29"/>
        <v>1.96</v>
      </c>
      <c r="W57" s="17"/>
      <c r="X57" s="178">
        <f t="shared" si="8"/>
        <v>0</v>
      </c>
      <c r="Y57" s="126">
        <f t="shared" si="9"/>
        <v>0</v>
      </c>
      <c r="Z57" s="17"/>
      <c r="AA57" s="43">
        <v>7.0000000000000001E-3</v>
      </c>
      <c r="AB57" s="44">
        <f t="shared" si="30"/>
        <v>1.96</v>
      </c>
      <c r="AC57" s="17"/>
      <c r="AD57" s="178">
        <f t="shared" si="11"/>
        <v>0</v>
      </c>
      <c r="AE57" s="126">
        <f t="shared" si="12"/>
        <v>0</v>
      </c>
      <c r="AF57" s="17"/>
      <c r="AG57" s="43">
        <v>7.0000000000000001E-3</v>
      </c>
      <c r="AH57" s="44">
        <f t="shared" si="31"/>
        <v>1.96</v>
      </c>
      <c r="AI57" s="17"/>
      <c r="AJ57" s="178">
        <f t="shared" si="14"/>
        <v>0</v>
      </c>
      <c r="AK57" s="126">
        <f t="shared" si="15"/>
        <v>0</v>
      </c>
    </row>
    <row r="58" spans="1:377" x14ac:dyDescent="0.25">
      <c r="B58" s="31" t="s">
        <v>35</v>
      </c>
      <c r="C58" s="15"/>
      <c r="D58" s="99" t="s">
        <v>76</v>
      </c>
      <c r="E58" s="222">
        <f>0.64*$F$17+0.64*E48</f>
        <v>185.38239999999999</v>
      </c>
      <c r="F58" s="46">
        <v>0.08</v>
      </c>
      <c r="G58" s="44">
        <f t="shared" si="25"/>
        <v>14.830591999999999</v>
      </c>
      <c r="H58" s="223">
        <f>0.64*$F$17+0.64*H48</f>
        <v>185.81248000000002</v>
      </c>
      <c r="I58" s="46">
        <f>F58</f>
        <v>0.08</v>
      </c>
      <c r="J58" s="44">
        <f>$H58*I58</f>
        <v>14.864998400000003</v>
      </c>
      <c r="K58" s="17"/>
      <c r="L58" s="179">
        <f t="shared" si="2"/>
        <v>3.4406400000003501E-2</v>
      </c>
      <c r="M58" s="126">
        <f t="shared" si="24"/>
        <v>2.3199613339780034E-3</v>
      </c>
      <c r="N58" s="17"/>
      <c r="O58" s="46">
        <f>I58</f>
        <v>0.08</v>
      </c>
      <c r="P58" s="44">
        <f>$H58*O58</f>
        <v>14.864998400000003</v>
      </c>
      <c r="Q58" s="17"/>
      <c r="R58" s="179">
        <f t="shared" si="5"/>
        <v>0</v>
      </c>
      <c r="S58" s="126">
        <f t="shared" si="6"/>
        <v>0</v>
      </c>
      <c r="T58" s="17"/>
      <c r="U58" s="46">
        <f>I58</f>
        <v>0.08</v>
      </c>
      <c r="V58" s="44">
        <f>$H58*U58</f>
        <v>14.864998400000003</v>
      </c>
      <c r="W58" s="17"/>
      <c r="X58" s="179">
        <f t="shared" si="8"/>
        <v>0</v>
      </c>
      <c r="Y58" s="126">
        <f t="shared" si="9"/>
        <v>0</v>
      </c>
      <c r="Z58" s="17"/>
      <c r="AA58" s="46">
        <f>I58</f>
        <v>0.08</v>
      </c>
      <c r="AB58" s="44">
        <f>$H58*AA58</f>
        <v>14.864998400000003</v>
      </c>
      <c r="AC58" s="17"/>
      <c r="AD58" s="179">
        <f t="shared" si="11"/>
        <v>0</v>
      </c>
      <c r="AE58" s="126">
        <f t="shared" si="12"/>
        <v>0</v>
      </c>
      <c r="AF58" s="17"/>
      <c r="AG58" s="46">
        <f>I58</f>
        <v>0.08</v>
      </c>
      <c r="AH58" s="44">
        <f>$H58*AG58</f>
        <v>14.864998400000003</v>
      </c>
      <c r="AI58" s="17"/>
      <c r="AJ58" s="179">
        <f t="shared" si="14"/>
        <v>0</v>
      </c>
      <c r="AK58" s="126">
        <f t="shared" si="15"/>
        <v>0</v>
      </c>
    </row>
    <row r="59" spans="1:377" x14ac:dyDescent="0.25">
      <c r="B59" s="31" t="s">
        <v>36</v>
      </c>
      <c r="C59" s="15"/>
      <c r="D59" s="99" t="s">
        <v>76</v>
      </c>
      <c r="E59" s="222">
        <f>0.18*$F$17+0.18*E48</f>
        <v>52.138799999999989</v>
      </c>
      <c r="F59" s="46">
        <v>0.122</v>
      </c>
      <c r="G59" s="44">
        <f t="shared" si="25"/>
        <v>6.3609335999999983</v>
      </c>
      <c r="H59" s="223">
        <f>0.18*$F$17+0.18*H48</f>
        <v>52.25976</v>
      </c>
      <c r="I59" s="46">
        <f t="shared" ref="I59:I62" si="32">F59</f>
        <v>0.122</v>
      </c>
      <c r="J59" s="44">
        <f>$H59*I59</f>
        <v>6.3756907199999997</v>
      </c>
      <c r="K59" s="17"/>
      <c r="L59" s="179">
        <f t="shared" si="2"/>
        <v>1.47571200000014E-2</v>
      </c>
      <c r="M59" s="126">
        <f t="shared" si="24"/>
        <v>2.3199613339779878E-3</v>
      </c>
      <c r="N59" s="17"/>
      <c r="O59" s="46">
        <f t="shared" ref="O59:O62" si="33">I59</f>
        <v>0.122</v>
      </c>
      <c r="P59" s="44">
        <f>$H59*O59</f>
        <v>6.3756907199999997</v>
      </c>
      <c r="Q59" s="17"/>
      <c r="R59" s="179">
        <f t="shared" si="5"/>
        <v>0</v>
      </c>
      <c r="S59" s="126">
        <f t="shared" si="6"/>
        <v>0</v>
      </c>
      <c r="T59" s="17"/>
      <c r="U59" s="46">
        <f t="shared" ref="U59:U62" si="34">I59</f>
        <v>0.122</v>
      </c>
      <c r="V59" s="44">
        <f>$H59*U59</f>
        <v>6.3756907199999997</v>
      </c>
      <c r="W59" s="17"/>
      <c r="X59" s="179">
        <f t="shared" si="8"/>
        <v>0</v>
      </c>
      <c r="Y59" s="126">
        <f t="shared" si="9"/>
        <v>0</v>
      </c>
      <c r="Z59" s="17"/>
      <c r="AA59" s="46">
        <f t="shared" ref="AA59:AA62" si="35">I59</f>
        <v>0.122</v>
      </c>
      <c r="AB59" s="44">
        <f>$H59*AA59</f>
        <v>6.3756907199999997</v>
      </c>
      <c r="AC59" s="17"/>
      <c r="AD59" s="179">
        <f t="shared" si="11"/>
        <v>0</v>
      </c>
      <c r="AE59" s="126">
        <f t="shared" si="12"/>
        <v>0</v>
      </c>
      <c r="AF59" s="17"/>
      <c r="AG59" s="46">
        <f t="shared" ref="AG59:AG62" si="36">I59</f>
        <v>0.122</v>
      </c>
      <c r="AH59" s="44">
        <f>$H59*AG59</f>
        <v>6.3756907199999997</v>
      </c>
      <c r="AI59" s="17"/>
      <c r="AJ59" s="179">
        <f t="shared" si="14"/>
        <v>0</v>
      </c>
      <c r="AK59" s="126">
        <f t="shared" si="15"/>
        <v>0</v>
      </c>
    </row>
    <row r="60" spans="1:377" x14ac:dyDescent="0.25">
      <c r="B60" s="7" t="s">
        <v>37</v>
      </c>
      <c r="C60" s="15"/>
      <c r="D60" s="99" t="s">
        <v>76</v>
      </c>
      <c r="E60" s="222">
        <f>0.18*$F$17+0.18*E48</f>
        <v>52.138799999999989</v>
      </c>
      <c r="F60" s="46">
        <v>0.161</v>
      </c>
      <c r="G60" s="44">
        <f t="shared" si="25"/>
        <v>8.3943467999999992</v>
      </c>
      <c r="H60" s="223">
        <f>0.18*$F$17+0.18*H48</f>
        <v>52.25976</v>
      </c>
      <c r="I60" s="46">
        <f t="shared" si="32"/>
        <v>0.161</v>
      </c>
      <c r="J60" s="44">
        <f>$H60*I60</f>
        <v>8.41382136</v>
      </c>
      <c r="K60" s="17"/>
      <c r="L60" s="179">
        <f t="shared" si="2"/>
        <v>1.9474560000000807E-2</v>
      </c>
      <c r="M60" s="126">
        <f t="shared" si="24"/>
        <v>2.3199613339778633E-3</v>
      </c>
      <c r="N60" s="17"/>
      <c r="O60" s="46">
        <f t="shared" si="33"/>
        <v>0.161</v>
      </c>
      <c r="P60" s="44">
        <f>$H60*O60</f>
        <v>8.41382136</v>
      </c>
      <c r="Q60" s="17"/>
      <c r="R60" s="179">
        <f t="shared" si="5"/>
        <v>0</v>
      </c>
      <c r="S60" s="126">
        <f t="shared" si="6"/>
        <v>0</v>
      </c>
      <c r="T60" s="17"/>
      <c r="U60" s="46">
        <f t="shared" si="34"/>
        <v>0.161</v>
      </c>
      <c r="V60" s="44">
        <f>$H60*U60</f>
        <v>8.41382136</v>
      </c>
      <c r="W60" s="17"/>
      <c r="X60" s="179">
        <f t="shared" si="8"/>
        <v>0</v>
      </c>
      <c r="Y60" s="126">
        <f t="shared" si="9"/>
        <v>0</v>
      </c>
      <c r="Z60" s="17"/>
      <c r="AA60" s="46">
        <f t="shared" si="35"/>
        <v>0.161</v>
      </c>
      <c r="AB60" s="44">
        <f>$H60*AA60</f>
        <v>8.41382136</v>
      </c>
      <c r="AC60" s="17"/>
      <c r="AD60" s="179">
        <f t="shared" si="11"/>
        <v>0</v>
      </c>
      <c r="AE60" s="126">
        <f t="shared" si="12"/>
        <v>0</v>
      </c>
      <c r="AF60" s="17"/>
      <c r="AG60" s="46">
        <f t="shared" si="36"/>
        <v>0.161</v>
      </c>
      <c r="AH60" s="44">
        <f>$H60*AG60</f>
        <v>8.41382136</v>
      </c>
      <c r="AI60" s="17"/>
      <c r="AJ60" s="179">
        <f t="shared" si="14"/>
        <v>0</v>
      </c>
      <c r="AK60" s="126">
        <f t="shared" si="15"/>
        <v>0</v>
      </c>
    </row>
    <row r="61" spans="1:377" s="51" customFormat="1" x14ac:dyDescent="0.2">
      <c r="B61" s="48" t="s">
        <v>38</v>
      </c>
      <c r="C61" s="49"/>
      <c r="D61" s="102" t="s">
        <v>76</v>
      </c>
      <c r="E61" s="141">
        <f>IF(AND($R$1=1, F17&gt;=600), 600, IF(AND($R$1=1, AND(F17&lt;600, F17&gt;=0)), F17, IF(AND($R$1=2, F17&gt;=1000), 1000, IF(AND($R$1=2, AND(F17&lt;1000, F17&gt;=0)), F17))))</f>
        <v>280</v>
      </c>
      <c r="F61" s="46">
        <v>9.4E-2</v>
      </c>
      <c r="G61" s="44">
        <f t="shared" si="25"/>
        <v>26.32</v>
      </c>
      <c r="H61" s="110"/>
      <c r="I61" s="46">
        <f t="shared" si="32"/>
        <v>9.4E-2</v>
      </c>
      <c r="J61" s="44">
        <f t="shared" si="27"/>
        <v>26.32</v>
      </c>
      <c r="K61" s="110"/>
      <c r="L61" s="179">
        <f t="shared" si="2"/>
        <v>0</v>
      </c>
      <c r="M61" s="126">
        <f t="shared" si="24"/>
        <v>0</v>
      </c>
      <c r="N61" s="110"/>
      <c r="O61" s="46">
        <f t="shared" si="33"/>
        <v>9.4E-2</v>
      </c>
      <c r="P61" s="44">
        <f t="shared" si="28"/>
        <v>26.32</v>
      </c>
      <c r="Q61" s="110"/>
      <c r="R61" s="179">
        <f t="shared" si="5"/>
        <v>0</v>
      </c>
      <c r="S61" s="126">
        <f t="shared" si="6"/>
        <v>0</v>
      </c>
      <c r="T61" s="110"/>
      <c r="U61" s="46">
        <f t="shared" si="34"/>
        <v>9.4E-2</v>
      </c>
      <c r="V61" s="44">
        <f t="shared" si="29"/>
        <v>26.32</v>
      </c>
      <c r="W61" s="110"/>
      <c r="X61" s="179">
        <f t="shared" si="8"/>
        <v>0</v>
      </c>
      <c r="Y61" s="126">
        <f t="shared" si="9"/>
        <v>0</v>
      </c>
      <c r="Z61" s="110"/>
      <c r="AA61" s="46">
        <f t="shared" si="35"/>
        <v>9.4E-2</v>
      </c>
      <c r="AB61" s="44">
        <f t="shared" si="30"/>
        <v>26.32</v>
      </c>
      <c r="AC61" s="110"/>
      <c r="AD61" s="179">
        <f t="shared" si="11"/>
        <v>0</v>
      </c>
      <c r="AE61" s="126">
        <f t="shared" si="12"/>
        <v>0</v>
      </c>
      <c r="AF61" s="110"/>
      <c r="AG61" s="46">
        <f t="shared" si="36"/>
        <v>9.4E-2</v>
      </c>
      <c r="AH61" s="44">
        <f t="shared" si="31"/>
        <v>26.32</v>
      </c>
      <c r="AI61" s="110"/>
      <c r="AJ61" s="179">
        <f t="shared" si="14"/>
        <v>0</v>
      </c>
      <c r="AK61" s="126">
        <f t="shared" si="15"/>
        <v>0</v>
      </c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98"/>
      <c r="MX61" s="98"/>
      <c r="MY61" s="98"/>
      <c r="MZ61" s="98"/>
      <c r="NA61" s="98"/>
      <c r="NB61" s="98"/>
      <c r="NC61" s="98"/>
      <c r="ND61" s="98"/>
      <c r="NE61" s="98"/>
      <c r="NF61" s="98"/>
      <c r="NG61" s="98"/>
      <c r="NH61" s="98"/>
      <c r="NI61" s="98"/>
      <c r="NJ61" s="98"/>
      <c r="NK61" s="98"/>
      <c r="NL61" s="98"/>
      <c r="NM61" s="98"/>
    </row>
    <row r="62" spans="1:377" s="51" customFormat="1" ht="15.75" thickBot="1" x14ac:dyDescent="0.25">
      <c r="B62" s="48" t="s">
        <v>39</v>
      </c>
      <c r="C62" s="49"/>
      <c r="D62" s="102" t="s">
        <v>76</v>
      </c>
      <c r="E62" s="141">
        <f>IF(AND($R$1=1, F17&gt;=600), F17-600, IF(AND($R$1=1, AND(F17&lt;600, F17&gt;=0)), 0, IF(AND($R$1=2, F17&gt;=1000), F17-1000, IF(AND($R$1=2, AND(F17&lt;1000, F17&gt;=0)), 0))))</f>
        <v>0</v>
      </c>
      <c r="F62" s="46">
        <v>0.11</v>
      </c>
      <c r="G62" s="44">
        <f t="shared" si="25"/>
        <v>0</v>
      </c>
      <c r="H62" s="110"/>
      <c r="I62" s="46">
        <f t="shared" si="32"/>
        <v>0.11</v>
      </c>
      <c r="J62" s="44">
        <f t="shared" si="27"/>
        <v>0</v>
      </c>
      <c r="K62" s="110"/>
      <c r="L62" s="179">
        <f t="shared" si="2"/>
        <v>0</v>
      </c>
      <c r="M62" s="126" t="str">
        <f t="shared" si="24"/>
        <v/>
      </c>
      <c r="N62" s="110"/>
      <c r="O62" s="46">
        <f t="shared" si="33"/>
        <v>0.11</v>
      </c>
      <c r="P62" s="44">
        <f t="shared" si="28"/>
        <v>0</v>
      </c>
      <c r="Q62" s="110"/>
      <c r="R62" s="179">
        <f t="shared" si="5"/>
        <v>0</v>
      </c>
      <c r="S62" s="126" t="str">
        <f t="shared" si="6"/>
        <v/>
      </c>
      <c r="T62" s="110"/>
      <c r="U62" s="46">
        <f t="shared" si="34"/>
        <v>0.11</v>
      </c>
      <c r="V62" s="44">
        <f t="shared" si="29"/>
        <v>0</v>
      </c>
      <c r="W62" s="110"/>
      <c r="X62" s="179">
        <f t="shared" si="8"/>
        <v>0</v>
      </c>
      <c r="Y62" s="126" t="str">
        <f t="shared" si="9"/>
        <v/>
      </c>
      <c r="Z62" s="110"/>
      <c r="AA62" s="46">
        <f t="shared" si="35"/>
        <v>0.11</v>
      </c>
      <c r="AB62" s="44">
        <f t="shared" si="30"/>
        <v>0</v>
      </c>
      <c r="AC62" s="110"/>
      <c r="AD62" s="179">
        <f t="shared" si="11"/>
        <v>0</v>
      </c>
      <c r="AE62" s="126" t="str">
        <f t="shared" si="12"/>
        <v/>
      </c>
      <c r="AF62" s="110"/>
      <c r="AG62" s="46">
        <f t="shared" si="36"/>
        <v>0.11</v>
      </c>
      <c r="AH62" s="44">
        <f t="shared" si="31"/>
        <v>0</v>
      </c>
      <c r="AI62" s="110"/>
      <c r="AJ62" s="179">
        <f t="shared" si="14"/>
        <v>0</v>
      </c>
      <c r="AK62" s="126" t="str">
        <f t="shared" si="15"/>
        <v/>
      </c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98"/>
      <c r="NF62" s="98"/>
      <c r="NG62" s="98"/>
      <c r="NH62" s="98"/>
      <c r="NI62" s="98"/>
      <c r="NJ62" s="98"/>
      <c r="NK62" s="98"/>
      <c r="NL62" s="98"/>
      <c r="NM62" s="98"/>
    </row>
    <row r="63" spans="1:377" ht="15.75" thickBot="1" x14ac:dyDescent="0.3">
      <c r="B63" s="52"/>
      <c r="C63" s="53"/>
      <c r="D63" s="103"/>
      <c r="E63" s="54"/>
      <c r="F63" s="85"/>
      <c r="G63" s="86"/>
      <c r="H63" s="17"/>
      <c r="I63" s="85"/>
      <c r="J63" s="86"/>
      <c r="K63" s="17"/>
      <c r="L63" s="180"/>
      <c r="M63" s="127"/>
      <c r="N63" s="17"/>
      <c r="O63" s="85"/>
      <c r="P63" s="86"/>
      <c r="Q63" s="17"/>
      <c r="R63" s="180"/>
      <c r="S63" s="127"/>
      <c r="T63" s="17"/>
      <c r="U63" s="85"/>
      <c r="V63" s="86"/>
      <c r="W63" s="17"/>
      <c r="X63" s="180">
        <f t="shared" si="8"/>
        <v>0</v>
      </c>
      <c r="Y63" s="127" t="str">
        <f t="shared" si="9"/>
        <v/>
      </c>
      <c r="Z63" s="17"/>
      <c r="AA63" s="85"/>
      <c r="AB63" s="86"/>
      <c r="AC63" s="17"/>
      <c r="AD63" s="180">
        <f t="shared" si="11"/>
        <v>0</v>
      </c>
      <c r="AE63" s="127" t="str">
        <f t="shared" si="12"/>
        <v/>
      </c>
      <c r="AF63" s="17"/>
      <c r="AG63" s="85"/>
      <c r="AH63" s="86"/>
      <c r="AI63" s="17"/>
      <c r="AJ63" s="180">
        <f t="shared" si="14"/>
        <v>0</v>
      </c>
      <c r="AK63" s="127" t="str">
        <f t="shared" si="15"/>
        <v/>
      </c>
    </row>
    <row r="64" spans="1:377" x14ac:dyDescent="0.25">
      <c r="B64" s="55" t="s">
        <v>40</v>
      </c>
      <c r="C64" s="15"/>
      <c r="D64" s="15"/>
      <c r="E64" s="104"/>
      <c r="F64" s="56"/>
      <c r="G64" s="58">
        <f>SUM(G54:G60,G53)</f>
        <v>44.422834399999999</v>
      </c>
      <c r="H64" s="57"/>
      <c r="I64" s="56"/>
      <c r="J64" s="58">
        <f>SUM(J54:J60,J53)</f>
        <v>45.441602880000005</v>
      </c>
      <c r="K64" s="57"/>
      <c r="L64" s="212">
        <f>J64-G64</f>
        <v>1.0187684800000056</v>
      </c>
      <c r="M64" s="128">
        <f>IF((G64)=0,"",(L64/G64))</f>
        <v>2.2933441635592834E-2</v>
      </c>
      <c r="N64" s="57"/>
      <c r="O64" s="56"/>
      <c r="P64" s="58">
        <f>SUM(P54:P60,P53)</f>
        <v>46.037702879999998</v>
      </c>
      <c r="Q64" s="57"/>
      <c r="R64" s="212">
        <f>P64-J64</f>
        <v>0.59609999999999275</v>
      </c>
      <c r="S64" s="128">
        <f>IF((J64)=0,"",(R64/J64))</f>
        <v>1.3117935156780119E-2</v>
      </c>
      <c r="T64" s="57"/>
      <c r="U64" s="56"/>
      <c r="V64" s="58">
        <f>SUM(V54:V60,V53)</f>
        <v>45.601102879999999</v>
      </c>
      <c r="W64" s="57"/>
      <c r="X64" s="212">
        <f t="shared" si="8"/>
        <v>-0.43659999999999854</v>
      </c>
      <c r="Y64" s="128">
        <f t="shared" si="9"/>
        <v>-9.4835313816161136E-3</v>
      </c>
      <c r="Z64" s="57"/>
      <c r="AA64" s="56"/>
      <c r="AB64" s="58">
        <f>SUM(AB54:AB60,AB53)</f>
        <v>46.021402879999997</v>
      </c>
      <c r="AC64" s="57"/>
      <c r="AD64" s="212">
        <f t="shared" si="11"/>
        <v>0.42029999999999745</v>
      </c>
      <c r="AE64" s="128">
        <f t="shared" si="12"/>
        <v>9.2168823439648679E-3</v>
      </c>
      <c r="AF64" s="57"/>
      <c r="AG64" s="56"/>
      <c r="AH64" s="58">
        <f>SUM(AH54:AH60,AH53)</f>
        <v>46.29270288</v>
      </c>
      <c r="AI64" s="57"/>
      <c r="AJ64" s="212">
        <f t="shared" si="14"/>
        <v>0.27130000000000365</v>
      </c>
      <c r="AK64" s="128">
        <f t="shared" si="15"/>
        <v>5.8950832226347741E-3</v>
      </c>
    </row>
    <row r="65" spans="1:377" x14ac:dyDescent="0.25">
      <c r="B65" s="59" t="s">
        <v>41</v>
      </c>
      <c r="C65" s="15"/>
      <c r="D65" s="15"/>
      <c r="E65" s="21"/>
      <c r="F65" s="60">
        <v>0.13</v>
      </c>
      <c r="G65" s="62">
        <f>G64*F65</f>
        <v>5.7749684720000003</v>
      </c>
      <c r="H65" s="61"/>
      <c r="I65" s="60">
        <v>0.13</v>
      </c>
      <c r="J65" s="62">
        <f>J64*I65</f>
        <v>5.907408374400001</v>
      </c>
      <c r="K65" s="61"/>
      <c r="L65" s="181">
        <f>J65-G65</f>
        <v>0.1324399024000007</v>
      </c>
      <c r="M65" s="129">
        <f>IF((G65)=0,"",(L65/G65))</f>
        <v>2.2933441635592827E-2</v>
      </c>
      <c r="N65" s="61"/>
      <c r="O65" s="60">
        <v>0.13</v>
      </c>
      <c r="P65" s="62">
        <f>P64*O65</f>
        <v>5.9849013743999997</v>
      </c>
      <c r="Q65" s="61"/>
      <c r="R65" s="181">
        <f t="shared" si="5"/>
        <v>7.7492999999998702E-2</v>
      </c>
      <c r="S65" s="129">
        <f t="shared" ref="S65:S67" si="37">IF((J65)=0,"",(R65/J65))</f>
        <v>1.3117935156780058E-2</v>
      </c>
      <c r="T65" s="61"/>
      <c r="U65" s="60">
        <v>0.13</v>
      </c>
      <c r="V65" s="62">
        <f>V64*U65</f>
        <v>5.9281433744000003</v>
      </c>
      <c r="W65" s="61"/>
      <c r="X65" s="181">
        <f t="shared" si="8"/>
        <v>-5.675799999999942E-2</v>
      </c>
      <c r="Y65" s="129">
        <f t="shared" si="9"/>
        <v>-9.4835313816160494E-3</v>
      </c>
      <c r="Z65" s="61"/>
      <c r="AA65" s="60">
        <v>0.13</v>
      </c>
      <c r="AB65" s="62">
        <f>AB64*AA65</f>
        <v>5.9827823744000002</v>
      </c>
      <c r="AC65" s="61"/>
      <c r="AD65" s="181">
        <f t="shared" si="11"/>
        <v>5.4638999999999882E-2</v>
      </c>
      <c r="AE65" s="129">
        <f t="shared" si="12"/>
        <v>9.2168823439649026E-3</v>
      </c>
      <c r="AF65" s="61"/>
      <c r="AG65" s="60">
        <v>0.13</v>
      </c>
      <c r="AH65" s="62">
        <f>AH64*AG65</f>
        <v>6.0180513744000006</v>
      </c>
      <c r="AI65" s="61"/>
      <c r="AJ65" s="181">
        <f t="shared" si="14"/>
        <v>3.5269000000000439E-2</v>
      </c>
      <c r="AK65" s="129">
        <f t="shared" si="15"/>
        <v>5.8950832226347671E-3</v>
      </c>
    </row>
    <row r="66" spans="1:377" x14ac:dyDescent="0.25">
      <c r="B66" s="63" t="s">
        <v>42</v>
      </c>
      <c r="C66" s="15"/>
      <c r="D66" s="15"/>
      <c r="E66" s="21"/>
      <c r="F66" s="64"/>
      <c r="G66" s="62">
        <f>G64+G65</f>
        <v>50.197802871999997</v>
      </c>
      <c r="H66" s="61"/>
      <c r="I66" s="64"/>
      <c r="J66" s="62">
        <f>J64+J65</f>
        <v>51.349011254400004</v>
      </c>
      <c r="K66" s="61"/>
      <c r="L66" s="181">
        <f>J66-G66</f>
        <v>1.1512083824000072</v>
      </c>
      <c r="M66" s="129">
        <f>IF((G66)=0,"",(L66/G66))</f>
        <v>2.2933441635592852E-2</v>
      </c>
      <c r="N66" s="61"/>
      <c r="O66" s="64"/>
      <c r="P66" s="62">
        <f>P64+P65</f>
        <v>52.022604254399994</v>
      </c>
      <c r="Q66" s="61"/>
      <c r="R66" s="181">
        <f t="shared" si="5"/>
        <v>0.67359299999998967</v>
      </c>
      <c r="S66" s="129">
        <f t="shared" si="37"/>
        <v>1.3117935156780077E-2</v>
      </c>
      <c r="T66" s="61"/>
      <c r="U66" s="64"/>
      <c r="V66" s="62">
        <f>V64+V65</f>
        <v>51.5292462544</v>
      </c>
      <c r="W66" s="61"/>
      <c r="X66" s="181">
        <f t="shared" si="8"/>
        <v>-0.49335799999999352</v>
      </c>
      <c r="Y66" s="129">
        <f t="shared" si="9"/>
        <v>-9.4835313816160217E-3</v>
      </c>
      <c r="Z66" s="61"/>
      <c r="AA66" s="64"/>
      <c r="AB66" s="62">
        <f>AB64+AB65</f>
        <v>52.004185254399999</v>
      </c>
      <c r="AC66" s="61"/>
      <c r="AD66" s="181">
        <f t="shared" si="11"/>
        <v>0.47493899999999911</v>
      </c>
      <c r="AE66" s="129">
        <f t="shared" si="12"/>
        <v>9.2168823439649061E-3</v>
      </c>
      <c r="AF66" s="61"/>
      <c r="AG66" s="64"/>
      <c r="AH66" s="62">
        <f>AH64+AH65</f>
        <v>52.310754254400003</v>
      </c>
      <c r="AI66" s="61"/>
      <c r="AJ66" s="181">
        <f t="shared" si="14"/>
        <v>0.3065690000000032</v>
      </c>
      <c r="AK66" s="129">
        <f t="shared" si="15"/>
        <v>5.8950832226347559E-3</v>
      </c>
    </row>
    <row r="67" spans="1:377" x14ac:dyDescent="0.25">
      <c r="B67" s="238" t="s">
        <v>43</v>
      </c>
      <c r="C67" s="238"/>
      <c r="D67" s="238"/>
      <c r="E67" s="21"/>
      <c r="F67" s="64"/>
      <c r="G67" s="65"/>
      <c r="H67" s="61"/>
      <c r="I67" s="64"/>
      <c r="J67" s="65"/>
      <c r="K67" s="61"/>
      <c r="L67" s="182">
        <f>J67-G67</f>
        <v>0</v>
      </c>
      <c r="M67" s="130" t="str">
        <f>IF((G67)=0,"",(L67/G67))</f>
        <v/>
      </c>
      <c r="N67" s="61"/>
      <c r="O67" s="64"/>
      <c r="P67" s="65"/>
      <c r="Q67" s="61"/>
      <c r="R67" s="182">
        <f t="shared" si="5"/>
        <v>0</v>
      </c>
      <c r="S67" s="130" t="str">
        <f t="shared" si="37"/>
        <v/>
      </c>
      <c r="T67" s="61"/>
      <c r="U67" s="64"/>
      <c r="V67" s="65"/>
      <c r="W67" s="61"/>
      <c r="X67" s="182">
        <f t="shared" si="8"/>
        <v>0</v>
      </c>
      <c r="Y67" s="130" t="str">
        <f t="shared" si="9"/>
        <v/>
      </c>
      <c r="Z67" s="61"/>
      <c r="AA67" s="64"/>
      <c r="AB67" s="65"/>
      <c r="AC67" s="61"/>
      <c r="AD67" s="182">
        <f t="shared" si="11"/>
        <v>0</v>
      </c>
      <c r="AE67" s="130" t="str">
        <f t="shared" si="12"/>
        <v/>
      </c>
      <c r="AF67" s="61"/>
      <c r="AG67" s="64"/>
      <c r="AH67" s="65"/>
      <c r="AI67" s="61"/>
      <c r="AJ67" s="182">
        <f t="shared" si="14"/>
        <v>0</v>
      </c>
      <c r="AK67" s="130" t="str">
        <f t="shared" si="15"/>
        <v/>
      </c>
    </row>
    <row r="68" spans="1:377" ht="15.75" thickBot="1" x14ac:dyDescent="0.3">
      <c r="B68" s="239" t="s">
        <v>44</v>
      </c>
      <c r="C68" s="239"/>
      <c r="D68" s="239"/>
      <c r="E68" s="105"/>
      <c r="F68" s="66"/>
      <c r="G68" s="67">
        <f>G66+G67</f>
        <v>50.197802871999997</v>
      </c>
      <c r="H68" s="57"/>
      <c r="I68" s="66"/>
      <c r="J68" s="67">
        <f>J66+J67</f>
        <v>51.349011254400004</v>
      </c>
      <c r="K68" s="57"/>
      <c r="L68" s="213">
        <f>J68-G68</f>
        <v>1.1512083824000072</v>
      </c>
      <c r="M68" s="131">
        <f>IF((G68)=0,"",(L68/G68))</f>
        <v>2.2933441635592852E-2</v>
      </c>
      <c r="N68" s="57"/>
      <c r="O68" s="66"/>
      <c r="P68" s="67">
        <f>P66+P67</f>
        <v>52.022604254399994</v>
      </c>
      <c r="Q68" s="57"/>
      <c r="R68" s="213">
        <f t="shared" si="5"/>
        <v>0.67359299999998967</v>
      </c>
      <c r="S68" s="131">
        <f>IF((J68)=0,"",(R68/J68))</f>
        <v>1.3117935156780077E-2</v>
      </c>
      <c r="T68" s="57"/>
      <c r="U68" s="66"/>
      <c r="V68" s="67">
        <f>V66+V67</f>
        <v>51.5292462544</v>
      </c>
      <c r="W68" s="57"/>
      <c r="X68" s="213">
        <f t="shared" si="8"/>
        <v>-0.49335799999999352</v>
      </c>
      <c r="Y68" s="131">
        <f t="shared" si="9"/>
        <v>-9.4835313816160217E-3</v>
      </c>
      <c r="Z68" s="57"/>
      <c r="AA68" s="66"/>
      <c r="AB68" s="67">
        <f>AB66+AB67</f>
        <v>52.004185254399999</v>
      </c>
      <c r="AC68" s="57"/>
      <c r="AD68" s="213">
        <f t="shared" si="11"/>
        <v>0.47493899999999911</v>
      </c>
      <c r="AE68" s="131">
        <f t="shared" si="12"/>
        <v>9.2168823439649061E-3</v>
      </c>
      <c r="AF68" s="57"/>
      <c r="AG68" s="66"/>
      <c r="AH68" s="67">
        <f>AH66+AH67</f>
        <v>52.310754254400003</v>
      </c>
      <c r="AI68" s="57"/>
      <c r="AJ68" s="213">
        <f t="shared" si="14"/>
        <v>0.3065690000000032</v>
      </c>
      <c r="AK68" s="131">
        <f t="shared" si="15"/>
        <v>5.8950832226347559E-3</v>
      </c>
    </row>
    <row r="69" spans="1:377" s="51" customFormat="1" ht="15.75" thickBot="1" x14ac:dyDescent="0.25">
      <c r="B69" s="68"/>
      <c r="C69" s="69"/>
      <c r="D69" s="70"/>
      <c r="E69" s="71"/>
      <c r="F69" s="85"/>
      <c r="G69" s="86"/>
      <c r="H69" s="110"/>
      <c r="I69" s="85"/>
      <c r="J69" s="86"/>
      <c r="K69" s="110"/>
      <c r="L69" s="214"/>
      <c r="M69" s="127"/>
      <c r="N69" s="110"/>
      <c r="O69" s="85"/>
      <c r="P69" s="86"/>
      <c r="Q69" s="110"/>
      <c r="R69" s="214"/>
      <c r="S69" s="127"/>
      <c r="T69" s="110"/>
      <c r="U69" s="85"/>
      <c r="V69" s="86"/>
      <c r="W69" s="110"/>
      <c r="X69" s="214">
        <f t="shared" si="8"/>
        <v>0</v>
      </c>
      <c r="Y69" s="127" t="str">
        <f t="shared" si="9"/>
        <v/>
      </c>
      <c r="Z69" s="110"/>
      <c r="AA69" s="85"/>
      <c r="AB69" s="86"/>
      <c r="AC69" s="110"/>
      <c r="AD69" s="214">
        <f t="shared" si="11"/>
        <v>0</v>
      </c>
      <c r="AE69" s="127" t="str">
        <f t="shared" si="12"/>
        <v/>
      </c>
      <c r="AF69" s="110"/>
      <c r="AG69" s="85"/>
      <c r="AH69" s="86"/>
      <c r="AI69" s="110"/>
      <c r="AJ69" s="214">
        <f t="shared" si="14"/>
        <v>0</v>
      </c>
      <c r="AK69" s="127" t="str">
        <f t="shared" si="15"/>
        <v/>
      </c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  <c r="IW69" s="98"/>
      <c r="IX69" s="98"/>
      <c r="IY69" s="98"/>
      <c r="IZ69" s="98"/>
      <c r="JA69" s="98"/>
      <c r="JB69" s="98"/>
      <c r="JC69" s="98"/>
      <c r="JD69" s="98"/>
      <c r="JE69" s="98"/>
      <c r="JF69" s="98"/>
      <c r="JG69" s="98"/>
      <c r="JH69" s="98"/>
      <c r="JI69" s="98"/>
      <c r="JJ69" s="98"/>
      <c r="JK69" s="98"/>
      <c r="JL69" s="98"/>
      <c r="JM69" s="98"/>
      <c r="JN69" s="98"/>
      <c r="JO69" s="98"/>
      <c r="JP69" s="98"/>
      <c r="JQ69" s="98"/>
      <c r="JR69" s="98"/>
      <c r="JS69" s="98"/>
      <c r="JT69" s="98"/>
      <c r="JU69" s="98"/>
      <c r="JV69" s="98"/>
      <c r="JW69" s="98"/>
      <c r="JX69" s="98"/>
      <c r="JY69" s="98"/>
      <c r="JZ69" s="98"/>
      <c r="KA69" s="98"/>
      <c r="KB69" s="98"/>
      <c r="KC69" s="98"/>
      <c r="KD69" s="98"/>
      <c r="KE69" s="98"/>
      <c r="KF69" s="98"/>
      <c r="KG69" s="98"/>
      <c r="KH69" s="98"/>
      <c r="KI69" s="98"/>
      <c r="KJ69" s="98"/>
      <c r="KK69" s="98"/>
      <c r="KL69" s="98"/>
      <c r="KM69" s="98"/>
      <c r="KN69" s="98"/>
      <c r="KO69" s="98"/>
      <c r="KP69" s="98"/>
      <c r="KQ69" s="98"/>
      <c r="KR69" s="98"/>
      <c r="KS69" s="98"/>
      <c r="KT69" s="98"/>
      <c r="KU69" s="98"/>
      <c r="KV69" s="98"/>
      <c r="KW69" s="98"/>
      <c r="KX69" s="98"/>
      <c r="KY69" s="98"/>
      <c r="KZ69" s="98"/>
      <c r="LA69" s="98"/>
      <c r="LB69" s="98"/>
      <c r="LC69" s="98"/>
      <c r="LD69" s="98"/>
      <c r="LE69" s="98"/>
      <c r="LF69" s="98"/>
      <c r="LG69" s="98"/>
      <c r="LH69" s="98"/>
      <c r="LI69" s="98"/>
      <c r="LJ69" s="98"/>
      <c r="LK69" s="98"/>
      <c r="LL69" s="98"/>
      <c r="LM69" s="98"/>
      <c r="LN69" s="98"/>
      <c r="LO69" s="98"/>
      <c r="LP69" s="98"/>
      <c r="LQ69" s="98"/>
      <c r="LR69" s="98"/>
      <c r="LS69" s="98"/>
      <c r="LT69" s="98"/>
      <c r="LU69" s="98"/>
      <c r="LV69" s="98"/>
      <c r="LW69" s="98"/>
      <c r="LX69" s="98"/>
      <c r="LY69" s="98"/>
      <c r="LZ69" s="98"/>
      <c r="MA69" s="98"/>
      <c r="MB69" s="98"/>
      <c r="MC69" s="98"/>
      <c r="MD69" s="98"/>
      <c r="ME69" s="98"/>
      <c r="MF69" s="98"/>
      <c r="MG69" s="98"/>
      <c r="MH69" s="98"/>
      <c r="MI69" s="98"/>
      <c r="MJ69" s="98"/>
      <c r="MK69" s="98"/>
      <c r="ML69" s="98"/>
      <c r="MM69" s="98"/>
      <c r="MN69" s="98"/>
      <c r="MO69" s="98"/>
      <c r="MP69" s="98"/>
      <c r="MQ69" s="98"/>
      <c r="MR69" s="98"/>
      <c r="MS69" s="98"/>
      <c r="MT69" s="98"/>
      <c r="MU69" s="98"/>
      <c r="MV69" s="98"/>
      <c r="MW69" s="98"/>
      <c r="MX69" s="98"/>
      <c r="MY69" s="98"/>
      <c r="MZ69" s="98"/>
      <c r="NA69" s="98"/>
      <c r="NB69" s="98"/>
      <c r="NC69" s="98"/>
      <c r="ND69" s="98"/>
      <c r="NE69" s="98"/>
      <c r="NF69" s="98"/>
      <c r="NG69" s="98"/>
      <c r="NH69" s="98"/>
      <c r="NI69" s="98"/>
      <c r="NJ69" s="98"/>
      <c r="NK69" s="98"/>
      <c r="NL69" s="98"/>
      <c r="NM69" s="98"/>
    </row>
    <row r="70" spans="1:377" s="51" customFormat="1" ht="12.75" x14ac:dyDescent="0.2">
      <c r="B70" s="72" t="s">
        <v>45</v>
      </c>
      <c r="C70" s="49"/>
      <c r="D70" s="49"/>
      <c r="E70" s="106"/>
      <c r="F70" s="73"/>
      <c r="G70" s="75">
        <f>SUM(G61:G62,G53,G54:G57)</f>
        <v>41.156962000000007</v>
      </c>
      <c r="H70" s="74"/>
      <c r="I70" s="73"/>
      <c r="J70" s="75">
        <f>SUM(J61:J62,J53,J54:J57)</f>
        <v>42.107092399999999</v>
      </c>
      <c r="K70" s="74"/>
      <c r="L70" s="215">
        <f>J70-G70</f>
        <v>0.95013039999999194</v>
      </c>
      <c r="M70" s="128">
        <f>IF((G70)=0,"",(L70/G70))</f>
        <v>2.3085532892344964E-2</v>
      </c>
      <c r="N70" s="74"/>
      <c r="O70" s="73"/>
      <c r="P70" s="75">
        <f>SUM(P61:P62,P53,P54:P57)</f>
        <v>42.703192400000006</v>
      </c>
      <c r="Q70" s="74"/>
      <c r="R70" s="215">
        <f t="shared" si="5"/>
        <v>0.59610000000000696</v>
      </c>
      <c r="S70" s="128">
        <f>IF((J70)=0,"",(R70/J70))</f>
        <v>1.4156759966641794E-2</v>
      </c>
      <c r="T70" s="74"/>
      <c r="U70" s="73"/>
      <c r="V70" s="75">
        <f>SUM(V61:V62,V53,V54:V57)</f>
        <v>42.2665924</v>
      </c>
      <c r="W70" s="74"/>
      <c r="X70" s="215">
        <f t="shared" si="8"/>
        <v>-0.43660000000000565</v>
      </c>
      <c r="Y70" s="128">
        <f t="shared" si="9"/>
        <v>-1.0224059969811662E-2</v>
      </c>
      <c r="Z70" s="74"/>
      <c r="AA70" s="73"/>
      <c r="AB70" s="75">
        <f>SUM(AB61:AB62,AB53,AB54:AB57)</f>
        <v>42.686892400000005</v>
      </c>
      <c r="AC70" s="74"/>
      <c r="AD70" s="215">
        <f t="shared" si="11"/>
        <v>0.42030000000000456</v>
      </c>
      <c r="AE70" s="128">
        <f t="shared" si="12"/>
        <v>9.9440237817706011E-3</v>
      </c>
      <c r="AF70" s="74"/>
      <c r="AG70" s="73"/>
      <c r="AH70" s="75">
        <f>SUM(AH61:AH62,AH53,AH54:AH57)</f>
        <v>42.958192400000001</v>
      </c>
      <c r="AI70" s="74"/>
      <c r="AJ70" s="215">
        <f t="shared" si="14"/>
        <v>0.27129999999999654</v>
      </c>
      <c r="AK70" s="128">
        <f t="shared" si="15"/>
        <v>6.355580946435832E-3</v>
      </c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  <c r="IW70" s="98"/>
      <c r="IX70" s="98"/>
      <c r="IY70" s="98"/>
      <c r="IZ70" s="98"/>
      <c r="JA70" s="98"/>
      <c r="JB70" s="98"/>
      <c r="JC70" s="98"/>
      <c r="JD70" s="98"/>
      <c r="JE70" s="98"/>
      <c r="JF70" s="98"/>
      <c r="JG70" s="98"/>
      <c r="JH70" s="98"/>
      <c r="JI70" s="98"/>
      <c r="JJ70" s="98"/>
      <c r="JK70" s="98"/>
      <c r="JL70" s="98"/>
      <c r="JM70" s="98"/>
      <c r="JN70" s="98"/>
      <c r="JO70" s="98"/>
      <c r="JP70" s="98"/>
      <c r="JQ70" s="98"/>
      <c r="JR70" s="98"/>
      <c r="JS70" s="98"/>
      <c r="JT70" s="98"/>
      <c r="JU70" s="98"/>
      <c r="JV70" s="98"/>
      <c r="JW70" s="98"/>
      <c r="JX70" s="98"/>
      <c r="JY70" s="98"/>
      <c r="JZ70" s="98"/>
      <c r="KA70" s="98"/>
      <c r="KB70" s="98"/>
      <c r="KC70" s="98"/>
      <c r="KD70" s="98"/>
      <c r="KE70" s="98"/>
      <c r="KF70" s="98"/>
      <c r="KG70" s="98"/>
      <c r="KH70" s="98"/>
      <c r="KI70" s="98"/>
      <c r="KJ70" s="98"/>
      <c r="KK70" s="98"/>
      <c r="KL70" s="98"/>
      <c r="KM70" s="98"/>
      <c r="KN70" s="98"/>
      <c r="KO70" s="98"/>
      <c r="KP70" s="98"/>
      <c r="KQ70" s="98"/>
      <c r="KR70" s="98"/>
      <c r="KS70" s="98"/>
      <c r="KT70" s="98"/>
      <c r="KU70" s="98"/>
      <c r="KV70" s="98"/>
      <c r="KW70" s="98"/>
      <c r="KX70" s="98"/>
      <c r="KY70" s="98"/>
      <c r="KZ70" s="98"/>
      <c r="LA70" s="98"/>
      <c r="LB70" s="98"/>
      <c r="LC70" s="98"/>
      <c r="LD70" s="98"/>
      <c r="LE70" s="98"/>
      <c r="LF70" s="98"/>
      <c r="LG70" s="98"/>
      <c r="LH70" s="98"/>
      <c r="LI70" s="98"/>
      <c r="LJ70" s="98"/>
      <c r="LK70" s="98"/>
      <c r="LL70" s="98"/>
      <c r="LM70" s="98"/>
      <c r="LN70" s="98"/>
      <c r="LO70" s="98"/>
      <c r="LP70" s="98"/>
      <c r="LQ70" s="98"/>
      <c r="LR70" s="98"/>
      <c r="LS70" s="98"/>
      <c r="LT70" s="98"/>
      <c r="LU70" s="98"/>
      <c r="LV70" s="98"/>
      <c r="LW70" s="98"/>
      <c r="LX70" s="98"/>
      <c r="LY70" s="98"/>
      <c r="LZ70" s="98"/>
      <c r="MA70" s="98"/>
      <c r="MB70" s="98"/>
      <c r="MC70" s="98"/>
      <c r="MD70" s="98"/>
      <c r="ME70" s="98"/>
      <c r="MF70" s="98"/>
      <c r="MG70" s="98"/>
      <c r="MH70" s="98"/>
      <c r="MI70" s="98"/>
      <c r="MJ70" s="98"/>
      <c r="MK70" s="98"/>
      <c r="ML70" s="98"/>
      <c r="MM70" s="98"/>
      <c r="MN70" s="98"/>
      <c r="MO70" s="98"/>
      <c r="MP70" s="98"/>
      <c r="MQ70" s="98"/>
      <c r="MR70" s="98"/>
      <c r="MS70" s="98"/>
      <c r="MT70" s="98"/>
      <c r="MU70" s="98"/>
      <c r="MV70" s="98"/>
      <c r="MW70" s="98"/>
      <c r="MX70" s="98"/>
      <c r="MY70" s="98"/>
      <c r="MZ70" s="98"/>
      <c r="NA70" s="98"/>
      <c r="NB70" s="98"/>
      <c r="NC70" s="98"/>
      <c r="ND70" s="98"/>
      <c r="NE70" s="98"/>
      <c r="NF70" s="98"/>
      <c r="NG70" s="98"/>
      <c r="NH70" s="98"/>
      <c r="NI70" s="98"/>
      <c r="NJ70" s="98"/>
      <c r="NK70" s="98"/>
      <c r="NL70" s="98"/>
      <c r="NM70" s="98"/>
    </row>
    <row r="71" spans="1:377" s="51" customFormat="1" ht="12.75" x14ac:dyDescent="0.2">
      <c r="B71" s="76" t="s">
        <v>41</v>
      </c>
      <c r="C71" s="49"/>
      <c r="D71" s="49"/>
      <c r="E71" s="106"/>
      <c r="F71" s="77">
        <v>0.13</v>
      </c>
      <c r="G71" s="79">
        <f>G70*F71</f>
        <v>5.3504050600000008</v>
      </c>
      <c r="H71" s="78"/>
      <c r="I71" s="77">
        <v>0.13</v>
      </c>
      <c r="J71" s="79">
        <f>J70*I71</f>
        <v>5.4739220120000001</v>
      </c>
      <c r="K71" s="78"/>
      <c r="L71" s="185">
        <f>J71-G71</f>
        <v>0.12351695199999924</v>
      </c>
      <c r="M71" s="129">
        <f>IF((G71)=0,"",(L71/G71))</f>
        <v>2.3085532892345016E-2</v>
      </c>
      <c r="N71" s="78"/>
      <c r="O71" s="77">
        <v>0.13</v>
      </c>
      <c r="P71" s="79">
        <f>P70*O71</f>
        <v>5.5514150120000005</v>
      </c>
      <c r="Q71" s="78"/>
      <c r="R71" s="185">
        <f t="shared" si="5"/>
        <v>7.7493000000000478E-2</v>
      </c>
      <c r="S71" s="129">
        <f t="shared" ref="S71:S74" si="38">IF((J71)=0,"",(R71/J71))</f>
        <v>1.4156759966641716E-2</v>
      </c>
      <c r="T71" s="78"/>
      <c r="U71" s="77">
        <v>0.13</v>
      </c>
      <c r="V71" s="79">
        <f>V70*U71</f>
        <v>5.4946570120000002</v>
      </c>
      <c r="W71" s="78"/>
      <c r="X71" s="185">
        <f t="shared" si="8"/>
        <v>-5.6758000000000308E-2</v>
      </c>
      <c r="Y71" s="129">
        <f t="shared" si="9"/>
        <v>-1.0224059969811586E-2</v>
      </c>
      <c r="Z71" s="78"/>
      <c r="AA71" s="77">
        <v>0.13</v>
      </c>
      <c r="AB71" s="79">
        <f>AB70*AA71</f>
        <v>5.549296012000001</v>
      </c>
      <c r="AC71" s="78"/>
      <c r="AD71" s="185">
        <f t="shared" si="11"/>
        <v>5.463900000000077E-2</v>
      </c>
      <c r="AE71" s="129">
        <f t="shared" si="12"/>
        <v>9.9440237817706341E-3</v>
      </c>
      <c r="AF71" s="78"/>
      <c r="AG71" s="77">
        <v>0.13</v>
      </c>
      <c r="AH71" s="79">
        <f>AH70*AG71</f>
        <v>5.5845650120000006</v>
      </c>
      <c r="AI71" s="78"/>
      <c r="AJ71" s="185">
        <f t="shared" si="14"/>
        <v>3.5268999999999551E-2</v>
      </c>
      <c r="AK71" s="129">
        <f t="shared" si="15"/>
        <v>6.3555809464358312E-3</v>
      </c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  <c r="IW71" s="98"/>
      <c r="IX71" s="98"/>
      <c r="IY71" s="98"/>
      <c r="IZ71" s="98"/>
      <c r="JA71" s="98"/>
      <c r="JB71" s="98"/>
      <c r="JC71" s="98"/>
      <c r="JD71" s="98"/>
      <c r="JE71" s="98"/>
      <c r="JF71" s="98"/>
      <c r="JG71" s="98"/>
      <c r="JH71" s="98"/>
      <c r="JI71" s="98"/>
      <c r="JJ71" s="98"/>
      <c r="JK71" s="98"/>
      <c r="JL71" s="98"/>
      <c r="JM71" s="98"/>
      <c r="JN71" s="98"/>
      <c r="JO71" s="98"/>
      <c r="JP71" s="98"/>
      <c r="JQ71" s="98"/>
      <c r="JR71" s="98"/>
      <c r="JS71" s="98"/>
      <c r="JT71" s="98"/>
      <c r="JU71" s="98"/>
      <c r="JV71" s="98"/>
      <c r="JW71" s="98"/>
      <c r="JX71" s="98"/>
      <c r="JY71" s="98"/>
      <c r="JZ71" s="98"/>
      <c r="KA71" s="98"/>
      <c r="KB71" s="98"/>
      <c r="KC71" s="98"/>
      <c r="KD71" s="98"/>
      <c r="KE71" s="98"/>
      <c r="KF71" s="98"/>
      <c r="KG71" s="98"/>
      <c r="KH71" s="98"/>
      <c r="KI71" s="98"/>
      <c r="KJ71" s="98"/>
      <c r="KK71" s="98"/>
      <c r="KL71" s="98"/>
      <c r="KM71" s="98"/>
      <c r="KN71" s="98"/>
      <c r="KO71" s="98"/>
      <c r="KP71" s="98"/>
      <c r="KQ71" s="98"/>
      <c r="KR71" s="98"/>
      <c r="KS71" s="98"/>
      <c r="KT71" s="98"/>
      <c r="KU71" s="98"/>
      <c r="KV71" s="98"/>
      <c r="KW71" s="98"/>
      <c r="KX71" s="98"/>
      <c r="KY71" s="98"/>
      <c r="KZ71" s="98"/>
      <c r="LA71" s="98"/>
      <c r="LB71" s="98"/>
      <c r="LC71" s="98"/>
      <c r="LD71" s="98"/>
      <c r="LE71" s="98"/>
      <c r="LF71" s="98"/>
      <c r="LG71" s="98"/>
      <c r="LH71" s="98"/>
      <c r="LI71" s="98"/>
      <c r="LJ71" s="98"/>
      <c r="LK71" s="98"/>
      <c r="LL71" s="98"/>
      <c r="LM71" s="98"/>
      <c r="LN71" s="98"/>
      <c r="LO71" s="98"/>
      <c r="LP71" s="98"/>
      <c r="LQ71" s="98"/>
      <c r="LR71" s="98"/>
      <c r="LS71" s="98"/>
      <c r="LT71" s="98"/>
      <c r="LU71" s="98"/>
      <c r="LV71" s="98"/>
      <c r="LW71" s="98"/>
      <c r="LX71" s="98"/>
      <c r="LY71" s="98"/>
      <c r="LZ71" s="98"/>
      <c r="MA71" s="98"/>
      <c r="MB71" s="98"/>
      <c r="MC71" s="98"/>
      <c r="MD71" s="98"/>
      <c r="ME71" s="98"/>
      <c r="MF71" s="98"/>
      <c r="MG71" s="98"/>
      <c r="MH71" s="98"/>
      <c r="MI71" s="98"/>
      <c r="MJ71" s="98"/>
      <c r="MK71" s="98"/>
      <c r="ML71" s="98"/>
      <c r="MM71" s="98"/>
      <c r="MN71" s="98"/>
      <c r="MO71" s="98"/>
      <c r="MP71" s="98"/>
      <c r="MQ71" s="98"/>
      <c r="MR71" s="98"/>
      <c r="MS71" s="98"/>
      <c r="MT71" s="98"/>
      <c r="MU71" s="98"/>
      <c r="MV71" s="98"/>
      <c r="MW71" s="98"/>
      <c r="MX71" s="98"/>
      <c r="MY71" s="98"/>
      <c r="MZ71" s="98"/>
      <c r="NA71" s="98"/>
      <c r="NB71" s="98"/>
      <c r="NC71" s="98"/>
      <c r="ND71" s="98"/>
      <c r="NE71" s="98"/>
      <c r="NF71" s="98"/>
      <c r="NG71" s="98"/>
      <c r="NH71" s="98"/>
      <c r="NI71" s="98"/>
      <c r="NJ71" s="98"/>
      <c r="NK71" s="98"/>
      <c r="NL71" s="98"/>
      <c r="NM71" s="98"/>
    </row>
    <row r="72" spans="1:377" s="51" customFormat="1" ht="12.75" x14ac:dyDescent="0.2">
      <c r="B72" s="80" t="s">
        <v>42</v>
      </c>
      <c r="C72" s="49"/>
      <c r="D72" s="49"/>
      <c r="E72" s="107"/>
      <c r="F72" s="81"/>
      <c r="G72" s="79">
        <f>G70+G71</f>
        <v>46.507367060000007</v>
      </c>
      <c r="H72" s="78"/>
      <c r="I72" s="81"/>
      <c r="J72" s="79">
        <f>J70+J71</f>
        <v>47.581014412000002</v>
      </c>
      <c r="K72" s="78"/>
      <c r="L72" s="185">
        <f>J72-G72</f>
        <v>1.0736473519999947</v>
      </c>
      <c r="M72" s="129">
        <f>IF((G72)=0,"",(L72/G72))</f>
        <v>2.3085532892345047E-2</v>
      </c>
      <c r="N72" s="78"/>
      <c r="O72" s="81"/>
      <c r="P72" s="79">
        <f>P70+P71</f>
        <v>48.254607412000006</v>
      </c>
      <c r="Q72" s="78"/>
      <c r="R72" s="185">
        <f t="shared" si="5"/>
        <v>0.67359300000000388</v>
      </c>
      <c r="S72" s="129">
        <f t="shared" si="38"/>
        <v>1.4156759966641711E-2</v>
      </c>
      <c r="T72" s="78"/>
      <c r="U72" s="81"/>
      <c r="V72" s="79">
        <f>V70+V71</f>
        <v>47.761249411999998</v>
      </c>
      <c r="W72" s="78"/>
      <c r="X72" s="185">
        <f t="shared" si="8"/>
        <v>-0.49335800000000773</v>
      </c>
      <c r="Y72" s="129">
        <f t="shared" si="9"/>
        <v>-1.022405996981169E-2</v>
      </c>
      <c r="Z72" s="78"/>
      <c r="AA72" s="81"/>
      <c r="AB72" s="79">
        <f>AB70+AB71</f>
        <v>48.236188412000004</v>
      </c>
      <c r="AC72" s="78"/>
      <c r="AD72" s="185">
        <f t="shared" si="11"/>
        <v>0.47493900000000622</v>
      </c>
      <c r="AE72" s="129">
        <f t="shared" si="12"/>
        <v>9.9440237817706237E-3</v>
      </c>
      <c r="AF72" s="78"/>
      <c r="AG72" s="81"/>
      <c r="AH72" s="79">
        <f>AH70+AH71</f>
        <v>48.542757412</v>
      </c>
      <c r="AI72" s="78"/>
      <c r="AJ72" s="185">
        <f t="shared" si="14"/>
        <v>0.30656899999999609</v>
      </c>
      <c r="AK72" s="129">
        <f t="shared" si="15"/>
        <v>6.355580946435832E-3</v>
      </c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  <c r="IW72" s="98"/>
      <c r="IX72" s="98"/>
      <c r="IY72" s="98"/>
      <c r="IZ72" s="98"/>
      <c r="JA72" s="98"/>
      <c r="JB72" s="98"/>
      <c r="JC72" s="98"/>
      <c r="JD72" s="98"/>
      <c r="JE72" s="98"/>
      <c r="JF72" s="98"/>
      <c r="JG72" s="98"/>
      <c r="JH72" s="98"/>
      <c r="JI72" s="98"/>
      <c r="JJ72" s="98"/>
      <c r="JK72" s="98"/>
      <c r="JL72" s="98"/>
      <c r="JM72" s="98"/>
      <c r="JN72" s="98"/>
      <c r="JO72" s="98"/>
      <c r="JP72" s="98"/>
      <c r="JQ72" s="98"/>
      <c r="JR72" s="98"/>
      <c r="JS72" s="98"/>
      <c r="JT72" s="98"/>
      <c r="JU72" s="98"/>
      <c r="JV72" s="98"/>
      <c r="JW72" s="98"/>
      <c r="JX72" s="98"/>
      <c r="JY72" s="98"/>
      <c r="JZ72" s="98"/>
      <c r="KA72" s="98"/>
      <c r="KB72" s="98"/>
      <c r="KC72" s="98"/>
      <c r="KD72" s="98"/>
      <c r="KE72" s="98"/>
      <c r="KF72" s="98"/>
      <c r="KG72" s="98"/>
      <c r="KH72" s="98"/>
      <c r="KI72" s="98"/>
      <c r="KJ72" s="98"/>
      <c r="KK72" s="98"/>
      <c r="KL72" s="98"/>
      <c r="KM72" s="98"/>
      <c r="KN72" s="98"/>
      <c r="KO72" s="98"/>
      <c r="KP72" s="98"/>
      <c r="KQ72" s="98"/>
      <c r="KR72" s="98"/>
      <c r="KS72" s="98"/>
      <c r="KT72" s="98"/>
      <c r="KU72" s="98"/>
      <c r="KV72" s="98"/>
      <c r="KW72" s="98"/>
      <c r="KX72" s="98"/>
      <c r="KY72" s="98"/>
      <c r="KZ72" s="98"/>
      <c r="LA72" s="98"/>
      <c r="LB72" s="98"/>
      <c r="LC72" s="98"/>
      <c r="LD72" s="98"/>
      <c r="LE72" s="98"/>
      <c r="LF72" s="98"/>
      <c r="LG72" s="98"/>
      <c r="LH72" s="98"/>
      <c r="LI72" s="98"/>
      <c r="LJ72" s="98"/>
      <c r="LK72" s="98"/>
      <c r="LL72" s="98"/>
      <c r="LM72" s="98"/>
      <c r="LN72" s="98"/>
      <c r="LO72" s="98"/>
      <c r="LP72" s="98"/>
      <c r="LQ72" s="98"/>
      <c r="LR72" s="98"/>
      <c r="LS72" s="98"/>
      <c r="LT72" s="98"/>
      <c r="LU72" s="98"/>
      <c r="LV72" s="98"/>
      <c r="LW72" s="98"/>
      <c r="LX72" s="98"/>
      <c r="LY72" s="98"/>
      <c r="LZ72" s="98"/>
      <c r="MA72" s="98"/>
      <c r="MB72" s="98"/>
      <c r="MC72" s="98"/>
      <c r="MD72" s="98"/>
      <c r="ME72" s="98"/>
      <c r="MF72" s="98"/>
      <c r="MG72" s="98"/>
      <c r="MH72" s="98"/>
      <c r="MI72" s="98"/>
      <c r="MJ72" s="98"/>
      <c r="MK72" s="98"/>
      <c r="ML72" s="98"/>
      <c r="MM72" s="98"/>
      <c r="MN72" s="98"/>
      <c r="MO72" s="98"/>
      <c r="MP72" s="98"/>
      <c r="MQ72" s="98"/>
      <c r="MR72" s="98"/>
      <c r="MS72" s="98"/>
      <c r="MT72" s="98"/>
      <c r="MU72" s="98"/>
      <c r="MV72" s="98"/>
      <c r="MW72" s="98"/>
      <c r="MX72" s="98"/>
      <c r="MY72" s="98"/>
      <c r="MZ72" s="98"/>
      <c r="NA72" s="98"/>
      <c r="NB72" s="98"/>
      <c r="NC72" s="98"/>
      <c r="ND72" s="98"/>
      <c r="NE72" s="98"/>
      <c r="NF72" s="98"/>
      <c r="NG72" s="98"/>
      <c r="NH72" s="98"/>
      <c r="NI72" s="98"/>
      <c r="NJ72" s="98"/>
      <c r="NK72" s="98"/>
      <c r="NL72" s="98"/>
      <c r="NM72" s="98"/>
    </row>
    <row r="73" spans="1:377" s="51" customFormat="1" ht="12.75" x14ac:dyDescent="0.2">
      <c r="B73" s="240" t="s">
        <v>43</v>
      </c>
      <c r="C73" s="240"/>
      <c r="D73" s="240"/>
      <c r="E73" s="107"/>
      <c r="F73" s="81"/>
      <c r="G73" s="82"/>
      <c r="H73" s="78"/>
      <c r="I73" s="81"/>
      <c r="J73" s="82"/>
      <c r="K73" s="78"/>
      <c r="L73" s="186">
        <f>J73-G73</f>
        <v>0</v>
      </c>
      <c r="M73" s="130" t="str">
        <f>IF((G73)=0,"",(L73/G73))</f>
        <v/>
      </c>
      <c r="N73" s="78"/>
      <c r="O73" s="81"/>
      <c r="P73" s="82"/>
      <c r="Q73" s="78"/>
      <c r="R73" s="186">
        <f t="shared" si="5"/>
        <v>0</v>
      </c>
      <c r="S73" s="130" t="str">
        <f t="shared" si="38"/>
        <v/>
      </c>
      <c r="T73" s="78"/>
      <c r="U73" s="81"/>
      <c r="V73" s="82"/>
      <c r="W73" s="78"/>
      <c r="X73" s="186">
        <f t="shared" si="8"/>
        <v>0</v>
      </c>
      <c r="Y73" s="130" t="str">
        <f t="shared" si="9"/>
        <v/>
      </c>
      <c r="Z73" s="78"/>
      <c r="AA73" s="81"/>
      <c r="AB73" s="82"/>
      <c r="AC73" s="78"/>
      <c r="AD73" s="186">
        <f t="shared" si="11"/>
        <v>0</v>
      </c>
      <c r="AE73" s="130" t="str">
        <f t="shared" si="12"/>
        <v/>
      </c>
      <c r="AF73" s="78"/>
      <c r="AG73" s="81"/>
      <c r="AH73" s="82"/>
      <c r="AI73" s="78"/>
      <c r="AJ73" s="186">
        <f t="shared" si="14"/>
        <v>0</v>
      </c>
      <c r="AK73" s="130" t="str">
        <f t="shared" si="15"/>
        <v/>
      </c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  <c r="IW73" s="98"/>
      <c r="IX73" s="98"/>
      <c r="IY73" s="98"/>
      <c r="IZ73" s="98"/>
      <c r="JA73" s="98"/>
      <c r="JB73" s="98"/>
      <c r="JC73" s="98"/>
      <c r="JD73" s="98"/>
      <c r="JE73" s="98"/>
      <c r="JF73" s="98"/>
      <c r="JG73" s="98"/>
      <c r="JH73" s="98"/>
      <c r="JI73" s="98"/>
      <c r="JJ73" s="98"/>
      <c r="JK73" s="98"/>
      <c r="JL73" s="98"/>
      <c r="JM73" s="98"/>
      <c r="JN73" s="98"/>
      <c r="JO73" s="98"/>
      <c r="JP73" s="98"/>
      <c r="JQ73" s="98"/>
      <c r="JR73" s="98"/>
      <c r="JS73" s="98"/>
      <c r="JT73" s="98"/>
      <c r="JU73" s="98"/>
      <c r="JV73" s="98"/>
      <c r="JW73" s="98"/>
      <c r="JX73" s="98"/>
      <c r="JY73" s="98"/>
      <c r="JZ73" s="98"/>
      <c r="KA73" s="98"/>
      <c r="KB73" s="98"/>
      <c r="KC73" s="98"/>
      <c r="KD73" s="98"/>
      <c r="KE73" s="98"/>
      <c r="KF73" s="98"/>
      <c r="KG73" s="98"/>
      <c r="KH73" s="98"/>
      <c r="KI73" s="98"/>
      <c r="KJ73" s="98"/>
      <c r="KK73" s="98"/>
      <c r="KL73" s="98"/>
      <c r="KM73" s="98"/>
      <c r="KN73" s="98"/>
      <c r="KO73" s="98"/>
      <c r="KP73" s="98"/>
      <c r="KQ73" s="98"/>
      <c r="KR73" s="98"/>
      <c r="KS73" s="98"/>
      <c r="KT73" s="98"/>
      <c r="KU73" s="98"/>
      <c r="KV73" s="98"/>
      <c r="KW73" s="98"/>
      <c r="KX73" s="98"/>
      <c r="KY73" s="98"/>
      <c r="KZ73" s="98"/>
      <c r="LA73" s="98"/>
      <c r="LB73" s="98"/>
      <c r="LC73" s="98"/>
      <c r="LD73" s="98"/>
      <c r="LE73" s="98"/>
      <c r="LF73" s="98"/>
      <c r="LG73" s="98"/>
      <c r="LH73" s="98"/>
      <c r="LI73" s="98"/>
      <c r="LJ73" s="98"/>
      <c r="LK73" s="98"/>
      <c r="LL73" s="98"/>
      <c r="LM73" s="98"/>
      <c r="LN73" s="98"/>
      <c r="LO73" s="98"/>
      <c r="LP73" s="98"/>
      <c r="LQ73" s="98"/>
      <c r="LR73" s="98"/>
      <c r="LS73" s="98"/>
      <c r="LT73" s="98"/>
      <c r="LU73" s="98"/>
      <c r="LV73" s="98"/>
      <c r="LW73" s="98"/>
      <c r="LX73" s="98"/>
      <c r="LY73" s="98"/>
      <c r="LZ73" s="98"/>
      <c r="MA73" s="98"/>
      <c r="MB73" s="98"/>
      <c r="MC73" s="98"/>
      <c r="MD73" s="98"/>
      <c r="ME73" s="98"/>
      <c r="MF73" s="98"/>
      <c r="MG73" s="98"/>
      <c r="MH73" s="98"/>
      <c r="MI73" s="98"/>
      <c r="MJ73" s="98"/>
      <c r="MK73" s="98"/>
      <c r="ML73" s="98"/>
      <c r="MM73" s="98"/>
      <c r="MN73" s="98"/>
      <c r="MO73" s="98"/>
      <c r="MP73" s="98"/>
      <c r="MQ73" s="98"/>
      <c r="MR73" s="98"/>
      <c r="MS73" s="98"/>
      <c r="MT73" s="98"/>
      <c r="MU73" s="98"/>
      <c r="MV73" s="98"/>
      <c r="MW73" s="98"/>
      <c r="MX73" s="98"/>
      <c r="MY73" s="98"/>
      <c r="MZ73" s="98"/>
      <c r="NA73" s="98"/>
      <c r="NB73" s="98"/>
      <c r="NC73" s="98"/>
      <c r="ND73" s="98"/>
      <c r="NE73" s="98"/>
      <c r="NF73" s="98"/>
      <c r="NG73" s="98"/>
      <c r="NH73" s="98"/>
      <c r="NI73" s="98"/>
      <c r="NJ73" s="98"/>
      <c r="NK73" s="98"/>
      <c r="NL73" s="98"/>
      <c r="NM73" s="98"/>
    </row>
    <row r="74" spans="1:377" s="51" customFormat="1" ht="13.5" thickBot="1" x14ac:dyDescent="0.25">
      <c r="B74" s="235" t="s">
        <v>46</v>
      </c>
      <c r="C74" s="235"/>
      <c r="D74" s="235"/>
      <c r="E74" s="108"/>
      <c r="F74" s="83"/>
      <c r="G74" s="84">
        <f>SUM(G72:G73)</f>
        <v>46.507367060000007</v>
      </c>
      <c r="H74" s="74"/>
      <c r="I74" s="83"/>
      <c r="J74" s="84">
        <f>SUM(J72:J73)</f>
        <v>47.581014412000002</v>
      </c>
      <c r="K74" s="74"/>
      <c r="L74" s="216">
        <f>J74-G74</f>
        <v>1.0736473519999947</v>
      </c>
      <c r="M74" s="132">
        <f>IF((G74)=0,"",(L74/G74))</f>
        <v>2.3085532892345047E-2</v>
      </c>
      <c r="N74" s="74"/>
      <c r="O74" s="83"/>
      <c r="P74" s="84">
        <f>SUM(P72:P73)</f>
        <v>48.254607412000006</v>
      </c>
      <c r="Q74" s="74"/>
      <c r="R74" s="216">
        <f t="shared" si="5"/>
        <v>0.67359300000000388</v>
      </c>
      <c r="S74" s="132">
        <f t="shared" si="38"/>
        <v>1.4156759966641711E-2</v>
      </c>
      <c r="T74" s="74"/>
      <c r="U74" s="83"/>
      <c r="V74" s="84">
        <f>SUM(V72:V73)</f>
        <v>47.761249411999998</v>
      </c>
      <c r="W74" s="74"/>
      <c r="X74" s="216">
        <f t="shared" si="8"/>
        <v>-0.49335800000000773</v>
      </c>
      <c r="Y74" s="132">
        <f t="shared" si="9"/>
        <v>-1.022405996981169E-2</v>
      </c>
      <c r="Z74" s="74"/>
      <c r="AA74" s="83"/>
      <c r="AB74" s="84">
        <f>SUM(AB72:AB73)</f>
        <v>48.236188412000004</v>
      </c>
      <c r="AC74" s="74"/>
      <c r="AD74" s="216">
        <f t="shared" si="11"/>
        <v>0.47493900000000622</v>
      </c>
      <c r="AE74" s="132">
        <f t="shared" si="12"/>
        <v>9.9440237817706237E-3</v>
      </c>
      <c r="AF74" s="74"/>
      <c r="AG74" s="83"/>
      <c r="AH74" s="84">
        <f>SUM(AH72:AH73)</f>
        <v>48.542757412</v>
      </c>
      <c r="AI74" s="74"/>
      <c r="AJ74" s="216">
        <f t="shared" si="14"/>
        <v>0.30656899999999609</v>
      </c>
      <c r="AK74" s="132">
        <f t="shared" si="15"/>
        <v>6.355580946435832E-3</v>
      </c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  <c r="IW74" s="98"/>
      <c r="IX74" s="98"/>
      <c r="IY74" s="98"/>
      <c r="IZ74" s="98"/>
      <c r="JA74" s="98"/>
      <c r="JB74" s="98"/>
      <c r="JC74" s="98"/>
      <c r="JD74" s="98"/>
      <c r="JE74" s="98"/>
      <c r="JF74" s="98"/>
      <c r="JG74" s="98"/>
      <c r="JH74" s="98"/>
      <c r="JI74" s="98"/>
      <c r="JJ74" s="98"/>
      <c r="JK74" s="98"/>
      <c r="JL74" s="98"/>
      <c r="JM74" s="98"/>
      <c r="JN74" s="98"/>
      <c r="JO74" s="98"/>
      <c r="JP74" s="98"/>
      <c r="JQ74" s="98"/>
      <c r="JR74" s="98"/>
      <c r="JS74" s="98"/>
      <c r="JT74" s="98"/>
      <c r="JU74" s="98"/>
      <c r="JV74" s="98"/>
      <c r="JW74" s="98"/>
      <c r="JX74" s="98"/>
      <c r="JY74" s="98"/>
      <c r="JZ74" s="98"/>
      <c r="KA74" s="98"/>
      <c r="KB74" s="98"/>
      <c r="KC74" s="98"/>
      <c r="KD74" s="98"/>
      <c r="KE74" s="98"/>
      <c r="KF74" s="98"/>
      <c r="KG74" s="98"/>
      <c r="KH74" s="98"/>
      <c r="KI74" s="98"/>
      <c r="KJ74" s="98"/>
      <c r="KK74" s="98"/>
      <c r="KL74" s="98"/>
      <c r="KM74" s="98"/>
      <c r="KN74" s="98"/>
      <c r="KO74" s="98"/>
      <c r="KP74" s="98"/>
      <c r="KQ74" s="98"/>
      <c r="KR74" s="98"/>
      <c r="KS74" s="98"/>
      <c r="KT74" s="98"/>
      <c r="KU74" s="98"/>
      <c r="KV74" s="98"/>
      <c r="KW74" s="98"/>
      <c r="KX74" s="98"/>
      <c r="KY74" s="98"/>
      <c r="KZ74" s="98"/>
      <c r="LA74" s="98"/>
      <c r="LB74" s="98"/>
      <c r="LC74" s="98"/>
      <c r="LD74" s="98"/>
      <c r="LE74" s="98"/>
      <c r="LF74" s="98"/>
      <c r="LG74" s="98"/>
      <c r="LH74" s="98"/>
      <c r="LI74" s="98"/>
      <c r="LJ74" s="98"/>
      <c r="LK74" s="98"/>
      <c r="LL74" s="98"/>
      <c r="LM74" s="98"/>
      <c r="LN74" s="98"/>
      <c r="LO74" s="98"/>
      <c r="LP74" s="98"/>
      <c r="LQ74" s="98"/>
      <c r="LR74" s="98"/>
      <c r="LS74" s="98"/>
      <c r="LT74" s="98"/>
      <c r="LU74" s="98"/>
      <c r="LV74" s="98"/>
      <c r="LW74" s="98"/>
      <c r="LX74" s="98"/>
      <c r="LY74" s="98"/>
      <c r="LZ74" s="98"/>
      <c r="MA74" s="98"/>
      <c r="MB74" s="98"/>
      <c r="MC74" s="98"/>
      <c r="MD74" s="98"/>
      <c r="ME74" s="98"/>
      <c r="MF74" s="98"/>
      <c r="MG74" s="98"/>
      <c r="MH74" s="98"/>
      <c r="MI74" s="98"/>
      <c r="MJ74" s="98"/>
      <c r="MK74" s="98"/>
      <c r="ML74" s="98"/>
      <c r="MM74" s="98"/>
      <c r="MN74" s="98"/>
      <c r="MO74" s="98"/>
      <c r="MP74" s="98"/>
      <c r="MQ74" s="98"/>
      <c r="MR74" s="98"/>
      <c r="MS74" s="98"/>
      <c r="MT74" s="98"/>
      <c r="MU74" s="98"/>
      <c r="MV74" s="98"/>
      <c r="MW74" s="98"/>
      <c r="MX74" s="98"/>
      <c r="MY74" s="98"/>
      <c r="MZ74" s="98"/>
      <c r="NA74" s="98"/>
      <c r="NB74" s="98"/>
      <c r="NC74" s="98"/>
      <c r="ND74" s="98"/>
      <c r="NE74" s="98"/>
      <c r="NF74" s="98"/>
      <c r="NG74" s="98"/>
      <c r="NH74" s="98"/>
      <c r="NI74" s="98"/>
      <c r="NJ74" s="98"/>
      <c r="NK74" s="98"/>
      <c r="NL74" s="98"/>
      <c r="NM74" s="98"/>
    </row>
    <row r="75" spans="1:377" s="51" customFormat="1" ht="15.75" thickBot="1" x14ac:dyDescent="0.25">
      <c r="B75" s="68"/>
      <c r="C75" s="69"/>
      <c r="D75" s="70"/>
      <c r="E75" s="71"/>
      <c r="F75" s="85"/>
      <c r="G75" s="91"/>
      <c r="H75" s="110"/>
      <c r="I75" s="85"/>
      <c r="J75" s="91"/>
      <c r="K75" s="110"/>
      <c r="L75" s="180"/>
      <c r="M75" s="133"/>
      <c r="N75" s="110"/>
      <c r="O75" s="85"/>
      <c r="P75" s="91"/>
      <c r="Q75" s="110"/>
      <c r="R75" s="180"/>
      <c r="S75" s="133"/>
      <c r="T75" s="110"/>
      <c r="U75" s="85"/>
      <c r="V75" s="91"/>
      <c r="W75" s="110"/>
      <c r="X75" s="180"/>
      <c r="Y75" s="133"/>
      <c r="Z75" s="110"/>
      <c r="AA75" s="85"/>
      <c r="AB75" s="91"/>
      <c r="AC75" s="110"/>
      <c r="AD75" s="180"/>
      <c r="AE75" s="133"/>
      <c r="AF75" s="110"/>
      <c r="AG75" s="85"/>
      <c r="AH75" s="91"/>
      <c r="AI75" s="110"/>
      <c r="AJ75" s="180"/>
      <c r="AK75" s="133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  <c r="IW75" s="98"/>
      <c r="IX75" s="98"/>
      <c r="IY75" s="98"/>
      <c r="IZ75" s="98"/>
      <c r="JA75" s="98"/>
      <c r="JB75" s="98"/>
      <c r="JC75" s="98"/>
      <c r="JD75" s="98"/>
      <c r="JE75" s="98"/>
      <c r="JF75" s="98"/>
      <c r="JG75" s="98"/>
      <c r="JH75" s="98"/>
      <c r="JI75" s="98"/>
      <c r="JJ75" s="98"/>
      <c r="JK75" s="98"/>
      <c r="JL75" s="98"/>
      <c r="JM75" s="98"/>
      <c r="JN75" s="98"/>
      <c r="JO75" s="98"/>
      <c r="JP75" s="98"/>
      <c r="JQ75" s="98"/>
      <c r="JR75" s="98"/>
      <c r="JS75" s="98"/>
      <c r="JT75" s="98"/>
      <c r="JU75" s="98"/>
      <c r="JV75" s="98"/>
      <c r="JW75" s="98"/>
      <c r="JX75" s="98"/>
      <c r="JY75" s="98"/>
      <c r="JZ75" s="98"/>
      <c r="KA75" s="98"/>
      <c r="KB75" s="98"/>
      <c r="KC75" s="98"/>
      <c r="KD75" s="98"/>
      <c r="KE75" s="98"/>
      <c r="KF75" s="98"/>
      <c r="KG75" s="98"/>
      <c r="KH75" s="98"/>
      <c r="KI75" s="98"/>
      <c r="KJ75" s="98"/>
      <c r="KK75" s="98"/>
      <c r="KL75" s="98"/>
      <c r="KM75" s="98"/>
      <c r="KN75" s="98"/>
      <c r="KO75" s="98"/>
      <c r="KP75" s="98"/>
      <c r="KQ75" s="98"/>
      <c r="KR75" s="98"/>
      <c r="KS75" s="98"/>
      <c r="KT75" s="98"/>
      <c r="KU75" s="98"/>
      <c r="KV75" s="98"/>
      <c r="KW75" s="98"/>
      <c r="KX75" s="98"/>
      <c r="KY75" s="98"/>
      <c r="KZ75" s="98"/>
      <c r="LA75" s="98"/>
      <c r="LB75" s="98"/>
      <c r="LC75" s="98"/>
      <c r="LD75" s="98"/>
      <c r="LE75" s="98"/>
      <c r="LF75" s="98"/>
      <c r="LG75" s="98"/>
      <c r="LH75" s="98"/>
      <c r="LI75" s="98"/>
      <c r="LJ75" s="98"/>
      <c r="LK75" s="98"/>
      <c r="LL75" s="98"/>
      <c r="LM75" s="98"/>
      <c r="LN75" s="98"/>
      <c r="LO75" s="98"/>
      <c r="LP75" s="98"/>
      <c r="LQ75" s="98"/>
      <c r="LR75" s="98"/>
      <c r="LS75" s="98"/>
      <c r="LT75" s="98"/>
      <c r="LU75" s="98"/>
      <c r="LV75" s="98"/>
      <c r="LW75" s="98"/>
      <c r="LX75" s="98"/>
      <c r="LY75" s="98"/>
      <c r="LZ75" s="98"/>
      <c r="MA75" s="98"/>
      <c r="MB75" s="98"/>
      <c r="MC75" s="98"/>
      <c r="MD75" s="98"/>
      <c r="ME75" s="98"/>
      <c r="MF75" s="98"/>
      <c r="MG75" s="98"/>
      <c r="MH75" s="98"/>
      <c r="MI75" s="98"/>
      <c r="MJ75" s="98"/>
      <c r="MK75" s="98"/>
      <c r="ML75" s="98"/>
      <c r="MM75" s="98"/>
      <c r="MN75" s="98"/>
      <c r="MO75" s="98"/>
      <c r="MP75" s="98"/>
      <c r="MQ75" s="98"/>
      <c r="MR75" s="98"/>
      <c r="MS75" s="98"/>
      <c r="MT75" s="98"/>
      <c r="MU75" s="98"/>
      <c r="MV75" s="98"/>
      <c r="MW75" s="98"/>
      <c r="MX75" s="98"/>
      <c r="MY75" s="98"/>
      <c r="MZ75" s="98"/>
      <c r="NA75" s="98"/>
      <c r="NB75" s="98"/>
      <c r="NC75" s="98"/>
      <c r="ND75" s="98"/>
      <c r="NE75" s="98"/>
      <c r="NF75" s="98"/>
      <c r="NG75" s="98"/>
      <c r="NH75" s="98"/>
      <c r="NI75" s="98"/>
      <c r="NJ75" s="98"/>
      <c r="NK75" s="98"/>
      <c r="NL75" s="98"/>
      <c r="NM75" s="98"/>
    </row>
    <row r="76" spans="1:377" x14ac:dyDescent="0.25">
      <c r="J76" s="47"/>
      <c r="P76" s="47"/>
      <c r="V76" s="47"/>
      <c r="AB76" s="47"/>
      <c r="AH76" s="47"/>
    </row>
    <row r="77" spans="1:377" x14ac:dyDescent="0.25">
      <c r="B77" s="8" t="s">
        <v>47</v>
      </c>
      <c r="F77" s="87">
        <v>3.4500000000000003E-2</v>
      </c>
      <c r="I77" s="87">
        <v>3.6900000000000002E-2</v>
      </c>
      <c r="O77" s="87">
        <f>I77</f>
        <v>3.6900000000000002E-2</v>
      </c>
      <c r="U77" s="87">
        <f>I77</f>
        <v>3.6900000000000002E-2</v>
      </c>
      <c r="AA77" s="87">
        <f>I77</f>
        <v>3.6900000000000002E-2</v>
      </c>
      <c r="AG77" s="87">
        <f>I77</f>
        <v>3.6900000000000002E-2</v>
      </c>
    </row>
    <row r="79" spans="1:377" x14ac:dyDescent="0.25">
      <c r="A79" s="88" t="s">
        <v>48</v>
      </c>
    </row>
    <row r="81" spans="1:377" x14ac:dyDescent="0.25">
      <c r="A81" s="2" t="s">
        <v>49</v>
      </c>
    </row>
    <row r="82" spans="1:377" x14ac:dyDescent="0.25">
      <c r="A82" s="2" t="s">
        <v>50</v>
      </c>
    </row>
    <row r="84" spans="1:377" x14ac:dyDescent="0.25">
      <c r="A84" s="7" t="s">
        <v>51</v>
      </c>
      <c r="M84" s="2"/>
      <c r="S84" s="2"/>
      <c r="Y84" s="2"/>
      <c r="AE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</row>
    <row r="85" spans="1:377" x14ac:dyDescent="0.25">
      <c r="A85" s="7" t="s">
        <v>52</v>
      </c>
      <c r="M85" s="2"/>
      <c r="S85" s="2"/>
      <c r="Y85" s="2"/>
      <c r="AE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</row>
    <row r="87" spans="1:377" x14ac:dyDescent="0.25">
      <c r="A87" s="2" t="s">
        <v>53</v>
      </c>
      <c r="M87" s="2"/>
      <c r="S87" s="2"/>
      <c r="Y87" s="2"/>
      <c r="AE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</row>
    <row r="88" spans="1:377" x14ac:dyDescent="0.25">
      <c r="A88" s="2" t="s">
        <v>54</v>
      </c>
      <c r="M88" s="2"/>
      <c r="S88" s="2"/>
      <c r="Y88" s="2"/>
      <c r="AE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</row>
    <row r="89" spans="1:377" x14ac:dyDescent="0.25">
      <c r="A89" s="2" t="s">
        <v>55</v>
      </c>
      <c r="M89" s="2"/>
      <c r="S89" s="2"/>
      <c r="Y89" s="2"/>
      <c r="AE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</row>
    <row r="90" spans="1:377" x14ac:dyDescent="0.25">
      <c r="A90" s="2" t="s">
        <v>56</v>
      </c>
      <c r="M90" s="2"/>
      <c r="S90" s="2"/>
      <c r="Y90" s="2"/>
      <c r="AE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</row>
    <row r="91" spans="1:377" x14ac:dyDescent="0.25">
      <c r="A91" s="2" t="s">
        <v>57</v>
      </c>
      <c r="M91" s="2"/>
      <c r="S91" s="2"/>
      <c r="Y91" s="2"/>
      <c r="AE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</row>
    <row r="93" spans="1:377" x14ac:dyDescent="0.25">
      <c r="A93" s="89"/>
      <c r="B93" s="2" t="s">
        <v>58</v>
      </c>
      <c r="M93" s="2"/>
      <c r="S93" s="2"/>
      <c r="Y93" s="2"/>
      <c r="AE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</row>
  </sheetData>
  <mergeCells count="20">
    <mergeCell ref="B74:D74"/>
    <mergeCell ref="AG20:AH20"/>
    <mergeCell ref="AJ20:AK20"/>
    <mergeCell ref="D21:D22"/>
    <mergeCell ref="B67:D67"/>
    <mergeCell ref="B68:D68"/>
    <mergeCell ref="B73:D73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prompt="Select Charge Unit - monthly, per kWh, per kW" sqref="D51:D52 D40:D49 D69 D54:D63 D75 D23:D38">
      <formula1>"Monthly, per kWh, per kW"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paperSize="5" scale="3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Residential</vt:lpstr>
      <vt:lpstr>GS&lt;50</vt:lpstr>
      <vt:lpstr>GS&gt;50</vt:lpstr>
      <vt:lpstr>LU</vt:lpstr>
      <vt:lpstr>USL</vt:lpstr>
      <vt:lpstr>Sentinel</vt:lpstr>
      <vt:lpstr>SL</vt:lpstr>
      <vt:lpstr>'GS&lt;50'!Print_Area</vt:lpstr>
      <vt:lpstr>'GS&gt;50'!Print_Area</vt:lpstr>
      <vt:lpstr>LU!Print_Area</vt:lpstr>
      <vt:lpstr>Residential!Print_Area</vt:lpstr>
      <vt:lpstr>Sentinel!Print_Area</vt:lpstr>
      <vt:lpstr>SL!Print_Area</vt:lpstr>
      <vt:lpstr>USL!Print_Area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Vitalika Quenville</dc:creator>
  <cp:lastModifiedBy>Vitalika Quenville</cp:lastModifiedBy>
  <cp:lastPrinted>2015-08-19T15:39:45Z</cp:lastPrinted>
  <dcterms:created xsi:type="dcterms:W3CDTF">2014-04-29T13:30:37Z</dcterms:created>
  <dcterms:modified xsi:type="dcterms:W3CDTF">2015-08-21T14:40:32Z</dcterms:modified>
</cp:coreProperties>
</file>