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640" activeTab="3"/>
  </bookViews>
  <sheets>
    <sheet name="2016" sheetId="1" r:id="rId1"/>
    <sheet name="2017" sheetId="2" r:id="rId2"/>
    <sheet name="2018" sheetId="3" r:id="rId3"/>
    <sheet name="2019" sheetId="4" r:id="rId4"/>
    <sheet name="2020" sheetId="5" r:id="rId5"/>
  </sheets>
  <definedNames>
    <definedName name="_xlnm.Print_Area" localSheetId="0">'2016'!$A$1:$M$48</definedName>
  </definedNames>
  <calcPr calcId="145621"/>
</workbook>
</file>

<file path=xl/calcChain.xml><?xml version="1.0" encoding="utf-8"?>
<calcChain xmlns="http://schemas.openxmlformats.org/spreadsheetml/2006/main">
  <c r="G21" i="5" l="1"/>
  <c r="F22" i="5"/>
  <c r="G22" i="5" s="1"/>
  <c r="F21" i="5"/>
  <c r="L38" i="5" l="1"/>
  <c r="J38" i="5"/>
  <c r="I38" i="5"/>
  <c r="H38" i="5"/>
  <c r="G38" i="5"/>
  <c r="F38" i="5"/>
  <c r="E38" i="5"/>
  <c r="D38" i="5"/>
  <c r="C38" i="5"/>
  <c r="K37" i="5"/>
  <c r="M37" i="5" s="1"/>
  <c r="K36" i="5"/>
  <c r="M36" i="5" s="1"/>
  <c r="M38" i="5" s="1"/>
  <c r="L35" i="5"/>
  <c r="J35" i="5"/>
  <c r="I35" i="5"/>
  <c r="H35" i="5"/>
  <c r="G35" i="5"/>
  <c r="F35" i="5"/>
  <c r="E35" i="5"/>
  <c r="D35" i="5"/>
  <c r="C35" i="5"/>
  <c r="K34" i="5"/>
  <c r="M34" i="5" s="1"/>
  <c r="K33" i="5"/>
  <c r="M33" i="5" s="1"/>
  <c r="M35" i="5" s="1"/>
  <c r="L32" i="5"/>
  <c r="J32" i="5"/>
  <c r="I32" i="5"/>
  <c r="H32" i="5"/>
  <c r="G32" i="5"/>
  <c r="F32" i="5"/>
  <c r="E32" i="5"/>
  <c r="D32" i="5"/>
  <c r="C32" i="5"/>
  <c r="K31" i="5"/>
  <c r="M31" i="5" s="1"/>
  <c r="K30" i="5"/>
  <c r="M30" i="5" s="1"/>
  <c r="L29" i="5"/>
  <c r="J29" i="5"/>
  <c r="I29" i="5"/>
  <c r="H29" i="5"/>
  <c r="G29" i="5"/>
  <c r="F29" i="5"/>
  <c r="E29" i="5"/>
  <c r="D29" i="5"/>
  <c r="C29" i="5"/>
  <c r="K28" i="5"/>
  <c r="M28" i="5" s="1"/>
  <c r="K27" i="5"/>
  <c r="M27" i="5" s="1"/>
  <c r="L26" i="5"/>
  <c r="J26" i="5"/>
  <c r="I26" i="5"/>
  <c r="H26" i="5"/>
  <c r="G26" i="5"/>
  <c r="F26" i="5"/>
  <c r="E26" i="5"/>
  <c r="D26" i="5"/>
  <c r="C26" i="5"/>
  <c r="K25" i="5"/>
  <c r="M25" i="5" s="1"/>
  <c r="K24" i="5"/>
  <c r="M24" i="5" s="1"/>
  <c r="M26" i="5" s="1"/>
  <c r="L23" i="5"/>
  <c r="I23" i="5"/>
  <c r="H23" i="5"/>
  <c r="F23" i="5"/>
  <c r="D23" i="5"/>
  <c r="E22" i="5"/>
  <c r="C22" i="5" s="1"/>
  <c r="K22" i="5" s="1"/>
  <c r="M22" i="5" s="1"/>
  <c r="J23" i="5"/>
  <c r="E21" i="5"/>
  <c r="L20" i="5"/>
  <c r="J20" i="5"/>
  <c r="H20" i="5"/>
  <c r="G20" i="5"/>
  <c r="F20" i="5"/>
  <c r="E20" i="5"/>
  <c r="D20" i="5"/>
  <c r="C20" i="5"/>
  <c r="K19" i="5"/>
  <c r="M19" i="5" s="1"/>
  <c r="I20" i="5"/>
  <c r="L17" i="5"/>
  <c r="J17" i="5"/>
  <c r="I17" i="5"/>
  <c r="H17" i="5"/>
  <c r="D17" i="5"/>
  <c r="L14" i="5"/>
  <c r="J14" i="5"/>
  <c r="I14" i="5"/>
  <c r="G14" i="5"/>
  <c r="F14" i="5"/>
  <c r="D14" i="5"/>
  <c r="C13" i="5"/>
  <c r="K13" i="5" s="1"/>
  <c r="M13" i="5" s="1"/>
  <c r="H14" i="5"/>
  <c r="A12" i="5"/>
  <c r="A15" i="5" s="1"/>
  <c r="A18" i="5" s="1"/>
  <c r="A21" i="5" s="1"/>
  <c r="A24" i="5" s="1"/>
  <c r="A27" i="5" s="1"/>
  <c r="A30" i="5" s="1"/>
  <c r="A33" i="5" s="1"/>
  <c r="A36" i="5" s="1"/>
  <c r="L11" i="5"/>
  <c r="L39" i="5" s="1"/>
  <c r="J11" i="5"/>
  <c r="I11" i="5"/>
  <c r="H11" i="5"/>
  <c r="D11" i="5"/>
  <c r="D39" i="5" s="1"/>
  <c r="E10" i="5"/>
  <c r="C10" i="5" s="1"/>
  <c r="K10" i="5" s="1"/>
  <c r="M10" i="5" s="1"/>
  <c r="F11" i="5"/>
  <c r="L40" i="5"/>
  <c r="L42" i="5" s="1"/>
  <c r="C12" i="5"/>
  <c r="L38" i="4"/>
  <c r="J38" i="4"/>
  <c r="I38" i="4"/>
  <c r="H38" i="4"/>
  <c r="G38" i="4"/>
  <c r="F38" i="4"/>
  <c r="E38" i="4"/>
  <c r="D38" i="4"/>
  <c r="C38" i="4"/>
  <c r="K37" i="4"/>
  <c r="M37" i="4" s="1"/>
  <c r="K36" i="4"/>
  <c r="M36" i="4" s="1"/>
  <c r="M38" i="4" s="1"/>
  <c r="L35" i="4"/>
  <c r="J35" i="4"/>
  <c r="I35" i="4"/>
  <c r="H35" i="4"/>
  <c r="G35" i="4"/>
  <c r="F35" i="4"/>
  <c r="E35" i="4"/>
  <c r="D35" i="4"/>
  <c r="C35" i="4"/>
  <c r="K34" i="4"/>
  <c r="M34" i="4" s="1"/>
  <c r="K33" i="4"/>
  <c r="M33" i="4" s="1"/>
  <c r="M35" i="4" s="1"/>
  <c r="L32" i="4"/>
  <c r="J32" i="4"/>
  <c r="I32" i="4"/>
  <c r="H32" i="4"/>
  <c r="G32" i="4"/>
  <c r="F32" i="4"/>
  <c r="E32" i="4"/>
  <c r="D32" i="4"/>
  <c r="C32" i="4"/>
  <c r="K31" i="4"/>
  <c r="M31" i="4" s="1"/>
  <c r="K30" i="4"/>
  <c r="M30" i="4" s="1"/>
  <c r="L29" i="4"/>
  <c r="J29" i="4"/>
  <c r="I29" i="4"/>
  <c r="H29" i="4"/>
  <c r="G29" i="4"/>
  <c r="F29" i="4"/>
  <c r="E29" i="4"/>
  <c r="D29" i="4"/>
  <c r="C29" i="4"/>
  <c r="K28" i="4"/>
  <c r="M28" i="4" s="1"/>
  <c r="K27" i="4"/>
  <c r="M27" i="4" s="1"/>
  <c r="M29" i="4" s="1"/>
  <c r="L26" i="4"/>
  <c r="J26" i="4"/>
  <c r="I26" i="4"/>
  <c r="H26" i="4"/>
  <c r="G26" i="4"/>
  <c r="F26" i="4"/>
  <c r="E26" i="4"/>
  <c r="D26" i="4"/>
  <c r="C26" i="4"/>
  <c r="K25" i="4"/>
  <c r="M25" i="4" s="1"/>
  <c r="K24" i="4"/>
  <c r="M24" i="4" s="1"/>
  <c r="M26" i="4" s="1"/>
  <c r="L23" i="4"/>
  <c r="I23" i="4"/>
  <c r="H23" i="4"/>
  <c r="F23" i="4"/>
  <c r="D23" i="4"/>
  <c r="J23" i="4"/>
  <c r="E21" i="4"/>
  <c r="C21" i="4" s="1"/>
  <c r="L20" i="4"/>
  <c r="J20" i="4"/>
  <c r="H20" i="4"/>
  <c r="G20" i="4"/>
  <c r="F20" i="4"/>
  <c r="E20" i="4"/>
  <c r="D20" i="4"/>
  <c r="C20" i="4"/>
  <c r="K19" i="4"/>
  <c r="M19" i="4" s="1"/>
  <c r="I20" i="4"/>
  <c r="L17" i="4"/>
  <c r="J17" i="4"/>
  <c r="I17" i="4"/>
  <c r="H17" i="4"/>
  <c r="D17" i="4"/>
  <c r="E16" i="4"/>
  <c r="C16" i="4" s="1"/>
  <c r="K16" i="4" s="1"/>
  <c r="M16" i="4" s="1"/>
  <c r="A15" i="4"/>
  <c r="A18" i="4" s="1"/>
  <c r="A21" i="4" s="1"/>
  <c r="A24" i="4" s="1"/>
  <c r="A27" i="4" s="1"/>
  <c r="A30" i="4" s="1"/>
  <c r="A33" i="4" s="1"/>
  <c r="A36" i="4" s="1"/>
  <c r="L14" i="4"/>
  <c r="J14" i="4"/>
  <c r="I14" i="4"/>
  <c r="G14" i="4"/>
  <c r="F14" i="4"/>
  <c r="E14" i="4"/>
  <c r="D14" i="4"/>
  <c r="C13" i="4"/>
  <c r="K13" i="4" s="1"/>
  <c r="M13" i="4" s="1"/>
  <c r="H14" i="4"/>
  <c r="C12" i="4"/>
  <c r="C14" i="4" s="1"/>
  <c r="A12" i="4"/>
  <c r="L11" i="4"/>
  <c r="L39" i="4" s="1"/>
  <c r="J11" i="4"/>
  <c r="I11" i="4"/>
  <c r="H11" i="4"/>
  <c r="D11" i="4"/>
  <c r="D39" i="4" s="1"/>
  <c r="E10" i="4"/>
  <c r="C10" i="4" s="1"/>
  <c r="K10" i="4" s="1"/>
  <c r="M10" i="4" s="1"/>
  <c r="F11" i="4"/>
  <c r="L40" i="4"/>
  <c r="L42" i="4" s="1"/>
  <c r="D40" i="4"/>
  <c r="D42" i="4" s="1"/>
  <c r="L38" i="3"/>
  <c r="J38" i="3"/>
  <c r="I38" i="3"/>
  <c r="H38" i="3"/>
  <c r="G38" i="3"/>
  <c r="F38" i="3"/>
  <c r="E38" i="3"/>
  <c r="D38" i="3"/>
  <c r="C38" i="3"/>
  <c r="K37" i="3"/>
  <c r="M37" i="3" s="1"/>
  <c r="K36" i="3"/>
  <c r="K38" i="3" s="1"/>
  <c r="L35" i="3"/>
  <c r="J35" i="3"/>
  <c r="I35" i="3"/>
  <c r="H35" i="3"/>
  <c r="G35" i="3"/>
  <c r="F35" i="3"/>
  <c r="E35" i="3"/>
  <c r="D35" i="3"/>
  <c r="C35" i="3"/>
  <c r="K34" i="3"/>
  <c r="M34" i="3" s="1"/>
  <c r="K33" i="3"/>
  <c r="K35" i="3" s="1"/>
  <c r="L32" i="3"/>
  <c r="J32" i="3"/>
  <c r="I32" i="3"/>
  <c r="H32" i="3"/>
  <c r="G32" i="3"/>
  <c r="F32" i="3"/>
  <c r="E32" i="3"/>
  <c r="D32" i="3"/>
  <c r="C32" i="3"/>
  <c r="K31" i="3"/>
  <c r="M31" i="3" s="1"/>
  <c r="K30" i="3"/>
  <c r="K32" i="3" s="1"/>
  <c r="L29" i="3"/>
  <c r="J29" i="3"/>
  <c r="I29" i="3"/>
  <c r="H29" i="3"/>
  <c r="G29" i="3"/>
  <c r="F29" i="3"/>
  <c r="E29" i="3"/>
  <c r="D29" i="3"/>
  <c r="C29" i="3"/>
  <c r="K28" i="3"/>
  <c r="M28" i="3" s="1"/>
  <c r="K27" i="3"/>
  <c r="L26" i="3"/>
  <c r="J26" i="3"/>
  <c r="I26" i="3"/>
  <c r="H26" i="3"/>
  <c r="G26" i="3"/>
  <c r="F26" i="3"/>
  <c r="E26" i="3"/>
  <c r="D26" i="3"/>
  <c r="C26" i="3"/>
  <c r="K25" i="3"/>
  <c r="M25" i="3" s="1"/>
  <c r="K24" i="3"/>
  <c r="K26" i="3" s="1"/>
  <c r="L23" i="3"/>
  <c r="I23" i="3"/>
  <c r="H23" i="3"/>
  <c r="F23" i="3"/>
  <c r="D23" i="3"/>
  <c r="E22" i="3"/>
  <c r="C22" i="3" s="1"/>
  <c r="K22" i="3" s="1"/>
  <c r="M22" i="3" s="1"/>
  <c r="J23" i="3"/>
  <c r="L20" i="3"/>
  <c r="J20" i="3"/>
  <c r="H20" i="3"/>
  <c r="G20" i="3"/>
  <c r="F20" i="3"/>
  <c r="E20" i="3"/>
  <c r="D20" i="3"/>
  <c r="C20" i="3"/>
  <c r="K19" i="3"/>
  <c r="M19" i="3" s="1"/>
  <c r="I20" i="3"/>
  <c r="L17" i="3"/>
  <c r="J17" i="3"/>
  <c r="I17" i="3"/>
  <c r="H17" i="3"/>
  <c r="D17" i="3"/>
  <c r="L14" i="3"/>
  <c r="J14" i="3"/>
  <c r="I14" i="3"/>
  <c r="G14" i="3"/>
  <c r="F14" i="3"/>
  <c r="D14" i="3"/>
  <c r="C13" i="3"/>
  <c r="K13" i="3" s="1"/>
  <c r="M13" i="3" s="1"/>
  <c r="H14" i="3"/>
  <c r="E14" i="3"/>
  <c r="A12" i="3"/>
  <c r="A15" i="3" s="1"/>
  <c r="A18" i="3" s="1"/>
  <c r="A21" i="3" s="1"/>
  <c r="A24" i="3" s="1"/>
  <c r="A27" i="3" s="1"/>
  <c r="A30" i="3" s="1"/>
  <c r="A33" i="3" s="1"/>
  <c r="A36" i="3" s="1"/>
  <c r="L11" i="3"/>
  <c r="L39" i="3" s="1"/>
  <c r="J11" i="3"/>
  <c r="I11" i="3"/>
  <c r="H11" i="3"/>
  <c r="D11" i="3"/>
  <c r="D39" i="3" s="1"/>
  <c r="E10" i="3"/>
  <c r="C10" i="3" s="1"/>
  <c r="K10" i="3" s="1"/>
  <c r="M10" i="3" s="1"/>
  <c r="F11" i="3"/>
  <c r="E22" i="2"/>
  <c r="C22" i="2" s="1"/>
  <c r="E21" i="2"/>
  <c r="C21" i="2" s="1"/>
  <c r="M29" i="5" l="1"/>
  <c r="K29" i="3"/>
  <c r="M24" i="3"/>
  <c r="M26" i="3" s="1"/>
  <c r="M27" i="3"/>
  <c r="M29" i="3" s="1"/>
  <c r="M30" i="3"/>
  <c r="M33" i="3"/>
  <c r="M35" i="3" s="1"/>
  <c r="M36" i="3"/>
  <c r="M38" i="3" s="1"/>
  <c r="M32" i="3"/>
  <c r="H39" i="5"/>
  <c r="H40" i="5" s="1"/>
  <c r="H42" i="5" s="1"/>
  <c r="I39" i="3"/>
  <c r="G23" i="3"/>
  <c r="G23" i="4"/>
  <c r="E21" i="3"/>
  <c r="C21" i="3" s="1"/>
  <c r="H39" i="3"/>
  <c r="H40" i="3" s="1"/>
  <c r="H42" i="3" s="1"/>
  <c r="I39" i="5"/>
  <c r="I40" i="5" s="1"/>
  <c r="I42" i="5" s="1"/>
  <c r="E23" i="5"/>
  <c r="C21" i="5"/>
  <c r="C14" i="5"/>
  <c r="K12" i="5"/>
  <c r="F17" i="5"/>
  <c r="F39" i="5" s="1"/>
  <c r="F40" i="5" s="1"/>
  <c r="F42" i="5" s="1"/>
  <c r="M32" i="5"/>
  <c r="J39" i="5"/>
  <c r="J40" i="5" s="1"/>
  <c r="J42" i="5" s="1"/>
  <c r="E16" i="5"/>
  <c r="C16" i="5" s="1"/>
  <c r="K16" i="5" s="1"/>
  <c r="M16" i="5" s="1"/>
  <c r="K18" i="5"/>
  <c r="D40" i="5"/>
  <c r="D42" i="5" s="1"/>
  <c r="E14" i="5"/>
  <c r="G23" i="5"/>
  <c r="K26" i="5"/>
  <c r="K29" i="5"/>
  <c r="K32" i="5"/>
  <c r="K35" i="5"/>
  <c r="K38" i="5"/>
  <c r="H39" i="4"/>
  <c r="H40" i="4" s="1"/>
  <c r="H42" i="4" s="1"/>
  <c r="G17" i="4"/>
  <c r="E15" i="4"/>
  <c r="J39" i="4"/>
  <c r="J40" i="4" s="1"/>
  <c r="J42" i="4" s="1"/>
  <c r="M32" i="4"/>
  <c r="I39" i="4"/>
  <c r="I40" i="4" s="1"/>
  <c r="I42" i="4" s="1"/>
  <c r="F17" i="4"/>
  <c r="F39" i="4" s="1"/>
  <c r="F40" i="4" s="1"/>
  <c r="F42" i="4" s="1"/>
  <c r="K12" i="4"/>
  <c r="K18" i="4"/>
  <c r="E22" i="4"/>
  <c r="C22" i="4" s="1"/>
  <c r="K22" i="4" s="1"/>
  <c r="M22" i="4" s="1"/>
  <c r="K21" i="4"/>
  <c r="K26" i="4"/>
  <c r="K29" i="4"/>
  <c r="K32" i="4"/>
  <c r="K35" i="4"/>
  <c r="K38" i="4"/>
  <c r="E23" i="3"/>
  <c r="D40" i="3"/>
  <c r="D42" i="3" s="1"/>
  <c r="L40" i="3"/>
  <c r="L42" i="3" s="1"/>
  <c r="J39" i="3"/>
  <c r="J40" i="3" s="1"/>
  <c r="J42" i="3" s="1"/>
  <c r="F17" i="3"/>
  <c r="F39" i="3" s="1"/>
  <c r="F40" i="3" s="1"/>
  <c r="F42" i="3" s="1"/>
  <c r="I40" i="3"/>
  <c r="I42" i="3" s="1"/>
  <c r="E16" i="3"/>
  <c r="C16" i="3" s="1"/>
  <c r="K16" i="3" s="1"/>
  <c r="M16" i="3" s="1"/>
  <c r="K18" i="3"/>
  <c r="C12" i="3"/>
  <c r="G17" i="5" l="1"/>
  <c r="E15" i="5"/>
  <c r="C23" i="5"/>
  <c r="K21" i="5"/>
  <c r="E9" i="5"/>
  <c r="G11" i="5"/>
  <c r="K20" i="5"/>
  <c r="M18" i="5"/>
  <c r="M20" i="5" s="1"/>
  <c r="K14" i="5"/>
  <c r="M12" i="5"/>
  <c r="M14" i="5" s="1"/>
  <c r="K20" i="4"/>
  <c r="M18" i="4"/>
  <c r="M20" i="4" s="1"/>
  <c r="E23" i="4"/>
  <c r="M21" i="4"/>
  <c r="M23" i="4" s="1"/>
  <c r="K23" i="4"/>
  <c r="E9" i="4"/>
  <c r="G11" i="4"/>
  <c r="G39" i="4" s="1"/>
  <c r="G40" i="4" s="1"/>
  <c r="G42" i="4" s="1"/>
  <c r="C23" i="4"/>
  <c r="K14" i="4"/>
  <c r="M12" i="4"/>
  <c r="M14" i="4" s="1"/>
  <c r="C15" i="4"/>
  <c r="E17" i="4"/>
  <c r="C23" i="3"/>
  <c r="K21" i="3"/>
  <c r="G11" i="3"/>
  <c r="E9" i="3"/>
  <c r="C14" i="3"/>
  <c r="K12" i="3"/>
  <c r="G17" i="3"/>
  <c r="E15" i="3"/>
  <c r="K20" i="3"/>
  <c r="M18" i="3"/>
  <c r="M20" i="3" s="1"/>
  <c r="G39" i="5" l="1"/>
  <c r="G40" i="5" s="1"/>
  <c r="G42" i="5" s="1"/>
  <c r="C15" i="5"/>
  <c r="E17" i="5"/>
  <c r="M21" i="5"/>
  <c r="M23" i="5" s="1"/>
  <c r="K23" i="5"/>
  <c r="E11" i="5"/>
  <c r="C9" i="5"/>
  <c r="E11" i="4"/>
  <c r="E39" i="4" s="1"/>
  <c r="E40" i="4" s="1"/>
  <c r="E42" i="4" s="1"/>
  <c r="C9" i="4"/>
  <c r="C17" i="4"/>
  <c r="K15" i="4"/>
  <c r="M12" i="3"/>
  <c r="M14" i="3" s="1"/>
  <c r="K14" i="3"/>
  <c r="C15" i="3"/>
  <c r="E17" i="3"/>
  <c r="C9" i="3"/>
  <c r="E11" i="3"/>
  <c r="G39" i="3"/>
  <c r="G40" i="3" s="1"/>
  <c r="G42" i="3" s="1"/>
  <c r="M21" i="3"/>
  <c r="M23" i="3" s="1"/>
  <c r="K23" i="3"/>
  <c r="E39" i="5" l="1"/>
  <c r="E40" i="5" s="1"/>
  <c r="E42" i="5" s="1"/>
  <c r="E39" i="3"/>
  <c r="E40" i="3" s="1"/>
  <c r="E42" i="3" s="1"/>
  <c r="C11" i="5"/>
  <c r="K9" i="5"/>
  <c r="C17" i="5"/>
  <c r="K15" i="5"/>
  <c r="C11" i="4"/>
  <c r="C39" i="4" s="1"/>
  <c r="C40" i="4" s="1"/>
  <c r="C42" i="4" s="1"/>
  <c r="K9" i="4"/>
  <c r="K17" i="4"/>
  <c r="M15" i="4"/>
  <c r="M17" i="4" s="1"/>
  <c r="C11" i="3"/>
  <c r="K9" i="3"/>
  <c r="C17" i="3"/>
  <c r="K15" i="3"/>
  <c r="C39" i="3" l="1"/>
  <c r="C40" i="3" s="1"/>
  <c r="C42" i="3" s="1"/>
  <c r="C39" i="5"/>
  <c r="C40" i="5" s="1"/>
  <c r="C42" i="5" s="1"/>
  <c r="K17" i="5"/>
  <c r="M15" i="5"/>
  <c r="M17" i="5" s="1"/>
  <c r="M9" i="5"/>
  <c r="M11" i="5" s="1"/>
  <c r="K11" i="5"/>
  <c r="K11" i="4"/>
  <c r="K39" i="4" s="1"/>
  <c r="K40" i="4" s="1"/>
  <c r="K42" i="4" s="1"/>
  <c r="M9" i="4"/>
  <c r="M11" i="4" s="1"/>
  <c r="M39" i="4" s="1"/>
  <c r="M40" i="4" s="1"/>
  <c r="M42" i="4" s="1"/>
  <c r="M15" i="3"/>
  <c r="M17" i="3" s="1"/>
  <c r="K17" i="3"/>
  <c r="K11" i="3"/>
  <c r="M9" i="3"/>
  <c r="M11" i="3" s="1"/>
  <c r="K39" i="3" l="1"/>
  <c r="K40" i="3" s="1"/>
  <c r="K42" i="3" s="1"/>
  <c r="M39" i="5"/>
  <c r="M40" i="5" s="1"/>
  <c r="M42" i="5" s="1"/>
  <c r="K39" i="5"/>
  <c r="K40" i="5" s="1"/>
  <c r="K42" i="5" s="1"/>
  <c r="M39" i="3"/>
  <c r="M40" i="3" s="1"/>
  <c r="M42" i="3" s="1"/>
  <c r="L38" i="2" l="1"/>
  <c r="J38" i="2"/>
  <c r="I38" i="2"/>
  <c r="H38" i="2"/>
  <c r="G38" i="2"/>
  <c r="F38" i="2"/>
  <c r="E38" i="2"/>
  <c r="D38" i="2"/>
  <c r="C38" i="2"/>
  <c r="K37" i="2"/>
  <c r="M37" i="2" s="1"/>
  <c r="K36" i="2"/>
  <c r="K38" i="2" s="1"/>
  <c r="L35" i="2"/>
  <c r="J35" i="2"/>
  <c r="I35" i="2"/>
  <c r="H35" i="2"/>
  <c r="G35" i="2"/>
  <c r="F35" i="2"/>
  <c r="E35" i="2"/>
  <c r="D35" i="2"/>
  <c r="C35" i="2"/>
  <c r="K34" i="2"/>
  <c r="M34" i="2" s="1"/>
  <c r="K33" i="2"/>
  <c r="K35" i="2" s="1"/>
  <c r="L32" i="2"/>
  <c r="J32" i="2"/>
  <c r="I32" i="2"/>
  <c r="H32" i="2"/>
  <c r="G32" i="2"/>
  <c r="F32" i="2"/>
  <c r="E32" i="2"/>
  <c r="D32" i="2"/>
  <c r="C32" i="2"/>
  <c r="K31" i="2"/>
  <c r="M31" i="2" s="1"/>
  <c r="K30" i="2"/>
  <c r="K32" i="2" s="1"/>
  <c r="L29" i="2"/>
  <c r="J29" i="2"/>
  <c r="I29" i="2"/>
  <c r="H29" i="2"/>
  <c r="G29" i="2"/>
  <c r="F29" i="2"/>
  <c r="E29" i="2"/>
  <c r="D29" i="2"/>
  <c r="C29" i="2"/>
  <c r="K28" i="2"/>
  <c r="M28" i="2" s="1"/>
  <c r="K27" i="2"/>
  <c r="L26" i="2"/>
  <c r="J26" i="2"/>
  <c r="I26" i="2"/>
  <c r="H26" i="2"/>
  <c r="G26" i="2"/>
  <c r="F26" i="2"/>
  <c r="E26" i="2"/>
  <c r="D26" i="2"/>
  <c r="C26" i="2"/>
  <c r="K25" i="2"/>
  <c r="M25" i="2" s="1"/>
  <c r="K24" i="2"/>
  <c r="L23" i="2"/>
  <c r="J23" i="2"/>
  <c r="I23" i="2"/>
  <c r="H23" i="2"/>
  <c r="G23" i="2"/>
  <c r="F23" i="2"/>
  <c r="E23" i="2"/>
  <c r="D23" i="2"/>
  <c r="C23" i="2"/>
  <c r="K22" i="2"/>
  <c r="M22" i="2" s="1"/>
  <c r="K21" i="2"/>
  <c r="L20" i="2"/>
  <c r="J20" i="2"/>
  <c r="I20" i="2"/>
  <c r="H20" i="2"/>
  <c r="G20" i="2"/>
  <c r="F20" i="2"/>
  <c r="E20" i="2"/>
  <c r="D20" i="2"/>
  <c r="C20" i="2"/>
  <c r="K19" i="2"/>
  <c r="M19" i="2" s="1"/>
  <c r="K18" i="2"/>
  <c r="L17" i="2"/>
  <c r="J17" i="2"/>
  <c r="I17" i="2"/>
  <c r="H17" i="2"/>
  <c r="D17" i="2"/>
  <c r="E16" i="2"/>
  <c r="C16" i="2" s="1"/>
  <c r="K16" i="2" s="1"/>
  <c r="M16" i="2" s="1"/>
  <c r="L14" i="2"/>
  <c r="J14" i="2"/>
  <c r="I14" i="2"/>
  <c r="H14" i="2"/>
  <c r="G14" i="2"/>
  <c r="F14" i="2"/>
  <c r="E14" i="2"/>
  <c r="D14" i="2"/>
  <c r="C13" i="2"/>
  <c r="K13" i="2" s="1"/>
  <c r="M13" i="2" s="1"/>
  <c r="C12" i="2"/>
  <c r="K12" i="2" s="1"/>
  <c r="A12" i="2"/>
  <c r="A15" i="2" s="1"/>
  <c r="A18" i="2" s="1"/>
  <c r="A21" i="2" s="1"/>
  <c r="A24" i="2" s="1"/>
  <c r="A27" i="2" s="1"/>
  <c r="A30" i="2" s="1"/>
  <c r="A33" i="2" s="1"/>
  <c r="A36" i="2" s="1"/>
  <c r="L11" i="2"/>
  <c r="L39" i="2" s="1"/>
  <c r="L40" i="2" s="1"/>
  <c r="L42" i="2" s="1"/>
  <c r="J11" i="2"/>
  <c r="J39" i="2" s="1"/>
  <c r="J40" i="2" s="1"/>
  <c r="J42" i="2" s="1"/>
  <c r="I11" i="2"/>
  <c r="H11" i="2"/>
  <c r="F11" i="2"/>
  <c r="D11" i="2"/>
  <c r="D39" i="2" s="1"/>
  <c r="D40" i="2" s="1"/>
  <c r="D42" i="2" s="1"/>
  <c r="E10" i="2"/>
  <c r="C10" i="2" s="1"/>
  <c r="K10" i="2" s="1"/>
  <c r="M10" i="2" s="1"/>
  <c r="K26" i="2" l="1"/>
  <c r="K23" i="2"/>
  <c r="K29" i="2"/>
  <c r="K20" i="2"/>
  <c r="I39" i="2"/>
  <c r="I40" i="2" s="1"/>
  <c r="I42" i="2" s="1"/>
  <c r="H39" i="2"/>
  <c r="H40" i="2" s="1"/>
  <c r="H42" i="2" s="1"/>
  <c r="G11" i="2"/>
  <c r="E9" i="2"/>
  <c r="E11" i="2" s="1"/>
  <c r="K14" i="2"/>
  <c r="M12" i="2"/>
  <c r="M14" i="2" s="1"/>
  <c r="G17" i="2"/>
  <c r="G39" i="2" s="1"/>
  <c r="G40" i="2" s="1"/>
  <c r="G42" i="2" s="1"/>
  <c r="E15" i="2"/>
  <c r="F17" i="2"/>
  <c r="C14" i="2"/>
  <c r="M18" i="2"/>
  <c r="M20" i="2" s="1"/>
  <c r="M21" i="2"/>
  <c r="M23" i="2" s="1"/>
  <c r="M24" i="2"/>
  <c r="M26" i="2" s="1"/>
  <c r="M27" i="2"/>
  <c r="M29" i="2" s="1"/>
  <c r="M30" i="2"/>
  <c r="M32" i="2" s="1"/>
  <c r="M33" i="2"/>
  <c r="M35" i="2" s="1"/>
  <c r="M36" i="2"/>
  <c r="M38" i="2" s="1"/>
  <c r="I20" i="1"/>
  <c r="K18" i="1"/>
  <c r="M27" i="1"/>
  <c r="K37" i="1"/>
  <c r="K38" i="1" s="1"/>
  <c r="K36" i="1"/>
  <c r="M36" i="1" s="1"/>
  <c r="K34" i="1"/>
  <c r="K35" i="1" s="1"/>
  <c r="K33" i="1"/>
  <c r="M33" i="1" s="1"/>
  <c r="K31" i="1"/>
  <c r="M31" i="1" s="1"/>
  <c r="K30" i="1"/>
  <c r="M30" i="1" s="1"/>
  <c r="K28" i="1"/>
  <c r="M28" i="1" s="1"/>
  <c r="K27" i="1"/>
  <c r="K25" i="1"/>
  <c r="K26" i="1" s="1"/>
  <c r="K24" i="1"/>
  <c r="M24" i="1" s="1"/>
  <c r="K22" i="1"/>
  <c r="K23" i="1" s="1"/>
  <c r="K21" i="1"/>
  <c r="M21" i="1" s="1"/>
  <c r="K19" i="1"/>
  <c r="M19" i="1" s="1"/>
  <c r="K12" i="1"/>
  <c r="M12" i="1" s="1"/>
  <c r="C13" i="1"/>
  <c r="K13" i="1" s="1"/>
  <c r="C12" i="1"/>
  <c r="C14" i="1" s="1"/>
  <c r="D11" i="1"/>
  <c r="H14" i="1"/>
  <c r="H41" i="1"/>
  <c r="G16" i="1"/>
  <c r="G15" i="1"/>
  <c r="E15" i="1" s="1"/>
  <c r="C15" i="1" s="1"/>
  <c r="K15" i="1" s="1"/>
  <c r="F15" i="1"/>
  <c r="G10" i="1"/>
  <c r="E10" i="1" s="1"/>
  <c r="C10" i="1" s="1"/>
  <c r="G9" i="1"/>
  <c r="E9" i="1" s="1"/>
  <c r="C9" i="1" s="1"/>
  <c r="K9" i="1" s="1"/>
  <c r="M9" i="1" s="1"/>
  <c r="L38" i="1"/>
  <c r="J38" i="1"/>
  <c r="I38" i="1"/>
  <c r="H38" i="1"/>
  <c r="G38" i="1"/>
  <c r="F38" i="1"/>
  <c r="E38" i="1"/>
  <c r="D38" i="1"/>
  <c r="C38" i="1"/>
  <c r="L35" i="1"/>
  <c r="J35" i="1"/>
  <c r="I35" i="1"/>
  <c r="H35" i="1"/>
  <c r="G35" i="1"/>
  <c r="F35" i="1"/>
  <c r="E35" i="1"/>
  <c r="D35" i="1"/>
  <c r="C35" i="1"/>
  <c r="L32" i="1"/>
  <c r="K32" i="1"/>
  <c r="J32" i="1"/>
  <c r="I32" i="1"/>
  <c r="H32" i="1"/>
  <c r="G32" i="1"/>
  <c r="F32" i="1"/>
  <c r="E32" i="1"/>
  <c r="D32" i="1"/>
  <c r="C32" i="1"/>
  <c r="L29" i="1"/>
  <c r="K29" i="1"/>
  <c r="J29" i="1"/>
  <c r="I29" i="1"/>
  <c r="H29" i="1"/>
  <c r="G29" i="1"/>
  <c r="F29" i="1"/>
  <c r="E29" i="1"/>
  <c r="D29" i="1"/>
  <c r="C29" i="1"/>
  <c r="L26" i="1"/>
  <c r="J26" i="1"/>
  <c r="I26" i="1"/>
  <c r="H26" i="1"/>
  <c r="G26" i="1"/>
  <c r="F26" i="1"/>
  <c r="E26" i="1"/>
  <c r="D26" i="1"/>
  <c r="C26" i="1"/>
  <c r="L23" i="1"/>
  <c r="J23" i="1"/>
  <c r="I23" i="1"/>
  <c r="H23" i="1"/>
  <c r="G23" i="1"/>
  <c r="F23" i="1"/>
  <c r="E23" i="1"/>
  <c r="D23" i="1"/>
  <c r="C23" i="1"/>
  <c r="L20" i="1"/>
  <c r="J20" i="1"/>
  <c r="H20" i="1"/>
  <c r="G20" i="1"/>
  <c r="F20" i="1"/>
  <c r="E20" i="1"/>
  <c r="D20" i="1"/>
  <c r="C20" i="1"/>
  <c r="L17" i="1"/>
  <c r="J17" i="1"/>
  <c r="I17" i="1"/>
  <c r="H17" i="1"/>
  <c r="D17" i="1"/>
  <c r="L14" i="1"/>
  <c r="J14" i="1"/>
  <c r="I14" i="1"/>
  <c r="G14" i="1"/>
  <c r="F14" i="1"/>
  <c r="E14" i="1"/>
  <c r="D14" i="1"/>
  <c r="F11" i="1"/>
  <c r="H11" i="1"/>
  <c r="I11" i="1"/>
  <c r="J11" i="1"/>
  <c r="L11" i="1"/>
  <c r="A12" i="1"/>
  <c r="A15" i="1" s="1"/>
  <c r="A18" i="1" s="1"/>
  <c r="A21" i="1" s="1"/>
  <c r="A24" i="1" s="1"/>
  <c r="A27" i="1" s="1"/>
  <c r="A30" i="1" s="1"/>
  <c r="A33" i="1" s="1"/>
  <c r="A36" i="1" s="1"/>
  <c r="C11" i="1" l="1"/>
  <c r="K10" i="1"/>
  <c r="M10" i="1" s="1"/>
  <c r="M11" i="1" s="1"/>
  <c r="K14" i="1"/>
  <c r="M13" i="1"/>
  <c r="M14" i="1" s="1"/>
  <c r="M15" i="1"/>
  <c r="M32" i="1"/>
  <c r="G17" i="1"/>
  <c r="C9" i="2"/>
  <c r="C11" i="2" s="1"/>
  <c r="F39" i="2"/>
  <c r="F40" i="2" s="1"/>
  <c r="F42" i="2" s="1"/>
  <c r="C15" i="2"/>
  <c r="E17" i="2"/>
  <c r="E39" i="2" s="1"/>
  <c r="E40" i="2" s="1"/>
  <c r="E42" i="2" s="1"/>
  <c r="K9" i="2"/>
  <c r="M38" i="1"/>
  <c r="M25" i="1"/>
  <c r="M26" i="1" s="1"/>
  <c r="M37" i="1"/>
  <c r="M29" i="1"/>
  <c r="M35" i="1"/>
  <c r="M22" i="1"/>
  <c r="M23" i="1" s="1"/>
  <c r="M34" i="1"/>
  <c r="M18" i="1"/>
  <c r="M20" i="1" s="1"/>
  <c r="K20" i="1"/>
  <c r="K11" i="1"/>
  <c r="E16" i="1"/>
  <c r="C16" i="1" s="1"/>
  <c r="E11" i="1"/>
  <c r="G11" i="1"/>
  <c r="G39" i="1" s="1"/>
  <c r="G40" i="1" s="1"/>
  <c r="G42" i="1" s="1"/>
  <c r="D39" i="1"/>
  <c r="D40" i="1" s="1"/>
  <c r="D42" i="1" s="1"/>
  <c r="H39" i="1"/>
  <c r="H40" i="1" s="1"/>
  <c r="H42" i="1" s="1"/>
  <c r="L39" i="1"/>
  <c r="L40" i="1" s="1"/>
  <c r="L42" i="1" s="1"/>
  <c r="I39" i="1"/>
  <c r="I40" i="1" s="1"/>
  <c r="I42" i="1" s="1"/>
  <c r="J39" i="1"/>
  <c r="J40" i="1" s="1"/>
  <c r="J42" i="1" s="1"/>
  <c r="E17" i="1" l="1"/>
  <c r="E39" i="1"/>
  <c r="E40" i="1" s="1"/>
  <c r="E42" i="1" s="1"/>
  <c r="C17" i="1"/>
  <c r="C39" i="1" s="1"/>
  <c r="C40" i="1" s="1"/>
  <c r="C42" i="1" s="1"/>
  <c r="K16" i="1"/>
  <c r="M9" i="2"/>
  <c r="M11" i="2" s="1"/>
  <c r="K11" i="2"/>
  <c r="K15" i="2"/>
  <c r="C17" i="2"/>
  <c r="C39" i="2" s="1"/>
  <c r="C40" i="2" s="1"/>
  <c r="C42" i="2" s="1"/>
  <c r="M16" i="1" l="1"/>
  <c r="M17" i="1" s="1"/>
  <c r="M39" i="1" s="1"/>
  <c r="M40" i="1" s="1"/>
  <c r="M42" i="1" s="1"/>
  <c r="K17" i="1"/>
  <c r="K39" i="1" s="1"/>
  <c r="K40" i="1" s="1"/>
  <c r="K42" i="1" s="1"/>
  <c r="K17" i="2"/>
  <c r="K39" i="2" s="1"/>
  <c r="K40" i="2" s="1"/>
  <c r="K42" i="2" s="1"/>
  <c r="M15" i="2"/>
  <c r="M17" i="2" s="1"/>
  <c r="M39" i="2" s="1"/>
  <c r="M40" i="2" s="1"/>
  <c r="M42" i="2" s="1"/>
  <c r="F17" i="1"/>
  <c r="F39" i="1" s="1"/>
  <c r="F40" i="1" s="1"/>
  <c r="F42" i="1" s="1"/>
</calcChain>
</file>

<file path=xl/sharedStrings.xml><?xml version="1.0" encoding="utf-8"?>
<sst xmlns="http://schemas.openxmlformats.org/spreadsheetml/2006/main" count="338" uniqueCount="65">
  <si>
    <t>PowerStream Inc.</t>
  </si>
  <si>
    <t>Revenue Requirement Change Analysis</t>
  </si>
  <si>
    <t>EB-2015-0003</t>
  </si>
  <si>
    <t>August 21, 2015 Update</t>
  </si>
  <si>
    <t>Cost of Capital</t>
  </si>
  <si>
    <t>Rate Base and Capital Expenditures</t>
  </si>
  <si>
    <t>Operating Expenses</t>
  </si>
  <si>
    <t>Revenue Requirement</t>
  </si>
  <si>
    <t>Regulated Return on Capital</t>
  </si>
  <si>
    <t>Regulated Rate of Return</t>
  </si>
  <si>
    <t>Rate Base</t>
  </si>
  <si>
    <t>Working Capital</t>
  </si>
  <si>
    <t>Working Capital Allowance ($)</t>
  </si>
  <si>
    <t>Amortization / Depreciation</t>
  </si>
  <si>
    <t>Taxes/PILs</t>
  </si>
  <si>
    <t>OM&amp;A</t>
  </si>
  <si>
    <t>Service Revenue Requirement</t>
  </si>
  <si>
    <t>Other Revenues</t>
  </si>
  <si>
    <t>Base Revenue Requirement</t>
  </si>
  <si>
    <t>2016 Test Year</t>
  </si>
  <si>
    <t>New Cost of Power</t>
  </si>
  <si>
    <t>1.</t>
  </si>
  <si>
    <t>Net change</t>
  </si>
  <si>
    <t>old</t>
  </si>
  <si>
    <t>new</t>
  </si>
  <si>
    <t>2.</t>
  </si>
  <si>
    <t>#</t>
  </si>
  <si>
    <t>3.</t>
  </si>
  <si>
    <t>4.</t>
  </si>
  <si>
    <t>Per Application</t>
  </si>
  <si>
    <t>Overall Changes</t>
  </si>
  <si>
    <t>Old Cost of Power</t>
  </si>
  <si>
    <t>Old Average PP&amp;E</t>
  </si>
  <si>
    <t>New Average PP&amp;E</t>
  </si>
  <si>
    <t>NOTES</t>
  </si>
  <si>
    <t>Old WCA % 13%</t>
  </si>
  <si>
    <t>New WCA % 7.5%</t>
  </si>
  <si>
    <t>New PILs</t>
  </si>
  <si>
    <t>Old PILs</t>
  </si>
  <si>
    <t>Forecasted cost of power reduced by $50,156,490, reducing working capital allowance @13% and rate base by $6,520,344, reducing return @6.02% by $392,741.</t>
  </si>
  <si>
    <t>Capital addition of $3,000,000 re monthly billing less half year depreciation of $150,000, increases ending net book value of PP&amp;E by $2,850,000 and average PP&amp;E by $1,425,000.</t>
  </si>
  <si>
    <t>Reduce working capital allowance from 13% to 7.5%.</t>
  </si>
  <si>
    <t>Reduction in PILs/Taxes due to lower target net income.</t>
  </si>
  <si>
    <t>Revised Amounts</t>
  </si>
  <si>
    <t>Difference - rounding only</t>
  </si>
  <si>
    <r>
      <t>Item / Description</t>
    </r>
    <r>
      <rPr>
        <b/>
        <vertAlign val="superscript"/>
        <sz val="10"/>
        <rFont val="Arial Narrow"/>
        <family val="2"/>
      </rPr>
      <t xml:space="preserve"> (2)</t>
    </r>
  </si>
  <si>
    <t>2017 Test Year</t>
  </si>
  <si>
    <t>Old OM&amp;A</t>
  </si>
  <si>
    <t>New OM&amp;A</t>
  </si>
  <si>
    <t>5.</t>
  </si>
  <si>
    <t>2018 Test Year</t>
  </si>
  <si>
    <t>2020 Test Year</t>
  </si>
  <si>
    <t>2019 Test Year</t>
  </si>
  <si>
    <t>Increase in OM&amp;A re monthly billing  by $3,696,095, increasing working capital allowance @13% and rate base by $480,492, increasing return @6.08% by $29, 230.</t>
  </si>
  <si>
    <t>Increase in OM&amp;A re monthly billing  by $3,804,117, increasing working capital allowance @13% and rate base by $494,535, increasing return @6.08% by $30,146.</t>
  </si>
  <si>
    <t>Increase in OM&amp;A re monthly billing  by $3,913,836, increasing working capital allowance @13% and rate base by $508,799, increasing return @6.08% by $31,015.</t>
  </si>
  <si>
    <t>Forecasted cost of power reduced by $11,607,919, reducing working capital allowance @13% and rate base by $1,509,030, reducing return @6.10% by $91,987.</t>
  </si>
  <si>
    <t>Forecasted cost of power reduced by $11,175,452, reducing working capital allowance @13% and rate base by $1,452,809, reducing return @6.10% by $88,560.</t>
  </si>
  <si>
    <t>Forecasted cost of power reduced by $9,398,873, reducing working capital allowance @13% and rate base by $1,221,853, reducing return @6.08% by $74,329.</t>
  </si>
  <si>
    <t>Forecasted cost of power reduced by $8,494,001, reducing working capital allowance @13% and rate base by $1,104,220, reducing return @6.10% by $67,311.</t>
  </si>
  <si>
    <t>Increase in OM&amp;A re monthly billing  by $4,034,899, increasing working capital allowance @13% and rate base by $524,537, increasing return @6.08% by $31,975.</t>
  </si>
  <si>
    <t>Capital addition of $3,000,000 re monthly billing (2016) depreciation of $300,000 reduces its opening NBV of $2,850,000 to ending net book value of  $2,550,000 adding $2,700,000.to average PP&amp;E.</t>
  </si>
  <si>
    <t>Capital addition of $3,000,000 re monthly billing (2016) depreciation of $300,000 reduces its opening NBV of $2,550,000 to ending net book value of  $2,250,000 adding $2,400,000.to average PP&amp;E.</t>
  </si>
  <si>
    <t>Capital addition of $3,000,000 re monthly billing (2016) depreciation of $300,000 reduces its opening NBV of $2,250,000 to ending net book value of  $1,950,000 adding $2,100,000.to average PP&amp;E.</t>
  </si>
  <si>
    <t>Capital addition of $3,000,000 re monthly billing (2016) depreciation of $300,000 reduces its opening NBV of $1,950,000 to ending net book value of  $1,650,000 adding $1,800,000.to average PP&amp;E.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</si>
</sst>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(&quot;$&quot;* #,##0_);_(&quot;$&quot;* \(#,##0\);_(&quot;$&quot;* &quot;-&quot;_);_(@_)"/>
    <numFmt numFmtId="165" formatCode="_(* #,##0_);_(* \(#,##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CF8C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1" xfId="0" applyFont="1" applyFill="1" applyBorder="1" applyAlignment="1">
      <alignment vertical="top"/>
    </xf>
    <xf numFmtId="0" fontId="2" fillId="0" borderId="14" xfId="0" quotePrefix="1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0" xfId="0" quotePrefix="1" applyFont="1"/>
    <xf numFmtId="0" fontId="3" fillId="3" borderId="19" xfId="0" applyFont="1" applyFill="1" applyBorder="1"/>
    <xf numFmtId="0" fontId="2" fillId="0" borderId="20" xfId="0" applyFont="1" applyBorder="1"/>
    <xf numFmtId="0" fontId="3" fillId="0" borderId="20" xfId="0" applyFont="1" applyBorder="1"/>
    <xf numFmtId="0" fontId="2" fillId="0" borderId="21" xfId="0" applyFont="1" applyFill="1" applyBorder="1"/>
    <xf numFmtId="0" fontId="2" fillId="0" borderId="23" xfId="0" applyFont="1" applyBorder="1"/>
    <xf numFmtId="0" fontId="3" fillId="0" borderId="24" xfId="0" applyFont="1" applyBorder="1"/>
    <xf numFmtId="0" fontId="4" fillId="2" borderId="9" xfId="0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top" wrapText="1"/>
    </xf>
    <xf numFmtId="10" fontId="3" fillId="3" borderId="6" xfId="2" applyNumberFormat="1" applyFont="1" applyFill="1" applyBorder="1"/>
    <xf numFmtId="10" fontId="3" fillId="0" borderId="2" xfId="2" applyNumberFormat="1" applyFont="1" applyBorder="1"/>
    <xf numFmtId="10" fontId="3" fillId="0" borderId="3" xfId="2" applyNumberFormat="1" applyFont="1" applyBorder="1"/>
    <xf numFmtId="10" fontId="3" fillId="0" borderId="4" xfId="2" applyNumberFormat="1" applyFont="1" applyBorder="1"/>
    <xf numFmtId="10" fontId="2" fillId="0" borderId="2" xfId="2" applyNumberFormat="1" applyFont="1" applyBorder="1"/>
    <xf numFmtId="10" fontId="2" fillId="0" borderId="3" xfId="2" applyNumberFormat="1" applyFont="1" applyBorder="1"/>
    <xf numFmtId="164" fontId="2" fillId="0" borderId="0" xfId="0" applyNumberFormat="1" applyFont="1"/>
    <xf numFmtId="164" fontId="2" fillId="2" borderId="8" xfId="0" applyNumberFormat="1" applyFont="1" applyFill="1" applyBorder="1"/>
    <xf numFmtId="164" fontId="4" fillId="2" borderId="8" xfId="0" applyNumberFormat="1" applyFont="1" applyFill="1" applyBorder="1" applyAlignment="1">
      <alignment horizontal="center" vertical="top" wrapText="1"/>
    </xf>
    <xf numFmtId="164" fontId="3" fillId="3" borderId="5" xfId="1" applyNumberFormat="1" applyFont="1" applyFill="1" applyBorder="1"/>
    <xf numFmtId="164" fontId="3" fillId="0" borderId="27" xfId="0" applyNumberFormat="1" applyFont="1" applyBorder="1"/>
    <xf numFmtId="164" fontId="2" fillId="0" borderId="31" xfId="1" applyNumberFormat="1" applyFont="1" applyBorder="1"/>
    <xf numFmtId="164" fontId="4" fillId="2" borderId="10" xfId="0" applyNumberFormat="1" applyFont="1" applyFill="1" applyBorder="1" applyAlignment="1">
      <alignment vertical="top"/>
    </xf>
    <xf numFmtId="164" fontId="4" fillId="2" borderId="10" xfId="0" applyNumberFormat="1" applyFont="1" applyFill="1" applyBorder="1" applyAlignment="1">
      <alignment horizontal="center" vertical="top" wrapText="1"/>
    </xf>
    <xf numFmtId="164" fontId="3" fillId="3" borderId="7" xfId="1" applyNumberFormat="1" applyFont="1" applyFill="1" applyBorder="1"/>
    <xf numFmtId="164" fontId="3" fillId="0" borderId="28" xfId="0" applyNumberFormat="1" applyFont="1" applyBorder="1"/>
    <xf numFmtId="164" fontId="2" fillId="0" borderId="33" xfId="1" applyNumberFormat="1" applyFont="1" applyBorder="1"/>
    <xf numFmtId="164" fontId="4" fillId="2" borderId="9" xfId="0" applyNumberFormat="1" applyFont="1" applyFill="1" applyBorder="1" applyAlignment="1">
      <alignment horizontal="center" vertical="top" wrapText="1"/>
    </xf>
    <xf numFmtId="164" fontId="3" fillId="3" borderId="6" xfId="1" applyNumberFormat="1" applyFont="1" applyFill="1" applyBorder="1"/>
    <xf numFmtId="164" fontId="3" fillId="0" borderId="3" xfId="0" applyNumberFormat="1" applyFont="1" applyBorder="1"/>
    <xf numFmtId="164" fontId="2" fillId="0" borderId="32" xfId="1" applyNumberFormat="1" applyFont="1" applyBorder="1"/>
    <xf numFmtId="164" fontId="4" fillId="2" borderId="12" xfId="0" applyNumberFormat="1" applyFont="1" applyFill="1" applyBorder="1" applyAlignment="1">
      <alignment horizontal="center" vertical="top" wrapText="1"/>
    </xf>
    <xf numFmtId="164" fontId="3" fillId="3" borderId="13" xfId="1" applyNumberFormat="1" applyFont="1" applyFill="1" applyBorder="1"/>
    <xf numFmtId="164" fontId="3" fillId="0" borderId="35" xfId="0" applyNumberFormat="1" applyFont="1" applyBorder="1"/>
    <xf numFmtId="164" fontId="2" fillId="0" borderId="37" xfId="1" applyNumberFormat="1" applyFont="1" applyBorder="1"/>
    <xf numFmtId="0" fontId="3" fillId="3" borderId="22" xfId="0" applyFont="1" applyFill="1" applyBorder="1"/>
    <xf numFmtId="164" fontId="3" fillId="3" borderId="17" xfId="1" applyNumberFormat="1" applyFont="1" applyFill="1" applyBorder="1"/>
    <xf numFmtId="10" fontId="3" fillId="3" borderId="1" xfId="2" applyNumberFormat="1" applyFont="1" applyFill="1" applyBorder="1"/>
    <xf numFmtId="164" fontId="3" fillId="3" borderId="18" xfId="1" applyNumberFormat="1" applyFont="1" applyFill="1" applyBorder="1"/>
    <xf numFmtId="164" fontId="3" fillId="3" borderId="1" xfId="1" applyNumberFormat="1" applyFont="1" applyFill="1" applyBorder="1"/>
    <xf numFmtId="164" fontId="3" fillId="3" borderId="38" xfId="1" applyNumberFormat="1" applyFont="1" applyFill="1" applyBorder="1"/>
    <xf numFmtId="164" fontId="2" fillId="0" borderId="32" xfId="2" applyNumberFormat="1" applyFont="1" applyBorder="1"/>
    <xf numFmtId="165" fontId="2" fillId="0" borderId="25" xfId="1" applyNumberFormat="1" applyFont="1" applyBorder="1"/>
    <xf numFmtId="165" fontId="2" fillId="0" borderId="27" xfId="1" applyNumberFormat="1" applyFont="1" applyBorder="1"/>
    <xf numFmtId="165" fontId="3" fillId="0" borderId="29" xfId="1" applyNumberFormat="1" applyFont="1" applyBorder="1"/>
    <xf numFmtId="165" fontId="2" fillId="0" borderId="25" xfId="0" applyNumberFormat="1" applyFont="1" applyBorder="1"/>
    <xf numFmtId="165" fontId="2" fillId="0" borderId="27" xfId="0" applyNumberFormat="1" applyFont="1" applyBorder="1"/>
    <xf numFmtId="165" fontId="2" fillId="0" borderId="26" xfId="1" applyNumberFormat="1" applyFont="1" applyBorder="1"/>
    <xf numFmtId="165" fontId="2" fillId="0" borderId="2" xfId="1" applyNumberFormat="1" applyFont="1" applyBorder="1"/>
    <xf numFmtId="165" fontId="2" fillId="0" borderId="34" xfId="1" applyNumberFormat="1" applyFont="1" applyBorder="1"/>
    <xf numFmtId="165" fontId="2" fillId="0" borderId="28" xfId="1" applyNumberFormat="1" applyFont="1" applyBorder="1"/>
    <xf numFmtId="165" fontId="2" fillId="0" borderId="3" xfId="1" applyNumberFormat="1" applyFont="1" applyBorder="1"/>
    <xf numFmtId="165" fontId="2" fillId="0" borderId="35" xfId="1" applyNumberFormat="1" applyFont="1" applyBorder="1"/>
    <xf numFmtId="165" fontId="3" fillId="0" borderId="30" xfId="1" applyNumberFormat="1" applyFont="1" applyBorder="1"/>
    <xf numFmtId="165" fontId="3" fillId="0" borderId="4" xfId="1" applyNumberFormat="1" applyFont="1" applyBorder="1"/>
    <xf numFmtId="165" fontId="3" fillId="0" borderId="36" xfId="1" applyNumberFormat="1" applyFont="1" applyBorder="1"/>
    <xf numFmtId="165" fontId="2" fillId="0" borderId="3" xfId="0" applyNumberFormat="1" applyFont="1" applyBorder="1"/>
    <xf numFmtId="0" fontId="6" fillId="0" borderId="0" xfId="0" applyFont="1"/>
    <xf numFmtId="0" fontId="7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right"/>
    </xf>
    <xf numFmtId="0" fontId="3" fillId="4" borderId="22" xfId="0" applyFont="1" applyFill="1" applyBorder="1"/>
    <xf numFmtId="164" fontId="3" fillId="4" borderId="17" xfId="1" applyNumberFormat="1" applyFont="1" applyFill="1" applyBorder="1"/>
    <xf numFmtId="10" fontId="3" fillId="4" borderId="1" xfId="2" applyNumberFormat="1" applyFont="1" applyFill="1" applyBorder="1"/>
    <xf numFmtId="164" fontId="3" fillId="4" borderId="18" xfId="1" applyNumberFormat="1" applyFont="1" applyFill="1" applyBorder="1"/>
    <xf numFmtId="164" fontId="3" fillId="4" borderId="1" xfId="1" applyNumberFormat="1" applyFont="1" applyFill="1" applyBorder="1"/>
    <xf numFmtId="164" fontId="3" fillId="4" borderId="38" xfId="1" applyNumberFormat="1" applyFont="1" applyFill="1" applyBorder="1"/>
    <xf numFmtId="164" fontId="4" fillId="2" borderId="9" xfId="0" applyNumberFormat="1" applyFont="1" applyFill="1" applyBorder="1" applyAlignment="1">
      <alignment horizontal="center" vertical="top" wrapText="1"/>
    </xf>
    <xf numFmtId="164" fontId="4" fillId="2" borderId="10" xfId="0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 vertical="top"/>
    </xf>
    <xf numFmtId="164" fontId="4" fillId="2" borderId="10" xfId="0" applyNumberFormat="1" applyFont="1" applyFill="1" applyBorder="1" applyAlignment="1">
      <alignment horizontal="center" vertical="top"/>
    </xf>
    <xf numFmtId="164" fontId="4" fillId="2" borderId="12" xfId="0" applyNumberFormat="1" applyFont="1" applyFill="1" applyBorder="1" applyAlignment="1">
      <alignment horizontal="center" vertical="top"/>
    </xf>
  </cellXfs>
  <cellStyles count="3">
    <cellStyle name="Currency" xfId="1" builtinId="4"/>
    <cellStyle name="Normal" xfId="0" builtinId="0"/>
    <cellStyle name="Percent" xfId="2" builtinId="5"/>
  </cellStyles>
  <dxfs count="5"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D8CF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="85" zoomScaleNormal="85" zoomScaleSheetLayoutView="85" workbookViewId="0">
      <selection activeCell="D13" sqref="D13"/>
    </sheetView>
  </sheetViews>
  <sheetFormatPr defaultRowHeight="16.5" outlineLevelRow="1" x14ac:dyDescent="0.3"/>
  <cols>
    <col min="1" max="1" width="3.140625" style="1" customWidth="1"/>
    <col min="2" max="2" width="23.28515625" style="1" customWidth="1"/>
    <col min="3" max="3" width="14.85546875" style="22" customWidth="1"/>
    <col min="4" max="4" width="14.85546875" style="1" customWidth="1"/>
    <col min="5" max="13" width="14.85546875" style="22" customWidth="1"/>
    <col min="14" max="16384" width="9.140625" style="1"/>
  </cols>
  <sheetData>
    <row r="1" spans="1:15" s="63" customFormat="1" ht="18" x14ac:dyDescent="0.25">
      <c r="B1" s="64" t="s">
        <v>0</v>
      </c>
      <c r="C1" s="65"/>
      <c r="E1" s="65"/>
      <c r="F1" s="65"/>
      <c r="G1" s="65"/>
      <c r="H1" s="65"/>
      <c r="I1" s="65"/>
      <c r="J1" s="65"/>
      <c r="K1" s="65"/>
      <c r="L1" s="65"/>
      <c r="M1" s="65"/>
    </row>
    <row r="2" spans="1:15" s="63" customFormat="1" ht="18" x14ac:dyDescent="0.25">
      <c r="B2" s="64" t="s">
        <v>2</v>
      </c>
      <c r="C2" s="65"/>
      <c r="E2" s="65"/>
      <c r="F2" s="65"/>
      <c r="G2" s="65"/>
      <c r="H2" s="65"/>
      <c r="I2" s="65"/>
      <c r="J2" s="65"/>
      <c r="K2" s="65"/>
      <c r="L2" s="65"/>
      <c r="M2" s="65"/>
    </row>
    <row r="3" spans="1:15" s="63" customFormat="1" ht="18" x14ac:dyDescent="0.25">
      <c r="B3" s="64" t="s">
        <v>1</v>
      </c>
      <c r="C3" s="65"/>
      <c r="E3" s="65"/>
      <c r="F3" s="65"/>
      <c r="G3" s="65"/>
      <c r="H3" s="65"/>
      <c r="I3" s="65"/>
      <c r="J3" s="65"/>
      <c r="K3" s="65"/>
      <c r="L3" s="65" t="s">
        <v>19</v>
      </c>
      <c r="M3" s="66"/>
    </row>
    <row r="4" spans="1:15" s="63" customFormat="1" ht="18" x14ac:dyDescent="0.25">
      <c r="B4" s="64" t="s">
        <v>3</v>
      </c>
      <c r="C4" s="65"/>
      <c r="E4" s="65"/>
      <c r="F4" s="65"/>
      <c r="G4" s="65"/>
      <c r="H4" s="65"/>
      <c r="I4" s="65"/>
      <c r="J4" s="65"/>
      <c r="K4" s="65"/>
      <c r="L4" s="65"/>
      <c r="M4" s="65"/>
    </row>
    <row r="5" spans="1:15" ht="17.25" thickBot="1" x14ac:dyDescent="0.35">
      <c r="B5" s="2"/>
      <c r="O5" s="22"/>
    </row>
    <row r="6" spans="1:15" ht="18" customHeight="1" thickBot="1" x14ac:dyDescent="0.35">
      <c r="C6" s="23"/>
      <c r="D6" s="14" t="s">
        <v>4</v>
      </c>
      <c r="E6" s="28"/>
      <c r="F6" s="73" t="s">
        <v>5</v>
      </c>
      <c r="G6" s="73"/>
      <c r="H6" s="74"/>
      <c r="I6" s="75" t="s">
        <v>6</v>
      </c>
      <c r="J6" s="75"/>
      <c r="K6" s="76"/>
      <c r="L6" s="77" t="s">
        <v>7</v>
      </c>
      <c r="M6" s="76"/>
    </row>
    <row r="7" spans="1:15" ht="42.75" customHeight="1" thickBot="1" x14ac:dyDescent="0.35">
      <c r="A7" s="1" t="s">
        <v>26</v>
      </c>
      <c r="B7" s="3" t="s">
        <v>45</v>
      </c>
      <c r="C7" s="24" t="s">
        <v>8</v>
      </c>
      <c r="D7" s="15" t="s">
        <v>9</v>
      </c>
      <c r="E7" s="29" t="s">
        <v>10</v>
      </c>
      <c r="F7" s="33" t="s">
        <v>11</v>
      </c>
      <c r="G7" s="33" t="s">
        <v>12</v>
      </c>
      <c r="H7" s="29" t="s">
        <v>13</v>
      </c>
      <c r="I7" s="33" t="s">
        <v>14</v>
      </c>
      <c r="J7" s="33" t="s">
        <v>15</v>
      </c>
      <c r="K7" s="29" t="s">
        <v>16</v>
      </c>
      <c r="L7" s="37" t="s">
        <v>17</v>
      </c>
      <c r="M7" s="29" t="s">
        <v>18</v>
      </c>
    </row>
    <row r="8" spans="1:15" ht="25.5" customHeight="1" x14ac:dyDescent="0.3">
      <c r="B8" s="8" t="s">
        <v>29</v>
      </c>
      <c r="C8" s="25">
        <v>64832696.191311449</v>
      </c>
      <c r="D8" s="16">
        <v>6.0233104959026548E-2</v>
      </c>
      <c r="E8" s="30">
        <v>1076363176.6188006</v>
      </c>
      <c r="F8" s="34">
        <v>1199433928.1984727</v>
      </c>
      <c r="G8" s="34">
        <v>155926410.66580147</v>
      </c>
      <c r="H8" s="30">
        <v>47223721.975902222</v>
      </c>
      <c r="I8" s="34">
        <v>-3760101</v>
      </c>
      <c r="J8" s="34">
        <v>96216191.408224076</v>
      </c>
      <c r="K8" s="30">
        <v>204512508.57543775</v>
      </c>
      <c r="L8" s="38">
        <v>12590602.774098311</v>
      </c>
      <c r="M8" s="30">
        <v>191921905.80133945</v>
      </c>
    </row>
    <row r="9" spans="1:15" x14ac:dyDescent="0.3">
      <c r="A9" s="4">
        <v>1</v>
      </c>
      <c r="B9" s="12" t="s">
        <v>31</v>
      </c>
      <c r="C9" s="48">
        <f>+E9*$D$8</f>
        <v>-8638529.8668994978</v>
      </c>
      <c r="D9" s="17"/>
      <c r="E9" s="53">
        <f>+G9</f>
        <v>-143418305.81</v>
      </c>
      <c r="F9" s="54">
        <v>-1103217737</v>
      </c>
      <c r="G9" s="54">
        <f>+F9*0.13</f>
        <v>-143418305.81</v>
      </c>
      <c r="H9" s="53"/>
      <c r="I9" s="54"/>
      <c r="J9" s="54"/>
      <c r="K9" s="53">
        <f>+C9+H9+I9+J9</f>
        <v>-8638529.8668994978</v>
      </c>
      <c r="L9" s="55"/>
      <c r="M9" s="53">
        <f>+K9-L9</f>
        <v>-8638529.8668994978</v>
      </c>
    </row>
    <row r="10" spans="1:15" x14ac:dyDescent="0.3">
      <c r="A10" s="5"/>
      <c r="B10" s="9" t="s">
        <v>20</v>
      </c>
      <c r="C10" s="49">
        <f>+E10*D8</f>
        <v>8245789.3204484703</v>
      </c>
      <c r="D10" s="18"/>
      <c r="E10" s="56">
        <f>+G10</f>
        <v>136897962.11000001</v>
      </c>
      <c r="F10" s="57">
        <v>1053061247</v>
      </c>
      <c r="G10" s="57">
        <f>+F10*0.13</f>
        <v>136897962.11000001</v>
      </c>
      <c r="H10" s="56"/>
      <c r="I10" s="57"/>
      <c r="J10" s="57"/>
      <c r="K10" s="56">
        <f>+C10+H10+I10+J10</f>
        <v>8245789.3204484703</v>
      </c>
      <c r="L10" s="58"/>
      <c r="M10" s="56">
        <f>+K10-L10</f>
        <v>8245789.3204484703</v>
      </c>
    </row>
    <row r="11" spans="1:15" x14ac:dyDescent="0.3">
      <c r="A11" s="6"/>
      <c r="B11" s="13" t="s">
        <v>22</v>
      </c>
      <c r="C11" s="50">
        <f>SUM(C9:C10)</f>
        <v>-392740.54645102751</v>
      </c>
      <c r="D11" s="19">
        <f t="shared" ref="D11" si="0">SUM(D9:D10)</f>
        <v>0</v>
      </c>
      <c r="E11" s="59">
        <f t="shared" ref="E11:M11" si="1">SUM(E9:E10)</f>
        <v>-6520343.6999999881</v>
      </c>
      <c r="F11" s="60">
        <f t="shared" si="1"/>
        <v>-50156490</v>
      </c>
      <c r="G11" s="60">
        <f t="shared" si="1"/>
        <v>-6520343.6999999881</v>
      </c>
      <c r="H11" s="59">
        <f t="shared" si="1"/>
        <v>0</v>
      </c>
      <c r="I11" s="60">
        <f t="shared" si="1"/>
        <v>0</v>
      </c>
      <c r="J11" s="60">
        <f t="shared" si="1"/>
        <v>0</v>
      </c>
      <c r="K11" s="59">
        <f t="shared" si="1"/>
        <v>-392740.54645102751</v>
      </c>
      <c r="L11" s="61">
        <f t="shared" si="1"/>
        <v>0</v>
      </c>
      <c r="M11" s="59">
        <f t="shared" si="1"/>
        <v>-392740.54645102751</v>
      </c>
    </row>
    <row r="12" spans="1:15" x14ac:dyDescent="0.3">
      <c r="A12" s="4">
        <f>+A9+1</f>
        <v>2</v>
      </c>
      <c r="B12" s="12" t="s">
        <v>32</v>
      </c>
      <c r="C12" s="48">
        <f t="shared" ref="C12:C16" si="2">+E12*$D$8</f>
        <v>-55440764.334624961</v>
      </c>
      <c r="D12" s="20"/>
      <c r="E12" s="53">
        <v>-920436766</v>
      </c>
      <c r="F12" s="54"/>
      <c r="G12" s="54"/>
      <c r="H12" s="53">
        <v>-47223721.9759022</v>
      </c>
      <c r="I12" s="54"/>
      <c r="J12" s="54"/>
      <c r="K12" s="53">
        <f>+C12+H12+I12+J12</f>
        <v>-102664486.31052716</v>
      </c>
      <c r="L12" s="55"/>
      <c r="M12" s="53">
        <f>+K12-L12</f>
        <v>-102664486.31052716</v>
      </c>
    </row>
    <row r="13" spans="1:15" x14ac:dyDescent="0.3">
      <c r="A13" s="5"/>
      <c r="B13" s="9" t="s">
        <v>33</v>
      </c>
      <c r="C13" s="49">
        <f t="shared" si="2"/>
        <v>55526596.509191573</v>
      </c>
      <c r="D13" s="21"/>
      <c r="E13" s="56">
        <v>921861766</v>
      </c>
      <c r="F13" s="57"/>
      <c r="G13" s="57"/>
      <c r="H13" s="56">
        <v>47373722</v>
      </c>
      <c r="I13" s="57"/>
      <c r="J13" s="57"/>
      <c r="K13" s="56">
        <f>+C13+H13+I13+J13</f>
        <v>102900318.50919157</v>
      </c>
      <c r="L13" s="58"/>
      <c r="M13" s="56">
        <f>+K13-L13</f>
        <v>102900318.50919157</v>
      </c>
    </row>
    <row r="14" spans="1:15" x14ac:dyDescent="0.3">
      <c r="A14" s="6"/>
      <c r="B14" s="13" t="s">
        <v>22</v>
      </c>
      <c r="C14" s="50">
        <f>SUM(C12:C13)</f>
        <v>85832.174566611648</v>
      </c>
      <c r="D14" s="19">
        <f t="shared" ref="D14" si="3">SUM(D12:D13)</f>
        <v>0</v>
      </c>
      <c r="E14" s="59">
        <f t="shared" ref="E14" si="4">SUM(E12:E13)</f>
        <v>1425000</v>
      </c>
      <c r="F14" s="60">
        <f t="shared" ref="F14" si="5">SUM(F12:F13)</f>
        <v>0</v>
      </c>
      <c r="G14" s="60">
        <f t="shared" ref="G14" si="6">SUM(G12:G13)</f>
        <v>0</v>
      </c>
      <c r="H14" s="59">
        <f t="shared" ref="H14" si="7">SUM(H12:H13)</f>
        <v>150000.02409780025</v>
      </c>
      <c r="I14" s="60">
        <f t="shared" ref="I14" si="8">SUM(I12:I13)</f>
        <v>0</v>
      </c>
      <c r="J14" s="60">
        <f t="shared" ref="J14" si="9">SUM(J12:J13)</f>
        <v>0</v>
      </c>
      <c r="K14" s="59">
        <f t="shared" ref="K14" si="10">SUM(K12:K13)</f>
        <v>235832.1986644119</v>
      </c>
      <c r="L14" s="61">
        <f t="shared" ref="L14" si="11">SUM(L12:L13)</f>
        <v>0</v>
      </c>
      <c r="M14" s="59">
        <f t="shared" ref="M14" si="12">SUM(M12:M13)</f>
        <v>235832.1986644119</v>
      </c>
    </row>
    <row r="15" spans="1:15" x14ac:dyDescent="0.3">
      <c r="A15" s="4">
        <f>+A12+1</f>
        <v>3</v>
      </c>
      <c r="B15" s="12" t="s">
        <v>35</v>
      </c>
      <c r="C15" s="48">
        <f t="shared" si="2"/>
        <v>-8999191.3130664472</v>
      </c>
      <c r="D15" s="20"/>
      <c r="E15" s="53">
        <f>+G15</f>
        <v>-149406066.96580112</v>
      </c>
      <c r="F15" s="54">
        <f>-F16</f>
        <v>-1149277438.1984701</v>
      </c>
      <c r="G15" s="54">
        <f>+F15*0.13</f>
        <v>-149406066.96580112</v>
      </c>
      <c r="H15" s="53"/>
      <c r="I15" s="54"/>
      <c r="J15" s="54"/>
      <c r="K15" s="53">
        <f>+C15+H15+I15+J15</f>
        <v>-8999191.3130664472</v>
      </c>
      <c r="L15" s="55"/>
      <c r="M15" s="53">
        <f>+K15-L15</f>
        <v>-8999191.3130664472</v>
      </c>
    </row>
    <row r="16" spans="1:15" x14ac:dyDescent="0.3">
      <c r="A16" s="5"/>
      <c r="B16" s="9" t="s">
        <v>36</v>
      </c>
      <c r="C16" s="49">
        <f t="shared" si="2"/>
        <v>5191841.1421537194</v>
      </c>
      <c r="D16" s="21"/>
      <c r="E16" s="56">
        <f>+G16</f>
        <v>86195807.864885256</v>
      </c>
      <c r="F16" s="62">
        <v>1149277438.1984701</v>
      </c>
      <c r="G16" s="57">
        <f>+F16*7.5%</f>
        <v>86195807.864885256</v>
      </c>
      <c r="H16" s="56"/>
      <c r="I16" s="57"/>
      <c r="J16" s="57"/>
      <c r="K16" s="56">
        <f>+C16+H16+I16+J16</f>
        <v>5191841.1421537194</v>
      </c>
      <c r="L16" s="58"/>
      <c r="M16" s="56">
        <f>+K16-L16</f>
        <v>5191841.1421537194</v>
      </c>
    </row>
    <row r="17" spans="1:13" x14ac:dyDescent="0.3">
      <c r="A17" s="6"/>
      <c r="B17" s="13" t="s">
        <v>22</v>
      </c>
      <c r="C17" s="50">
        <f>SUM(C15:C16)</f>
        <v>-3807350.1709127277</v>
      </c>
      <c r="D17" s="19">
        <f t="shared" ref="D17" si="13">SUM(D15:D16)</f>
        <v>0</v>
      </c>
      <c r="E17" s="59">
        <f t="shared" ref="E17" si="14">SUM(E15:E16)</f>
        <v>-63210259.100915864</v>
      </c>
      <c r="F17" s="60">
        <f>SUM(F15:F16)</f>
        <v>0</v>
      </c>
      <c r="G17" s="60">
        <f t="shared" ref="G17" si="15">SUM(G15:G16)</f>
        <v>-63210259.100915864</v>
      </c>
      <c r="H17" s="59">
        <f t="shared" ref="H17" si="16">SUM(H15:H16)</f>
        <v>0</v>
      </c>
      <c r="I17" s="60">
        <f t="shared" ref="I17" si="17">SUM(I15:I16)</f>
        <v>0</v>
      </c>
      <c r="J17" s="60">
        <f t="shared" ref="J17" si="18">SUM(J15:J16)</f>
        <v>0</v>
      </c>
      <c r="K17" s="59">
        <f t="shared" ref="K17" si="19">SUM(K15:K16)</f>
        <v>-3807350.1709127277</v>
      </c>
      <c r="L17" s="61">
        <f t="shared" ref="L17" si="20">SUM(L15:L16)</f>
        <v>0</v>
      </c>
      <c r="M17" s="59">
        <f t="shared" ref="M17" si="21">SUM(M15:M16)</f>
        <v>-3807350.1709127277</v>
      </c>
    </row>
    <row r="18" spans="1:13" x14ac:dyDescent="0.3">
      <c r="A18" s="4">
        <f>+A15+1</f>
        <v>4</v>
      </c>
      <c r="B18" s="12" t="s">
        <v>38</v>
      </c>
      <c r="C18" s="51"/>
      <c r="D18" s="20"/>
      <c r="E18" s="53"/>
      <c r="F18" s="54"/>
      <c r="G18" s="54"/>
      <c r="H18" s="53"/>
      <c r="I18" s="54">
        <v>3760101</v>
      </c>
      <c r="J18" s="54"/>
      <c r="K18" s="53">
        <f>+C18+H18+I18+J18</f>
        <v>3760101</v>
      </c>
      <c r="L18" s="55"/>
      <c r="M18" s="53">
        <f>+K18-L18</f>
        <v>3760101</v>
      </c>
    </row>
    <row r="19" spans="1:13" x14ac:dyDescent="0.3">
      <c r="A19" s="5"/>
      <c r="B19" s="9" t="s">
        <v>37</v>
      </c>
      <c r="C19" s="52"/>
      <c r="D19" s="21"/>
      <c r="E19" s="56"/>
      <c r="F19" s="57"/>
      <c r="G19" s="57"/>
      <c r="H19" s="56"/>
      <c r="I19" s="57">
        <v>-4694260</v>
      </c>
      <c r="J19" s="57"/>
      <c r="K19" s="56">
        <f>+C19+H19+I19+J19</f>
        <v>-4694260</v>
      </c>
      <c r="L19" s="58"/>
      <c r="M19" s="56">
        <f>+K19-L19</f>
        <v>-4694260</v>
      </c>
    </row>
    <row r="20" spans="1:13" x14ac:dyDescent="0.3">
      <c r="A20" s="6"/>
      <c r="B20" s="13" t="s">
        <v>22</v>
      </c>
      <c r="C20" s="50">
        <f>SUM(C18:C19)</f>
        <v>0</v>
      </c>
      <c r="D20" s="19">
        <f t="shared" ref="D20" si="22">SUM(D18:D19)</f>
        <v>0</v>
      </c>
      <c r="E20" s="59">
        <f t="shared" ref="E20" si="23">SUM(E18:E19)</f>
        <v>0</v>
      </c>
      <c r="F20" s="60">
        <f t="shared" ref="F20" si="24">SUM(F18:F19)</f>
        <v>0</v>
      </c>
      <c r="G20" s="60">
        <f t="shared" ref="G20" si="25">SUM(G18:G19)</f>
        <v>0</v>
      </c>
      <c r="H20" s="59">
        <f t="shared" ref="H20" si="26">SUM(H18:H19)</f>
        <v>0</v>
      </c>
      <c r="I20" s="60">
        <f t="shared" ref="I20" si="27">SUM(I18:I19)</f>
        <v>-934159</v>
      </c>
      <c r="J20" s="60">
        <f t="shared" ref="J20" si="28">SUM(J18:J19)</f>
        <v>0</v>
      </c>
      <c r="K20" s="59">
        <f t="shared" ref="K20" si="29">SUM(K18:K19)</f>
        <v>-934159</v>
      </c>
      <c r="L20" s="61">
        <f t="shared" ref="L20" si="30">SUM(L18:L19)</f>
        <v>0</v>
      </c>
      <c r="M20" s="59">
        <f t="shared" ref="M20" si="31">SUM(M18:M19)</f>
        <v>-934159</v>
      </c>
    </row>
    <row r="21" spans="1:13" x14ac:dyDescent="0.3">
      <c r="A21" s="4">
        <f>+A18+1</f>
        <v>5</v>
      </c>
      <c r="B21" s="12" t="s">
        <v>23</v>
      </c>
      <c r="C21" s="51"/>
      <c r="D21" s="20"/>
      <c r="E21" s="53"/>
      <c r="F21" s="54"/>
      <c r="G21" s="54"/>
      <c r="H21" s="53"/>
      <c r="I21" s="54"/>
      <c r="J21" s="54"/>
      <c r="K21" s="53">
        <f>+C21+H21+I21+J21</f>
        <v>0</v>
      </c>
      <c r="L21" s="55"/>
      <c r="M21" s="53">
        <f>+K21-L21</f>
        <v>0</v>
      </c>
    </row>
    <row r="22" spans="1:13" x14ac:dyDescent="0.3">
      <c r="A22" s="5"/>
      <c r="B22" s="9" t="s">
        <v>24</v>
      </c>
      <c r="C22" s="52"/>
      <c r="D22" s="21"/>
      <c r="E22" s="56"/>
      <c r="F22" s="57"/>
      <c r="G22" s="57"/>
      <c r="H22" s="56"/>
      <c r="I22" s="57"/>
      <c r="J22" s="57"/>
      <c r="K22" s="56">
        <f>+C22+H22+I22+J22</f>
        <v>0</v>
      </c>
      <c r="L22" s="58"/>
      <c r="M22" s="56">
        <f>+K22-L22</f>
        <v>0</v>
      </c>
    </row>
    <row r="23" spans="1:13" x14ac:dyDescent="0.3">
      <c r="A23" s="6"/>
      <c r="B23" s="13" t="s">
        <v>22</v>
      </c>
      <c r="C23" s="50">
        <f>SUM(C21:C22)</f>
        <v>0</v>
      </c>
      <c r="D23" s="19">
        <f t="shared" ref="D23" si="32">SUM(D21:D22)</f>
        <v>0</v>
      </c>
      <c r="E23" s="59">
        <f t="shared" ref="E23" si="33">SUM(E21:E22)</f>
        <v>0</v>
      </c>
      <c r="F23" s="60">
        <f t="shared" ref="F23" si="34">SUM(F21:F22)</f>
        <v>0</v>
      </c>
      <c r="G23" s="60">
        <f t="shared" ref="G23" si="35">SUM(G21:G22)</f>
        <v>0</v>
      </c>
      <c r="H23" s="59">
        <f t="shared" ref="H23" si="36">SUM(H21:H22)</f>
        <v>0</v>
      </c>
      <c r="I23" s="60">
        <f t="shared" ref="I23" si="37">SUM(I21:I22)</f>
        <v>0</v>
      </c>
      <c r="J23" s="60">
        <f t="shared" ref="J23" si="38">SUM(J21:J22)</f>
        <v>0</v>
      </c>
      <c r="K23" s="59">
        <f t="shared" ref="K23" si="39">SUM(K21:K22)</f>
        <v>0</v>
      </c>
      <c r="L23" s="61">
        <f t="shared" ref="L23" si="40">SUM(L21:L22)</f>
        <v>0</v>
      </c>
      <c r="M23" s="59">
        <f t="shared" ref="M23" si="41">SUM(M21:M22)</f>
        <v>0</v>
      </c>
    </row>
    <row r="24" spans="1:13" hidden="1" outlineLevel="1" x14ac:dyDescent="0.3">
      <c r="A24" s="4">
        <f>+A21+1</f>
        <v>6</v>
      </c>
      <c r="B24" s="12" t="s">
        <v>23</v>
      </c>
      <c r="C24" s="51"/>
      <c r="D24" s="20"/>
      <c r="E24" s="53"/>
      <c r="F24" s="54"/>
      <c r="G24" s="54"/>
      <c r="H24" s="53"/>
      <c r="I24" s="54"/>
      <c r="J24" s="54"/>
      <c r="K24" s="53">
        <f>+C24+H24+I24+J24</f>
        <v>0</v>
      </c>
      <c r="L24" s="55"/>
      <c r="M24" s="53">
        <f>+K24-L24</f>
        <v>0</v>
      </c>
    </row>
    <row r="25" spans="1:13" hidden="1" outlineLevel="1" x14ac:dyDescent="0.3">
      <c r="A25" s="5"/>
      <c r="B25" s="9" t="s">
        <v>24</v>
      </c>
      <c r="C25" s="52"/>
      <c r="D25" s="21"/>
      <c r="E25" s="56"/>
      <c r="F25" s="57"/>
      <c r="G25" s="57"/>
      <c r="H25" s="56"/>
      <c r="I25" s="57"/>
      <c r="J25" s="57"/>
      <c r="K25" s="56">
        <f>+C25+H25+I25+J25</f>
        <v>0</v>
      </c>
      <c r="L25" s="58"/>
      <c r="M25" s="56">
        <f>+K25-L25</f>
        <v>0</v>
      </c>
    </row>
    <row r="26" spans="1:13" hidden="1" outlineLevel="1" x14ac:dyDescent="0.3">
      <c r="A26" s="6"/>
      <c r="B26" s="13" t="s">
        <v>22</v>
      </c>
      <c r="C26" s="50">
        <f>SUM(C24:C25)</f>
        <v>0</v>
      </c>
      <c r="D26" s="19">
        <f t="shared" ref="D26" si="42">SUM(D24:D25)</f>
        <v>0</v>
      </c>
      <c r="E26" s="59">
        <f t="shared" ref="E26" si="43">SUM(E24:E25)</f>
        <v>0</v>
      </c>
      <c r="F26" s="60">
        <f t="shared" ref="F26" si="44">SUM(F24:F25)</f>
        <v>0</v>
      </c>
      <c r="G26" s="60">
        <f t="shared" ref="G26" si="45">SUM(G24:G25)</f>
        <v>0</v>
      </c>
      <c r="H26" s="59">
        <f t="shared" ref="H26" si="46">SUM(H24:H25)</f>
        <v>0</v>
      </c>
      <c r="I26" s="60">
        <f t="shared" ref="I26" si="47">SUM(I24:I25)</f>
        <v>0</v>
      </c>
      <c r="J26" s="60">
        <f t="shared" ref="J26" si="48">SUM(J24:J25)</f>
        <v>0</v>
      </c>
      <c r="K26" s="59">
        <f t="shared" ref="K26" si="49">SUM(K24:K25)</f>
        <v>0</v>
      </c>
      <c r="L26" s="61">
        <f t="shared" ref="L26" si="50">SUM(L24:L25)</f>
        <v>0</v>
      </c>
      <c r="M26" s="59">
        <f t="shared" ref="M26" si="51">SUM(M24:M25)</f>
        <v>0</v>
      </c>
    </row>
    <row r="27" spans="1:13" hidden="1" outlineLevel="1" x14ac:dyDescent="0.3">
      <c r="A27" s="4">
        <f>+A24+1</f>
        <v>7</v>
      </c>
      <c r="B27" s="12" t="s">
        <v>23</v>
      </c>
      <c r="C27" s="51"/>
      <c r="D27" s="20"/>
      <c r="E27" s="53"/>
      <c r="F27" s="54"/>
      <c r="G27" s="54"/>
      <c r="H27" s="53"/>
      <c r="I27" s="54"/>
      <c r="J27" s="54"/>
      <c r="K27" s="53">
        <f>+C27+H27+I27+J27</f>
        <v>0</v>
      </c>
      <c r="L27" s="55"/>
      <c r="M27" s="53">
        <f>+K27-L27</f>
        <v>0</v>
      </c>
    </row>
    <row r="28" spans="1:13" hidden="1" outlineLevel="1" x14ac:dyDescent="0.3">
      <c r="A28" s="5"/>
      <c r="B28" s="9" t="s">
        <v>24</v>
      </c>
      <c r="C28" s="52"/>
      <c r="D28" s="21"/>
      <c r="E28" s="56"/>
      <c r="F28" s="57"/>
      <c r="G28" s="57"/>
      <c r="H28" s="56"/>
      <c r="I28" s="57"/>
      <c r="J28" s="57"/>
      <c r="K28" s="56">
        <f>+C28+H28+I28+J28</f>
        <v>0</v>
      </c>
      <c r="L28" s="58"/>
      <c r="M28" s="56">
        <f>+K28-L28</f>
        <v>0</v>
      </c>
    </row>
    <row r="29" spans="1:13" hidden="1" outlineLevel="1" x14ac:dyDescent="0.3">
      <c r="A29" s="6"/>
      <c r="B29" s="13" t="s">
        <v>22</v>
      </c>
      <c r="C29" s="50">
        <f>SUM(C27:C28)</f>
        <v>0</v>
      </c>
      <c r="D29" s="19">
        <f t="shared" ref="D29" si="52">SUM(D27:D28)</f>
        <v>0</v>
      </c>
      <c r="E29" s="59">
        <f t="shared" ref="E29" si="53">SUM(E27:E28)</f>
        <v>0</v>
      </c>
      <c r="F29" s="60">
        <f t="shared" ref="F29" si="54">SUM(F27:F28)</f>
        <v>0</v>
      </c>
      <c r="G29" s="60">
        <f t="shared" ref="G29" si="55">SUM(G27:G28)</f>
        <v>0</v>
      </c>
      <c r="H29" s="59">
        <f t="shared" ref="H29" si="56">SUM(H27:H28)</f>
        <v>0</v>
      </c>
      <c r="I29" s="60">
        <f t="shared" ref="I29" si="57">SUM(I27:I28)</f>
        <v>0</v>
      </c>
      <c r="J29" s="60">
        <f t="shared" ref="J29" si="58">SUM(J27:J28)</f>
        <v>0</v>
      </c>
      <c r="K29" s="59">
        <f t="shared" ref="K29" si="59">SUM(K27:K28)</f>
        <v>0</v>
      </c>
      <c r="L29" s="61">
        <f t="shared" ref="L29" si="60">SUM(L27:L28)</f>
        <v>0</v>
      </c>
      <c r="M29" s="59">
        <f t="shared" ref="M29" si="61">SUM(M27:M28)</f>
        <v>0</v>
      </c>
    </row>
    <row r="30" spans="1:13" hidden="1" outlineLevel="1" x14ac:dyDescent="0.3">
      <c r="A30" s="4">
        <f>+A27+1</f>
        <v>8</v>
      </c>
      <c r="B30" s="12" t="s">
        <v>23</v>
      </c>
      <c r="C30" s="51"/>
      <c r="D30" s="20"/>
      <c r="E30" s="53"/>
      <c r="F30" s="54"/>
      <c r="G30" s="54"/>
      <c r="H30" s="53"/>
      <c r="I30" s="54"/>
      <c r="J30" s="54"/>
      <c r="K30" s="53">
        <f>+C30+H30+I30+J30</f>
        <v>0</v>
      </c>
      <c r="L30" s="55"/>
      <c r="M30" s="53">
        <f>+K30-L30</f>
        <v>0</v>
      </c>
    </row>
    <row r="31" spans="1:13" hidden="1" outlineLevel="1" x14ac:dyDescent="0.3">
      <c r="A31" s="5"/>
      <c r="B31" s="9" t="s">
        <v>24</v>
      </c>
      <c r="C31" s="52"/>
      <c r="D31" s="21"/>
      <c r="E31" s="56"/>
      <c r="F31" s="57"/>
      <c r="G31" s="57"/>
      <c r="H31" s="56"/>
      <c r="I31" s="57"/>
      <c r="J31" s="57"/>
      <c r="K31" s="56">
        <f>+C31+H31+I31+J31</f>
        <v>0</v>
      </c>
      <c r="L31" s="58"/>
      <c r="M31" s="56">
        <f>+K31-L31</f>
        <v>0</v>
      </c>
    </row>
    <row r="32" spans="1:13" hidden="1" outlineLevel="1" x14ac:dyDescent="0.3">
      <c r="A32" s="6"/>
      <c r="B32" s="13" t="s">
        <v>22</v>
      </c>
      <c r="C32" s="50">
        <f>SUM(C30:C31)</f>
        <v>0</v>
      </c>
      <c r="D32" s="19">
        <f t="shared" ref="D32" si="62">SUM(D30:D31)</f>
        <v>0</v>
      </c>
      <c r="E32" s="59">
        <f t="shared" ref="E32" si="63">SUM(E30:E31)</f>
        <v>0</v>
      </c>
      <c r="F32" s="60">
        <f t="shared" ref="F32" si="64">SUM(F30:F31)</f>
        <v>0</v>
      </c>
      <c r="G32" s="60">
        <f t="shared" ref="G32" si="65">SUM(G30:G31)</f>
        <v>0</v>
      </c>
      <c r="H32" s="59">
        <f t="shared" ref="H32" si="66">SUM(H30:H31)</f>
        <v>0</v>
      </c>
      <c r="I32" s="60">
        <f t="shared" ref="I32" si="67">SUM(I30:I31)</f>
        <v>0</v>
      </c>
      <c r="J32" s="60">
        <f t="shared" ref="J32" si="68">SUM(J30:J31)</f>
        <v>0</v>
      </c>
      <c r="K32" s="59">
        <f t="shared" ref="K32" si="69">SUM(K30:K31)</f>
        <v>0</v>
      </c>
      <c r="L32" s="61">
        <f t="shared" ref="L32" si="70">SUM(L30:L31)</f>
        <v>0</v>
      </c>
      <c r="M32" s="59">
        <f t="shared" ref="M32" si="71">SUM(M30:M31)</f>
        <v>0</v>
      </c>
    </row>
    <row r="33" spans="1:13" hidden="1" outlineLevel="1" x14ac:dyDescent="0.3">
      <c r="A33" s="4">
        <f>+A30+1</f>
        <v>9</v>
      </c>
      <c r="B33" s="12" t="s">
        <v>23</v>
      </c>
      <c r="C33" s="51"/>
      <c r="D33" s="20"/>
      <c r="E33" s="53"/>
      <c r="F33" s="54"/>
      <c r="G33" s="54"/>
      <c r="H33" s="53"/>
      <c r="I33" s="54"/>
      <c r="J33" s="54"/>
      <c r="K33" s="53">
        <f>+C33+H33+I33+J33</f>
        <v>0</v>
      </c>
      <c r="L33" s="55"/>
      <c r="M33" s="53">
        <f>+K33-L33</f>
        <v>0</v>
      </c>
    </row>
    <row r="34" spans="1:13" hidden="1" outlineLevel="1" x14ac:dyDescent="0.3">
      <c r="A34" s="5"/>
      <c r="B34" s="9" t="s">
        <v>24</v>
      </c>
      <c r="C34" s="52"/>
      <c r="D34" s="21"/>
      <c r="E34" s="56"/>
      <c r="F34" s="57"/>
      <c r="G34" s="57"/>
      <c r="H34" s="56"/>
      <c r="I34" s="57"/>
      <c r="J34" s="57"/>
      <c r="K34" s="56">
        <f>+C34+H34+I34+J34</f>
        <v>0</v>
      </c>
      <c r="L34" s="58"/>
      <c r="M34" s="56">
        <f>+K34-L34</f>
        <v>0</v>
      </c>
    </row>
    <row r="35" spans="1:13" hidden="1" outlineLevel="1" x14ac:dyDescent="0.3">
      <c r="A35" s="6"/>
      <c r="B35" s="13" t="s">
        <v>22</v>
      </c>
      <c r="C35" s="50">
        <f>SUM(C33:C34)</f>
        <v>0</v>
      </c>
      <c r="D35" s="19">
        <f t="shared" ref="D35" si="72">SUM(D33:D34)</f>
        <v>0</v>
      </c>
      <c r="E35" s="59">
        <f t="shared" ref="E35" si="73">SUM(E33:E34)</f>
        <v>0</v>
      </c>
      <c r="F35" s="60">
        <f t="shared" ref="F35" si="74">SUM(F33:F34)</f>
        <v>0</v>
      </c>
      <c r="G35" s="60">
        <f t="shared" ref="G35" si="75">SUM(G33:G34)</f>
        <v>0</v>
      </c>
      <c r="H35" s="59">
        <f t="shared" ref="H35" si="76">SUM(H33:H34)</f>
        <v>0</v>
      </c>
      <c r="I35" s="60">
        <f t="shared" ref="I35" si="77">SUM(I33:I34)</f>
        <v>0</v>
      </c>
      <c r="J35" s="60">
        <f t="shared" ref="J35" si="78">SUM(J33:J34)</f>
        <v>0</v>
      </c>
      <c r="K35" s="59">
        <f t="shared" ref="K35" si="79">SUM(K33:K34)</f>
        <v>0</v>
      </c>
      <c r="L35" s="61">
        <f t="shared" ref="L35" si="80">SUM(L33:L34)</f>
        <v>0</v>
      </c>
      <c r="M35" s="59">
        <f t="shared" ref="M35" si="81">SUM(M33:M34)</f>
        <v>0</v>
      </c>
    </row>
    <row r="36" spans="1:13" hidden="1" outlineLevel="1" x14ac:dyDescent="0.3">
      <c r="A36" s="4">
        <f>+A33+1</f>
        <v>10</v>
      </c>
      <c r="B36" s="12" t="s">
        <v>23</v>
      </c>
      <c r="C36" s="51"/>
      <c r="D36" s="20"/>
      <c r="E36" s="53"/>
      <c r="F36" s="54"/>
      <c r="G36" s="54"/>
      <c r="H36" s="53"/>
      <c r="I36" s="54"/>
      <c r="J36" s="54"/>
      <c r="K36" s="53">
        <f>+C36+H36+I36+J36</f>
        <v>0</v>
      </c>
      <c r="L36" s="55"/>
      <c r="M36" s="53">
        <f>+K36-L36</f>
        <v>0</v>
      </c>
    </row>
    <row r="37" spans="1:13" hidden="1" outlineLevel="1" x14ac:dyDescent="0.3">
      <c r="A37" s="5"/>
      <c r="B37" s="9" t="s">
        <v>24</v>
      </c>
      <c r="C37" s="52"/>
      <c r="D37" s="21"/>
      <c r="E37" s="56"/>
      <c r="F37" s="57"/>
      <c r="G37" s="57"/>
      <c r="H37" s="56"/>
      <c r="I37" s="57"/>
      <c r="J37" s="57"/>
      <c r="K37" s="56">
        <f>+C37+H37+I37+J37</f>
        <v>0</v>
      </c>
      <c r="L37" s="58"/>
      <c r="M37" s="56">
        <f>+K37-L37</f>
        <v>0</v>
      </c>
    </row>
    <row r="38" spans="1:13" hidden="1" outlineLevel="1" x14ac:dyDescent="0.3">
      <c r="A38" s="6"/>
      <c r="B38" s="13" t="s">
        <v>22</v>
      </c>
      <c r="C38" s="50">
        <f>SUM(C36:C37)</f>
        <v>0</v>
      </c>
      <c r="D38" s="19">
        <f t="shared" ref="D38" si="82">SUM(D36:D37)</f>
        <v>0</v>
      </c>
      <c r="E38" s="59">
        <f t="shared" ref="E38" si="83">SUM(E36:E37)</f>
        <v>0</v>
      </c>
      <c r="F38" s="60">
        <f t="shared" ref="F38" si="84">SUM(F36:F37)</f>
        <v>0</v>
      </c>
      <c r="G38" s="60">
        <f t="shared" ref="G38" si="85">SUM(G36:G37)</f>
        <v>0</v>
      </c>
      <c r="H38" s="59">
        <f t="shared" ref="H38" si="86">SUM(H36:H37)</f>
        <v>0</v>
      </c>
      <c r="I38" s="60">
        <f t="shared" ref="I38" si="87">SUM(I36:I37)</f>
        <v>0</v>
      </c>
      <c r="J38" s="60">
        <f t="shared" ref="J38" si="88">SUM(J36:J37)</f>
        <v>0</v>
      </c>
      <c r="K38" s="59">
        <f t="shared" ref="K38" si="89">SUM(K36:K37)</f>
        <v>0</v>
      </c>
      <c r="L38" s="61">
        <f t="shared" ref="L38" si="90">SUM(L36:L37)</f>
        <v>0</v>
      </c>
      <c r="M38" s="59">
        <f t="shared" ref="M38" si="91">SUM(M36:M37)</f>
        <v>0</v>
      </c>
    </row>
    <row r="39" spans="1:13" ht="28.5" customHeight="1" collapsed="1" x14ac:dyDescent="0.3">
      <c r="B39" s="67" t="s">
        <v>30</v>
      </c>
      <c r="C39" s="68">
        <f>+C11+C14+C17+C20+C23+C26+C29+C32+C35+C38</f>
        <v>-4114258.5427971436</v>
      </c>
      <c r="D39" s="69">
        <f t="shared" ref="D39:M39" si="92">+D11+D14+D17+D20+D23+D26+D29+D32+D35+D38</f>
        <v>0</v>
      </c>
      <c r="E39" s="70">
        <f t="shared" si="92"/>
        <v>-68305602.800915852</v>
      </c>
      <c r="F39" s="71">
        <f t="shared" si="92"/>
        <v>-50156490</v>
      </c>
      <c r="G39" s="71">
        <f t="shared" si="92"/>
        <v>-69730602.800915852</v>
      </c>
      <c r="H39" s="70">
        <f t="shared" si="92"/>
        <v>150000.02409780025</v>
      </c>
      <c r="I39" s="71">
        <f t="shared" si="92"/>
        <v>-934159</v>
      </c>
      <c r="J39" s="71">
        <f t="shared" si="92"/>
        <v>0</v>
      </c>
      <c r="K39" s="70">
        <f t="shared" si="92"/>
        <v>-4898417.5186993433</v>
      </c>
      <c r="L39" s="72">
        <f t="shared" si="92"/>
        <v>0</v>
      </c>
      <c r="M39" s="70">
        <f t="shared" si="92"/>
        <v>-4898417.5186993433</v>
      </c>
    </row>
    <row r="40" spans="1:13" ht="28.5" customHeight="1" x14ac:dyDescent="0.3">
      <c r="B40" s="10" t="s">
        <v>43</v>
      </c>
      <c r="C40" s="26">
        <f>+C8+C39</f>
        <v>60718437.648514308</v>
      </c>
      <c r="D40" s="18">
        <f t="shared" ref="D40:M40" si="93">+D8+D39</f>
        <v>6.0233104959026548E-2</v>
      </c>
      <c r="E40" s="31">
        <f t="shared" si="93"/>
        <v>1008057573.8178848</v>
      </c>
      <c r="F40" s="35">
        <f t="shared" si="93"/>
        <v>1149277438.1984727</v>
      </c>
      <c r="G40" s="35">
        <f t="shared" si="93"/>
        <v>86195807.864885613</v>
      </c>
      <c r="H40" s="31">
        <f t="shared" si="93"/>
        <v>47373722.000000022</v>
      </c>
      <c r="I40" s="35">
        <f t="shared" si="93"/>
        <v>-4694260</v>
      </c>
      <c r="J40" s="35">
        <f t="shared" si="93"/>
        <v>96216191.408224076</v>
      </c>
      <c r="K40" s="31">
        <f t="shared" si="93"/>
        <v>199614091.05673841</v>
      </c>
      <c r="L40" s="39">
        <f t="shared" si="93"/>
        <v>12590602.774098311</v>
      </c>
      <c r="M40" s="31">
        <f t="shared" si="93"/>
        <v>187023488.2826401</v>
      </c>
    </row>
    <row r="41" spans="1:13" ht="28.5" customHeight="1" x14ac:dyDescent="0.3">
      <c r="B41" s="41" t="s">
        <v>3</v>
      </c>
      <c r="C41" s="42">
        <v>60718438</v>
      </c>
      <c r="D41" s="43">
        <v>6.0199999999999997E-2</v>
      </c>
      <c r="E41" s="44">
        <v>1008057574</v>
      </c>
      <c r="F41" s="45">
        <v>1149277438</v>
      </c>
      <c r="G41" s="45">
        <v>86195808</v>
      </c>
      <c r="H41" s="44">
        <f>46183684-109962+1300000</f>
        <v>47373722</v>
      </c>
      <c r="I41" s="45">
        <v>-4694260</v>
      </c>
      <c r="J41" s="45">
        <v>96216191</v>
      </c>
      <c r="K41" s="44">
        <v>199614091</v>
      </c>
      <c r="L41" s="46">
        <v>12590603</v>
      </c>
      <c r="M41" s="44">
        <v>187023489</v>
      </c>
    </row>
    <row r="42" spans="1:13" ht="17.25" thickBot="1" x14ac:dyDescent="0.35">
      <c r="B42" s="11" t="s">
        <v>44</v>
      </c>
      <c r="C42" s="27">
        <f>+C40-C41</f>
        <v>-0.35148569196462631</v>
      </c>
      <c r="D42" s="47">
        <f>+D40-D41</f>
        <v>3.3104959026551695E-5</v>
      </c>
      <c r="E42" s="32">
        <f t="shared" ref="E42:M42" si="94">+E40-E41</f>
        <v>-0.18211519718170166</v>
      </c>
      <c r="F42" s="36">
        <f t="shared" si="94"/>
        <v>0.19847273826599121</v>
      </c>
      <c r="G42" s="36">
        <f t="shared" si="94"/>
        <v>-0.135114386677742</v>
      </c>
      <c r="H42" s="32">
        <f t="shared" si="94"/>
        <v>0</v>
      </c>
      <c r="I42" s="36">
        <f t="shared" si="94"/>
        <v>0</v>
      </c>
      <c r="J42" s="36">
        <f t="shared" si="94"/>
        <v>0.40822407603263855</v>
      </c>
      <c r="K42" s="32">
        <f t="shared" si="94"/>
        <v>5.6738406419754028E-2</v>
      </c>
      <c r="L42" s="40">
        <f t="shared" si="94"/>
        <v>-0.22590168938040733</v>
      </c>
      <c r="M42" s="32">
        <f t="shared" si="94"/>
        <v>-0.71735990047454834</v>
      </c>
    </row>
    <row r="43" spans="1:13" x14ac:dyDescent="0.3">
      <c r="A43" s="2" t="s">
        <v>34</v>
      </c>
    </row>
    <row r="45" spans="1:13" x14ac:dyDescent="0.3">
      <c r="A45" s="7" t="s">
        <v>21</v>
      </c>
      <c r="B45" s="1" t="s">
        <v>39</v>
      </c>
    </row>
    <row r="46" spans="1:13" x14ac:dyDescent="0.3">
      <c r="A46" s="7" t="s">
        <v>25</v>
      </c>
      <c r="B46" s="1" t="s">
        <v>40</v>
      </c>
    </row>
    <row r="47" spans="1:13" x14ac:dyDescent="0.3">
      <c r="A47" s="7" t="s">
        <v>27</v>
      </c>
      <c r="B47" s="1" t="s">
        <v>41</v>
      </c>
    </row>
    <row r="48" spans="1:13" x14ac:dyDescent="0.3">
      <c r="A48" s="7" t="s">
        <v>28</v>
      </c>
      <c r="B48" s="1" t="s">
        <v>42</v>
      </c>
    </row>
    <row r="49" spans="1:1" s="1" customFormat="1" x14ac:dyDescent="0.3">
      <c r="A49" s="7"/>
    </row>
  </sheetData>
  <mergeCells count="3">
    <mergeCell ref="F6:H6"/>
    <mergeCell ref="I6:K6"/>
    <mergeCell ref="L6:M6"/>
  </mergeCells>
  <conditionalFormatting sqref="A42:XFD42">
    <cfRule type="cellIs" dxfId="4" priority="1" operator="notEqual">
      <formula>0</formula>
    </cfRule>
  </conditionalFormatting>
  <pageMargins left="0.11811023622047245" right="0.11811023622047245" top="0.55118110236220474" bottom="0.35433070866141736" header="0.31496062992125984" footer="0.11811023622047245"/>
  <pageSetup scale="72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="85" zoomScaleNormal="85" workbookViewId="0">
      <selection activeCell="B46" sqref="B46"/>
    </sheetView>
  </sheetViews>
  <sheetFormatPr defaultRowHeight="16.5" outlineLevelRow="1" x14ac:dyDescent="0.3"/>
  <cols>
    <col min="1" max="1" width="3.140625" style="1" customWidth="1"/>
    <col min="2" max="2" width="23.28515625" style="1" customWidth="1"/>
    <col min="3" max="3" width="14.85546875" style="22" customWidth="1"/>
    <col min="4" max="4" width="14.85546875" style="1" customWidth="1"/>
    <col min="5" max="13" width="14.85546875" style="22" customWidth="1"/>
    <col min="14" max="16384" width="9.140625" style="1"/>
  </cols>
  <sheetData>
    <row r="1" spans="1:15" s="63" customFormat="1" ht="18" x14ac:dyDescent="0.25">
      <c r="B1" s="64" t="s">
        <v>0</v>
      </c>
      <c r="C1" s="65"/>
      <c r="E1" s="65"/>
      <c r="F1" s="65"/>
      <c r="G1" s="65"/>
      <c r="H1" s="65"/>
      <c r="I1" s="65"/>
      <c r="J1" s="65"/>
      <c r="K1" s="65"/>
      <c r="L1" s="65"/>
      <c r="M1" s="65"/>
    </row>
    <row r="2" spans="1:15" s="63" customFormat="1" ht="18" x14ac:dyDescent="0.25">
      <c r="B2" s="64" t="s">
        <v>2</v>
      </c>
      <c r="C2" s="65"/>
      <c r="E2" s="65"/>
      <c r="F2" s="65"/>
      <c r="G2" s="65"/>
      <c r="H2" s="65"/>
      <c r="I2" s="65"/>
      <c r="J2" s="65"/>
      <c r="K2" s="65"/>
      <c r="L2" s="65"/>
      <c r="M2" s="65"/>
    </row>
    <row r="3" spans="1:15" s="63" customFormat="1" ht="18" x14ac:dyDescent="0.25">
      <c r="B3" s="64" t="s">
        <v>1</v>
      </c>
      <c r="C3" s="65"/>
      <c r="E3" s="65"/>
      <c r="F3" s="65"/>
      <c r="G3" s="65"/>
      <c r="H3" s="65"/>
      <c r="I3" s="65"/>
      <c r="J3" s="65"/>
      <c r="K3" s="65"/>
      <c r="L3" s="65"/>
      <c r="M3" s="66" t="s">
        <v>46</v>
      </c>
    </row>
    <row r="4" spans="1:15" s="63" customFormat="1" ht="18" x14ac:dyDescent="0.25">
      <c r="B4" s="64" t="s">
        <v>3</v>
      </c>
      <c r="C4" s="65"/>
      <c r="E4" s="65"/>
      <c r="F4" s="65"/>
      <c r="G4" s="65"/>
      <c r="H4" s="65"/>
      <c r="I4" s="65"/>
      <c r="J4" s="65"/>
      <c r="K4" s="65"/>
      <c r="L4" s="65"/>
      <c r="M4" s="65"/>
    </row>
    <row r="5" spans="1:15" ht="17.25" thickBot="1" x14ac:dyDescent="0.35">
      <c r="B5" s="2"/>
      <c r="O5" s="22"/>
    </row>
    <row r="6" spans="1:15" ht="18" customHeight="1" thickBot="1" x14ac:dyDescent="0.35">
      <c r="C6" s="23"/>
      <c r="D6" s="14" t="s">
        <v>4</v>
      </c>
      <c r="E6" s="28"/>
      <c r="F6" s="73" t="s">
        <v>5</v>
      </c>
      <c r="G6" s="73"/>
      <c r="H6" s="74"/>
      <c r="I6" s="75" t="s">
        <v>6</v>
      </c>
      <c r="J6" s="75"/>
      <c r="K6" s="76"/>
      <c r="L6" s="77" t="s">
        <v>7</v>
      </c>
      <c r="M6" s="76"/>
    </row>
    <row r="7" spans="1:15" ht="42.75" customHeight="1" thickBot="1" x14ac:dyDescent="0.35">
      <c r="A7" s="1" t="s">
        <v>26</v>
      </c>
      <c r="B7" s="3" t="s">
        <v>45</v>
      </c>
      <c r="C7" s="24" t="s">
        <v>8</v>
      </c>
      <c r="D7" s="15" t="s">
        <v>9</v>
      </c>
      <c r="E7" s="29" t="s">
        <v>10</v>
      </c>
      <c r="F7" s="33" t="s">
        <v>11</v>
      </c>
      <c r="G7" s="33" t="s">
        <v>12</v>
      </c>
      <c r="H7" s="29" t="s">
        <v>13</v>
      </c>
      <c r="I7" s="33" t="s">
        <v>14</v>
      </c>
      <c r="J7" s="33" t="s">
        <v>15</v>
      </c>
      <c r="K7" s="29" t="s">
        <v>16</v>
      </c>
      <c r="L7" s="37" t="s">
        <v>17</v>
      </c>
      <c r="M7" s="29" t="s">
        <v>18</v>
      </c>
    </row>
    <row r="8" spans="1:15" ht="25.5" customHeight="1" x14ac:dyDescent="0.3">
      <c r="B8" s="8" t="s">
        <v>29</v>
      </c>
      <c r="C8" s="25">
        <v>70323811.269395709</v>
      </c>
      <c r="D8" s="16">
        <v>6.083269027938687E-2</v>
      </c>
      <c r="E8" s="30">
        <v>1156020076.4822149</v>
      </c>
      <c r="F8" s="34">
        <v>1209378458.7744222</v>
      </c>
      <c r="G8" s="34">
        <v>157219199.64067489</v>
      </c>
      <c r="H8" s="30">
        <v>51161386.529887408</v>
      </c>
      <c r="I8" s="34">
        <v>4183121</v>
      </c>
      <c r="J8" s="34">
        <v>98112313.752681464</v>
      </c>
      <c r="K8" s="30">
        <v>223780632.55196458</v>
      </c>
      <c r="L8" s="38">
        <v>12718311.822616119</v>
      </c>
      <c r="M8" s="30">
        <v>211062320.72934845</v>
      </c>
    </row>
    <row r="9" spans="1:15" x14ac:dyDescent="0.3">
      <c r="A9" s="4">
        <v>1</v>
      </c>
      <c r="B9" s="12" t="s">
        <v>31</v>
      </c>
      <c r="C9" s="48">
        <f>+E9*$D$8</f>
        <v>-8788170.1983498503</v>
      </c>
      <c r="D9" s="17"/>
      <c r="E9" s="53">
        <f>+G9</f>
        <v>-144464598.8528263</v>
      </c>
      <c r="F9" s="54">
        <v>-1111266145.0217407</v>
      </c>
      <c r="G9" s="54">
        <v>-144464598.8528263</v>
      </c>
      <c r="H9" s="53"/>
      <c r="I9" s="54"/>
      <c r="J9" s="54"/>
      <c r="K9" s="53">
        <f>+C9+H9+I9+J9</f>
        <v>-8788170.1983498503</v>
      </c>
      <c r="L9" s="55"/>
      <c r="M9" s="53">
        <f>+K9-L9</f>
        <v>-8788170.1983498503</v>
      </c>
    </row>
    <row r="10" spans="1:15" x14ac:dyDescent="0.3">
      <c r="A10" s="5"/>
      <c r="B10" s="9" t="s">
        <v>20</v>
      </c>
      <c r="C10" s="49">
        <f>+E10*D8</f>
        <v>8713841.5628796797</v>
      </c>
      <c r="D10" s="18"/>
      <c r="E10" s="56">
        <f>+G10</f>
        <v>143242745.35384738</v>
      </c>
      <c r="F10" s="57">
        <v>1101867271.9526722</v>
      </c>
      <c r="G10" s="57">
        <v>143242745.35384738</v>
      </c>
      <c r="H10" s="56"/>
      <c r="I10" s="57"/>
      <c r="J10" s="57"/>
      <c r="K10" s="56">
        <f>+C10+H10+I10+J10</f>
        <v>8713841.5628796797</v>
      </c>
      <c r="L10" s="58"/>
      <c r="M10" s="56">
        <f>+K10-L10</f>
        <v>8713841.5628796797</v>
      </c>
    </row>
    <row r="11" spans="1:15" x14ac:dyDescent="0.3">
      <c r="A11" s="6"/>
      <c r="B11" s="13" t="s">
        <v>22</v>
      </c>
      <c r="C11" s="50">
        <f>SUM(C9:C10)</f>
        <v>-74328.635470170528</v>
      </c>
      <c r="D11" s="19">
        <f t="shared" ref="D11:M11" si="0">SUM(D9:D10)</f>
        <v>0</v>
      </c>
      <c r="E11" s="59">
        <f t="shared" si="0"/>
        <v>-1221853.4989789128</v>
      </c>
      <c r="F11" s="60">
        <f t="shared" si="0"/>
        <v>-9398873.0690684319</v>
      </c>
      <c r="G11" s="60">
        <f t="shared" si="0"/>
        <v>-1221853.4989789128</v>
      </c>
      <c r="H11" s="59">
        <f t="shared" si="0"/>
        <v>0</v>
      </c>
      <c r="I11" s="60">
        <f t="shared" si="0"/>
        <v>0</v>
      </c>
      <c r="J11" s="60">
        <f t="shared" si="0"/>
        <v>0</v>
      </c>
      <c r="K11" s="59">
        <f t="shared" si="0"/>
        <v>-74328.635470170528</v>
      </c>
      <c r="L11" s="61">
        <f t="shared" si="0"/>
        <v>0</v>
      </c>
      <c r="M11" s="59">
        <f t="shared" si="0"/>
        <v>-74328.635470170528</v>
      </c>
    </row>
    <row r="12" spans="1:15" x14ac:dyDescent="0.3">
      <c r="A12" s="4">
        <f>+A9+1</f>
        <v>2</v>
      </c>
      <c r="B12" s="12" t="s">
        <v>32</v>
      </c>
      <c r="C12" s="48">
        <f t="shared" ref="C12:C16" si="1">+E12*$D$8</f>
        <v>-60759744.39168144</v>
      </c>
      <c r="D12" s="20"/>
      <c r="E12" s="53">
        <v>-998800876.8415401</v>
      </c>
      <c r="F12" s="54"/>
      <c r="G12" s="54"/>
      <c r="H12" s="53">
        <v>-51161386.529887408</v>
      </c>
      <c r="I12" s="54"/>
      <c r="J12" s="54"/>
      <c r="K12" s="53">
        <f>+C12+H12+I12+J12</f>
        <v>-111921130.92156884</v>
      </c>
      <c r="L12" s="55"/>
      <c r="M12" s="53">
        <f>+K12-L12</f>
        <v>-111921130.92156884</v>
      </c>
    </row>
    <row r="13" spans="1:15" x14ac:dyDescent="0.3">
      <c r="A13" s="5"/>
      <c r="B13" s="9" t="s">
        <v>33</v>
      </c>
      <c r="C13" s="49">
        <f t="shared" si="1"/>
        <v>60923992.655435786</v>
      </c>
      <c r="D13" s="21"/>
      <c r="E13" s="56">
        <v>1001500876.8415401</v>
      </c>
      <c r="F13" s="57"/>
      <c r="G13" s="57"/>
      <c r="H13" s="56">
        <v>51461386.529887408</v>
      </c>
      <c r="I13" s="57"/>
      <c r="J13" s="57"/>
      <c r="K13" s="56">
        <f>+C13+H13+I13+J13</f>
        <v>112385379.18532319</v>
      </c>
      <c r="L13" s="58"/>
      <c r="M13" s="56">
        <f>+K13-L13</f>
        <v>112385379.18532319</v>
      </c>
    </row>
    <row r="14" spans="1:15" x14ac:dyDescent="0.3">
      <c r="A14" s="6"/>
      <c r="B14" s="13" t="s">
        <v>22</v>
      </c>
      <c r="C14" s="50">
        <f>SUM(C12:C13)</f>
        <v>164248.26375434548</v>
      </c>
      <c r="D14" s="19">
        <f t="shared" ref="D14:M14" si="2">SUM(D12:D13)</f>
        <v>0</v>
      </c>
      <c r="E14" s="59">
        <f t="shared" si="2"/>
        <v>2700000</v>
      </c>
      <c r="F14" s="60">
        <f t="shared" si="2"/>
        <v>0</v>
      </c>
      <c r="G14" s="60">
        <f t="shared" si="2"/>
        <v>0</v>
      </c>
      <c r="H14" s="59">
        <f t="shared" si="2"/>
        <v>300000</v>
      </c>
      <c r="I14" s="60">
        <f t="shared" si="2"/>
        <v>0</v>
      </c>
      <c r="J14" s="60">
        <f t="shared" si="2"/>
        <v>0</v>
      </c>
      <c r="K14" s="59">
        <f t="shared" si="2"/>
        <v>464248.26375435293</v>
      </c>
      <c r="L14" s="61">
        <f t="shared" si="2"/>
        <v>0</v>
      </c>
      <c r="M14" s="59">
        <f t="shared" si="2"/>
        <v>464248.26375435293</v>
      </c>
    </row>
    <row r="15" spans="1:15" x14ac:dyDescent="0.3">
      <c r="A15" s="4">
        <f>+A12+1</f>
        <v>3</v>
      </c>
      <c r="B15" s="12" t="s">
        <v>35</v>
      </c>
      <c r="C15" s="48">
        <f t="shared" si="1"/>
        <v>-9518967.884553263</v>
      </c>
      <c r="D15" s="20"/>
      <c r="E15" s="53">
        <f>+G15</f>
        <v>-156477838.491696</v>
      </c>
      <c r="F15" s="54">
        <v>-1203675680.7053537</v>
      </c>
      <c r="G15" s="54">
        <v>-156477838.491696</v>
      </c>
      <c r="H15" s="53"/>
      <c r="I15" s="54"/>
      <c r="J15" s="54"/>
      <c r="K15" s="53">
        <f>+C15+H15+I15+J15</f>
        <v>-9518967.884553263</v>
      </c>
      <c r="L15" s="55"/>
      <c r="M15" s="53">
        <f>+K15-L15</f>
        <v>-9518967.884553263</v>
      </c>
    </row>
    <row r="16" spans="1:15" x14ac:dyDescent="0.3">
      <c r="A16" s="5"/>
      <c r="B16" s="9" t="s">
        <v>36</v>
      </c>
      <c r="C16" s="49">
        <f t="shared" si="1"/>
        <v>5491712.2410884202</v>
      </c>
      <c r="D16" s="21"/>
      <c r="E16" s="56">
        <f>+G16</f>
        <v>90275676.052901521</v>
      </c>
      <c r="F16" s="62">
        <v>1203675680.7053537</v>
      </c>
      <c r="G16" s="57">
        <v>90275676.052901521</v>
      </c>
      <c r="H16" s="56"/>
      <c r="I16" s="57"/>
      <c r="J16" s="57"/>
      <c r="K16" s="56">
        <f>+C16+H16+I16+J16</f>
        <v>5491712.2410884202</v>
      </c>
      <c r="L16" s="58"/>
      <c r="M16" s="56">
        <f>+K16-L16</f>
        <v>5491712.2410884202</v>
      </c>
    </row>
    <row r="17" spans="1:13" x14ac:dyDescent="0.3">
      <c r="A17" s="6"/>
      <c r="B17" s="13" t="s">
        <v>22</v>
      </c>
      <c r="C17" s="50">
        <f>SUM(C15:C16)</f>
        <v>-4027255.6434648428</v>
      </c>
      <c r="D17" s="19">
        <f t="shared" ref="D17:E17" si="3">SUM(D15:D16)</f>
        <v>0</v>
      </c>
      <c r="E17" s="59">
        <f t="shared" si="3"/>
        <v>-66202162.438794479</v>
      </c>
      <c r="F17" s="60">
        <f>SUM(F15:F16)</f>
        <v>0</v>
      </c>
      <c r="G17" s="60">
        <f t="shared" ref="G17:M17" si="4">SUM(G15:G16)</f>
        <v>-66202162.438794479</v>
      </c>
      <c r="H17" s="59">
        <f t="shared" si="4"/>
        <v>0</v>
      </c>
      <c r="I17" s="60">
        <f t="shared" si="4"/>
        <v>0</v>
      </c>
      <c r="J17" s="60">
        <f t="shared" si="4"/>
        <v>0</v>
      </c>
      <c r="K17" s="59">
        <f t="shared" si="4"/>
        <v>-4027255.6434648428</v>
      </c>
      <c r="L17" s="61">
        <f t="shared" si="4"/>
        <v>0</v>
      </c>
      <c r="M17" s="59">
        <f t="shared" si="4"/>
        <v>-4027255.6434648428</v>
      </c>
    </row>
    <row r="18" spans="1:13" x14ac:dyDescent="0.3">
      <c r="A18" s="4">
        <f>+A15+1</f>
        <v>4</v>
      </c>
      <c r="B18" s="12" t="s">
        <v>38</v>
      </c>
      <c r="C18" s="51"/>
      <c r="D18" s="20"/>
      <c r="E18" s="53"/>
      <c r="F18" s="54"/>
      <c r="G18" s="54"/>
      <c r="H18" s="53"/>
      <c r="I18" s="54">
        <v>-4183121</v>
      </c>
      <c r="J18" s="54"/>
      <c r="K18" s="53">
        <f>+C18+H18+I18+J18</f>
        <v>-4183121</v>
      </c>
      <c r="L18" s="55"/>
      <c r="M18" s="53">
        <f>+K18-L18</f>
        <v>-4183121</v>
      </c>
    </row>
    <row r="19" spans="1:13" x14ac:dyDescent="0.3">
      <c r="A19" s="5"/>
      <c r="B19" s="9" t="s">
        <v>37</v>
      </c>
      <c r="C19" s="52"/>
      <c r="D19" s="21"/>
      <c r="E19" s="56"/>
      <c r="F19" s="57"/>
      <c r="G19" s="57"/>
      <c r="H19" s="56"/>
      <c r="I19" s="57">
        <v>3357525.3004265344</v>
      </c>
      <c r="J19" s="57"/>
      <c r="K19" s="56">
        <f>+C19+H19+I19+J19</f>
        <v>3357525.3004265344</v>
      </c>
      <c r="L19" s="58"/>
      <c r="M19" s="56">
        <f>+K19-L19</f>
        <v>3357525.3004265344</v>
      </c>
    </row>
    <row r="20" spans="1:13" x14ac:dyDescent="0.3">
      <c r="A20" s="6"/>
      <c r="B20" s="13" t="s">
        <v>22</v>
      </c>
      <c r="C20" s="50">
        <f>SUM(C18:C19)</f>
        <v>0</v>
      </c>
      <c r="D20" s="19">
        <f t="shared" ref="D20:M20" si="5">SUM(D18:D19)</f>
        <v>0</v>
      </c>
      <c r="E20" s="59">
        <f t="shared" si="5"/>
        <v>0</v>
      </c>
      <c r="F20" s="60">
        <f t="shared" si="5"/>
        <v>0</v>
      </c>
      <c r="G20" s="60">
        <f t="shared" si="5"/>
        <v>0</v>
      </c>
      <c r="H20" s="59">
        <f t="shared" si="5"/>
        <v>0</v>
      </c>
      <c r="I20" s="60">
        <f t="shared" si="5"/>
        <v>-825595.69957346562</v>
      </c>
      <c r="J20" s="60">
        <f t="shared" si="5"/>
        <v>0</v>
      </c>
      <c r="K20" s="59">
        <f t="shared" si="5"/>
        <v>-825595.69957346562</v>
      </c>
      <c r="L20" s="61">
        <f t="shared" si="5"/>
        <v>0</v>
      </c>
      <c r="M20" s="59">
        <f t="shared" si="5"/>
        <v>-825595.69957346562</v>
      </c>
    </row>
    <row r="21" spans="1:13" x14ac:dyDescent="0.3">
      <c r="A21" s="4">
        <f>+A18+1</f>
        <v>5</v>
      </c>
      <c r="B21" s="12" t="s">
        <v>47</v>
      </c>
      <c r="C21" s="51">
        <f t="shared" ref="C21:C22" si="6">+E21*$D$8</f>
        <v>-775896.67936441698</v>
      </c>
      <c r="D21" s="20"/>
      <c r="E21" s="53">
        <f>+G21</f>
        <v>-12754600.78784859</v>
      </c>
      <c r="F21" s="54">
        <v>-98112313.752681464</v>
      </c>
      <c r="G21" s="54">
        <v>-12754600.78784859</v>
      </c>
      <c r="H21" s="53"/>
      <c r="I21" s="54"/>
      <c r="J21" s="54">
        <v>-98112313.752681464</v>
      </c>
      <c r="K21" s="53">
        <f>+C21+H21+I21+J21</f>
        <v>-98888210.432045877</v>
      </c>
      <c r="L21" s="55"/>
      <c r="M21" s="53">
        <f>+K21-L21</f>
        <v>-98888210.432045877</v>
      </c>
    </row>
    <row r="22" spans="1:13" x14ac:dyDescent="0.3">
      <c r="A22" s="5"/>
      <c r="B22" s="9" t="s">
        <v>48</v>
      </c>
      <c r="C22" s="52">
        <f t="shared" si="6"/>
        <v>805126.32167358184</v>
      </c>
      <c r="D22" s="21"/>
      <c r="E22" s="56">
        <f>+G22</f>
        <v>13235093.137848591</v>
      </c>
      <c r="F22" s="57">
        <v>101808408.75268146</v>
      </c>
      <c r="G22" s="57">
        <v>13235093.137848591</v>
      </c>
      <c r="H22" s="56"/>
      <c r="I22" s="57"/>
      <c r="J22" s="57">
        <v>101808408.75268146</v>
      </c>
      <c r="K22" s="56">
        <f>+C22+H22+I22+J22</f>
        <v>102613535.07435505</v>
      </c>
      <c r="L22" s="58"/>
      <c r="M22" s="56">
        <f>+K22-L22</f>
        <v>102613535.07435505</v>
      </c>
    </row>
    <row r="23" spans="1:13" x14ac:dyDescent="0.3">
      <c r="A23" s="6"/>
      <c r="B23" s="13" t="s">
        <v>22</v>
      </c>
      <c r="C23" s="50">
        <f>SUM(C21:C22)</f>
        <v>29229.642309164861</v>
      </c>
      <c r="D23" s="19">
        <f t="shared" ref="D23:M23" si="7">SUM(D21:D22)</f>
        <v>0</v>
      </c>
      <c r="E23" s="59">
        <f t="shared" si="7"/>
        <v>480492.35000000149</v>
      </c>
      <c r="F23" s="60">
        <f t="shared" si="7"/>
        <v>3696095</v>
      </c>
      <c r="G23" s="60">
        <f t="shared" si="7"/>
        <v>480492.35000000149</v>
      </c>
      <c r="H23" s="59">
        <f t="shared" si="7"/>
        <v>0</v>
      </c>
      <c r="I23" s="60">
        <f t="shared" si="7"/>
        <v>0</v>
      </c>
      <c r="J23" s="60">
        <f t="shared" si="7"/>
        <v>3696095</v>
      </c>
      <c r="K23" s="59">
        <f t="shared" si="7"/>
        <v>3725324.6423091739</v>
      </c>
      <c r="L23" s="61">
        <f t="shared" si="7"/>
        <v>0</v>
      </c>
      <c r="M23" s="59">
        <f t="shared" si="7"/>
        <v>3725324.6423091739</v>
      </c>
    </row>
    <row r="24" spans="1:13" hidden="1" outlineLevel="1" x14ac:dyDescent="0.3">
      <c r="A24" s="4">
        <f>+A21+1</f>
        <v>6</v>
      </c>
      <c r="B24" s="12" t="s">
        <v>23</v>
      </c>
      <c r="C24" s="51"/>
      <c r="D24" s="20"/>
      <c r="E24" s="53"/>
      <c r="F24" s="54"/>
      <c r="G24" s="54"/>
      <c r="H24" s="53"/>
      <c r="I24" s="54"/>
      <c r="J24" s="54"/>
      <c r="K24" s="53">
        <f>+C24+H24+I24+J24</f>
        <v>0</v>
      </c>
      <c r="L24" s="55"/>
      <c r="M24" s="53">
        <f>+K24-L24</f>
        <v>0</v>
      </c>
    </row>
    <row r="25" spans="1:13" hidden="1" outlineLevel="1" x14ac:dyDescent="0.3">
      <c r="A25" s="5"/>
      <c r="B25" s="9" t="s">
        <v>24</v>
      </c>
      <c r="C25" s="52"/>
      <c r="D25" s="21"/>
      <c r="E25" s="56"/>
      <c r="F25" s="57"/>
      <c r="G25" s="57"/>
      <c r="H25" s="56"/>
      <c r="I25" s="57"/>
      <c r="J25" s="57"/>
      <c r="K25" s="56">
        <f>+C25+H25+I25+J25</f>
        <v>0</v>
      </c>
      <c r="L25" s="58"/>
      <c r="M25" s="56">
        <f>+K25-L25</f>
        <v>0</v>
      </c>
    </row>
    <row r="26" spans="1:13" hidden="1" outlineLevel="1" x14ac:dyDescent="0.3">
      <c r="A26" s="6"/>
      <c r="B26" s="13" t="s">
        <v>22</v>
      </c>
      <c r="C26" s="50">
        <f>SUM(C24:C25)</f>
        <v>0</v>
      </c>
      <c r="D26" s="19">
        <f t="shared" ref="D26:M26" si="8">SUM(D24:D25)</f>
        <v>0</v>
      </c>
      <c r="E26" s="59">
        <f t="shared" si="8"/>
        <v>0</v>
      </c>
      <c r="F26" s="60">
        <f t="shared" si="8"/>
        <v>0</v>
      </c>
      <c r="G26" s="60">
        <f t="shared" si="8"/>
        <v>0</v>
      </c>
      <c r="H26" s="59">
        <f t="shared" si="8"/>
        <v>0</v>
      </c>
      <c r="I26" s="60">
        <f t="shared" si="8"/>
        <v>0</v>
      </c>
      <c r="J26" s="60">
        <f t="shared" si="8"/>
        <v>0</v>
      </c>
      <c r="K26" s="59">
        <f t="shared" si="8"/>
        <v>0</v>
      </c>
      <c r="L26" s="61">
        <f t="shared" si="8"/>
        <v>0</v>
      </c>
      <c r="M26" s="59">
        <f t="shared" si="8"/>
        <v>0</v>
      </c>
    </row>
    <row r="27" spans="1:13" hidden="1" outlineLevel="1" x14ac:dyDescent="0.3">
      <c r="A27" s="4">
        <f>+A24+1</f>
        <v>7</v>
      </c>
      <c r="B27" s="12" t="s">
        <v>23</v>
      </c>
      <c r="C27" s="51"/>
      <c r="D27" s="20"/>
      <c r="E27" s="53"/>
      <c r="F27" s="54"/>
      <c r="G27" s="54"/>
      <c r="H27" s="53"/>
      <c r="I27" s="54"/>
      <c r="J27" s="54"/>
      <c r="K27" s="53">
        <f>+C27+H27+I27+J27</f>
        <v>0</v>
      </c>
      <c r="L27" s="55"/>
      <c r="M27" s="53">
        <f>+K27-L27</f>
        <v>0</v>
      </c>
    </row>
    <row r="28" spans="1:13" hidden="1" outlineLevel="1" x14ac:dyDescent="0.3">
      <c r="A28" s="5"/>
      <c r="B28" s="9" t="s">
        <v>24</v>
      </c>
      <c r="C28" s="52"/>
      <c r="D28" s="21"/>
      <c r="E28" s="56"/>
      <c r="F28" s="57"/>
      <c r="G28" s="57"/>
      <c r="H28" s="56"/>
      <c r="I28" s="57"/>
      <c r="J28" s="57"/>
      <c r="K28" s="56">
        <f>+C28+H28+I28+J28</f>
        <v>0</v>
      </c>
      <c r="L28" s="58"/>
      <c r="M28" s="56">
        <f>+K28-L28</f>
        <v>0</v>
      </c>
    </row>
    <row r="29" spans="1:13" hidden="1" outlineLevel="1" x14ac:dyDescent="0.3">
      <c r="A29" s="6"/>
      <c r="B29" s="13" t="s">
        <v>22</v>
      </c>
      <c r="C29" s="50">
        <f>SUM(C27:C28)</f>
        <v>0</v>
      </c>
      <c r="D29" s="19">
        <f t="shared" ref="D29:M29" si="9">SUM(D27:D28)</f>
        <v>0</v>
      </c>
      <c r="E29" s="59">
        <f t="shared" si="9"/>
        <v>0</v>
      </c>
      <c r="F29" s="60">
        <f t="shared" si="9"/>
        <v>0</v>
      </c>
      <c r="G29" s="60">
        <f t="shared" si="9"/>
        <v>0</v>
      </c>
      <c r="H29" s="59">
        <f t="shared" si="9"/>
        <v>0</v>
      </c>
      <c r="I29" s="60">
        <f t="shared" si="9"/>
        <v>0</v>
      </c>
      <c r="J29" s="60">
        <f t="shared" si="9"/>
        <v>0</v>
      </c>
      <c r="K29" s="59">
        <f t="shared" si="9"/>
        <v>0</v>
      </c>
      <c r="L29" s="61">
        <f t="shared" si="9"/>
        <v>0</v>
      </c>
      <c r="M29" s="59">
        <f t="shared" si="9"/>
        <v>0</v>
      </c>
    </row>
    <row r="30" spans="1:13" hidden="1" outlineLevel="1" x14ac:dyDescent="0.3">
      <c r="A30" s="4">
        <f>+A27+1</f>
        <v>8</v>
      </c>
      <c r="B30" s="12" t="s">
        <v>23</v>
      </c>
      <c r="C30" s="51"/>
      <c r="D30" s="20"/>
      <c r="E30" s="53"/>
      <c r="F30" s="54"/>
      <c r="G30" s="54"/>
      <c r="H30" s="53"/>
      <c r="I30" s="54"/>
      <c r="J30" s="54"/>
      <c r="K30" s="53">
        <f>+C30+H30+I30+J30</f>
        <v>0</v>
      </c>
      <c r="L30" s="55"/>
      <c r="M30" s="53">
        <f>+K30-L30</f>
        <v>0</v>
      </c>
    </row>
    <row r="31" spans="1:13" hidden="1" outlineLevel="1" x14ac:dyDescent="0.3">
      <c r="A31" s="5"/>
      <c r="B31" s="9" t="s">
        <v>24</v>
      </c>
      <c r="C31" s="52"/>
      <c r="D31" s="21"/>
      <c r="E31" s="56"/>
      <c r="F31" s="57"/>
      <c r="G31" s="57"/>
      <c r="H31" s="56"/>
      <c r="I31" s="57"/>
      <c r="J31" s="57"/>
      <c r="K31" s="56">
        <f>+C31+H31+I31+J31</f>
        <v>0</v>
      </c>
      <c r="L31" s="58"/>
      <c r="M31" s="56">
        <f>+K31-L31</f>
        <v>0</v>
      </c>
    </row>
    <row r="32" spans="1:13" hidden="1" outlineLevel="1" x14ac:dyDescent="0.3">
      <c r="A32" s="6"/>
      <c r="B32" s="13" t="s">
        <v>22</v>
      </c>
      <c r="C32" s="50">
        <f>SUM(C30:C31)</f>
        <v>0</v>
      </c>
      <c r="D32" s="19">
        <f t="shared" ref="D32:M32" si="10">SUM(D30:D31)</f>
        <v>0</v>
      </c>
      <c r="E32" s="59">
        <f t="shared" si="10"/>
        <v>0</v>
      </c>
      <c r="F32" s="60">
        <f t="shared" si="10"/>
        <v>0</v>
      </c>
      <c r="G32" s="60">
        <f t="shared" si="10"/>
        <v>0</v>
      </c>
      <c r="H32" s="59">
        <f t="shared" si="10"/>
        <v>0</v>
      </c>
      <c r="I32" s="60">
        <f t="shared" si="10"/>
        <v>0</v>
      </c>
      <c r="J32" s="60">
        <f t="shared" si="10"/>
        <v>0</v>
      </c>
      <c r="K32" s="59">
        <f t="shared" si="10"/>
        <v>0</v>
      </c>
      <c r="L32" s="61">
        <f t="shared" si="10"/>
        <v>0</v>
      </c>
      <c r="M32" s="59">
        <f t="shared" si="10"/>
        <v>0</v>
      </c>
    </row>
    <row r="33" spans="1:13" hidden="1" outlineLevel="1" x14ac:dyDescent="0.3">
      <c r="A33" s="4">
        <f>+A30+1</f>
        <v>9</v>
      </c>
      <c r="B33" s="12" t="s">
        <v>23</v>
      </c>
      <c r="C33" s="51"/>
      <c r="D33" s="20"/>
      <c r="E33" s="53"/>
      <c r="F33" s="54"/>
      <c r="G33" s="54"/>
      <c r="H33" s="53"/>
      <c r="I33" s="54"/>
      <c r="J33" s="54"/>
      <c r="K33" s="53">
        <f>+C33+H33+I33+J33</f>
        <v>0</v>
      </c>
      <c r="L33" s="55"/>
      <c r="M33" s="53">
        <f>+K33-L33</f>
        <v>0</v>
      </c>
    </row>
    <row r="34" spans="1:13" hidden="1" outlineLevel="1" x14ac:dyDescent="0.3">
      <c r="A34" s="5"/>
      <c r="B34" s="9" t="s">
        <v>24</v>
      </c>
      <c r="C34" s="52"/>
      <c r="D34" s="21"/>
      <c r="E34" s="56"/>
      <c r="F34" s="57"/>
      <c r="G34" s="57"/>
      <c r="H34" s="56"/>
      <c r="I34" s="57"/>
      <c r="J34" s="57"/>
      <c r="K34" s="56">
        <f>+C34+H34+I34+J34</f>
        <v>0</v>
      </c>
      <c r="L34" s="58"/>
      <c r="M34" s="56">
        <f>+K34-L34</f>
        <v>0</v>
      </c>
    </row>
    <row r="35" spans="1:13" hidden="1" outlineLevel="1" x14ac:dyDescent="0.3">
      <c r="A35" s="6"/>
      <c r="B35" s="13" t="s">
        <v>22</v>
      </c>
      <c r="C35" s="50">
        <f>SUM(C33:C34)</f>
        <v>0</v>
      </c>
      <c r="D35" s="19">
        <f t="shared" ref="D35:M35" si="11">SUM(D33:D34)</f>
        <v>0</v>
      </c>
      <c r="E35" s="59">
        <f t="shared" si="11"/>
        <v>0</v>
      </c>
      <c r="F35" s="60">
        <f t="shared" si="11"/>
        <v>0</v>
      </c>
      <c r="G35" s="60">
        <f t="shared" si="11"/>
        <v>0</v>
      </c>
      <c r="H35" s="59">
        <f t="shared" si="11"/>
        <v>0</v>
      </c>
      <c r="I35" s="60">
        <f t="shared" si="11"/>
        <v>0</v>
      </c>
      <c r="J35" s="60">
        <f t="shared" si="11"/>
        <v>0</v>
      </c>
      <c r="K35" s="59">
        <f t="shared" si="11"/>
        <v>0</v>
      </c>
      <c r="L35" s="61">
        <f t="shared" si="11"/>
        <v>0</v>
      </c>
      <c r="M35" s="59">
        <f t="shared" si="11"/>
        <v>0</v>
      </c>
    </row>
    <row r="36" spans="1:13" hidden="1" outlineLevel="1" x14ac:dyDescent="0.3">
      <c r="A36" s="4">
        <f>+A33+1</f>
        <v>10</v>
      </c>
      <c r="B36" s="12" t="s">
        <v>23</v>
      </c>
      <c r="C36" s="51"/>
      <c r="D36" s="20"/>
      <c r="E36" s="53"/>
      <c r="F36" s="54"/>
      <c r="G36" s="54"/>
      <c r="H36" s="53"/>
      <c r="I36" s="54"/>
      <c r="J36" s="54"/>
      <c r="K36" s="53">
        <f>+C36+H36+I36+J36</f>
        <v>0</v>
      </c>
      <c r="L36" s="55"/>
      <c r="M36" s="53">
        <f>+K36-L36</f>
        <v>0</v>
      </c>
    </row>
    <row r="37" spans="1:13" hidden="1" outlineLevel="1" x14ac:dyDescent="0.3">
      <c r="A37" s="5"/>
      <c r="B37" s="9" t="s">
        <v>24</v>
      </c>
      <c r="C37" s="52"/>
      <c r="D37" s="21"/>
      <c r="E37" s="56"/>
      <c r="F37" s="57"/>
      <c r="G37" s="57"/>
      <c r="H37" s="56"/>
      <c r="I37" s="57"/>
      <c r="J37" s="57"/>
      <c r="K37" s="56">
        <f>+C37+H37+I37+J37</f>
        <v>0</v>
      </c>
      <c r="L37" s="58"/>
      <c r="M37" s="56">
        <f>+K37-L37</f>
        <v>0</v>
      </c>
    </row>
    <row r="38" spans="1:13" hidden="1" outlineLevel="1" x14ac:dyDescent="0.3">
      <c r="A38" s="6"/>
      <c r="B38" s="13" t="s">
        <v>22</v>
      </c>
      <c r="C38" s="50">
        <f>SUM(C36:C37)</f>
        <v>0</v>
      </c>
      <c r="D38" s="19">
        <f t="shared" ref="D38:M38" si="12">SUM(D36:D37)</f>
        <v>0</v>
      </c>
      <c r="E38" s="59">
        <f t="shared" si="12"/>
        <v>0</v>
      </c>
      <c r="F38" s="60">
        <f t="shared" si="12"/>
        <v>0</v>
      </c>
      <c r="G38" s="60">
        <f t="shared" si="12"/>
        <v>0</v>
      </c>
      <c r="H38" s="59">
        <f t="shared" si="12"/>
        <v>0</v>
      </c>
      <c r="I38" s="60">
        <f t="shared" si="12"/>
        <v>0</v>
      </c>
      <c r="J38" s="60">
        <f t="shared" si="12"/>
        <v>0</v>
      </c>
      <c r="K38" s="59">
        <f t="shared" si="12"/>
        <v>0</v>
      </c>
      <c r="L38" s="61">
        <f t="shared" si="12"/>
        <v>0</v>
      </c>
      <c r="M38" s="59">
        <f t="shared" si="12"/>
        <v>0</v>
      </c>
    </row>
    <row r="39" spans="1:13" ht="28.5" customHeight="1" collapsed="1" x14ac:dyDescent="0.3">
      <c r="B39" s="67" t="s">
        <v>30</v>
      </c>
      <c r="C39" s="68">
        <f>+C11+C14+C17+C20+C23+C26+C29+C32+C35+C38</f>
        <v>-3908106.3728715032</v>
      </c>
      <c r="D39" s="69">
        <f t="shared" ref="D39:M39" si="13">+D11+D14+D17+D20+D23+D26+D29+D32+D35+D38</f>
        <v>0</v>
      </c>
      <c r="E39" s="70">
        <f t="shared" si="13"/>
        <v>-64243523.58777339</v>
      </c>
      <c r="F39" s="71">
        <f>+F11+F14+F17+F20+F23+F26+F29+F32+F35+F38</f>
        <v>-5702778.0690684319</v>
      </c>
      <c r="G39" s="71">
        <f t="shared" si="13"/>
        <v>-66943523.58777339</v>
      </c>
      <c r="H39" s="70">
        <f t="shared" si="13"/>
        <v>300000</v>
      </c>
      <c r="I39" s="71">
        <f t="shared" si="13"/>
        <v>-825595.69957346562</v>
      </c>
      <c r="J39" s="71">
        <f t="shared" si="13"/>
        <v>3696095</v>
      </c>
      <c r="K39" s="70">
        <f t="shared" si="13"/>
        <v>-737607.07244495209</v>
      </c>
      <c r="L39" s="72">
        <f t="shared" si="13"/>
        <v>0</v>
      </c>
      <c r="M39" s="70">
        <f t="shared" si="13"/>
        <v>-737607.07244495209</v>
      </c>
    </row>
    <row r="40" spans="1:13" ht="28.5" customHeight="1" x14ac:dyDescent="0.3">
      <c r="B40" s="10" t="s">
        <v>43</v>
      </c>
      <c r="C40" s="26">
        <f>+C8+C39</f>
        <v>66415704.896524206</v>
      </c>
      <c r="D40" s="18">
        <f t="shared" ref="D40:M40" si="14">+D8+D39</f>
        <v>6.083269027938687E-2</v>
      </c>
      <c r="E40" s="31">
        <f t="shared" si="14"/>
        <v>1091776552.8944416</v>
      </c>
      <c r="F40" s="35">
        <f t="shared" si="14"/>
        <v>1203675680.7053537</v>
      </c>
      <c r="G40" s="35">
        <f t="shared" si="14"/>
        <v>90275676.052901506</v>
      </c>
      <c r="H40" s="31">
        <f t="shared" si="14"/>
        <v>51461386.529887408</v>
      </c>
      <c r="I40" s="35">
        <f t="shared" si="14"/>
        <v>3357525.3004265344</v>
      </c>
      <c r="J40" s="35">
        <f>+J8+J39</f>
        <v>101808408.75268146</v>
      </c>
      <c r="K40" s="31">
        <f t="shared" si="14"/>
        <v>223043025.47951964</v>
      </c>
      <c r="L40" s="39">
        <f t="shared" si="14"/>
        <v>12718311.822616119</v>
      </c>
      <c r="M40" s="31">
        <f t="shared" si="14"/>
        <v>210324713.65690351</v>
      </c>
    </row>
    <row r="41" spans="1:13" ht="28.5" customHeight="1" x14ac:dyDescent="0.3">
      <c r="B41" s="41" t="s">
        <v>3</v>
      </c>
      <c r="C41" s="42">
        <v>66415704.896524206</v>
      </c>
      <c r="D41" s="43">
        <v>6.083269027938687E-2</v>
      </c>
      <c r="E41" s="44">
        <v>1091776552.8944416</v>
      </c>
      <c r="F41" s="45">
        <v>1203675680.7053537</v>
      </c>
      <c r="G41" s="45">
        <v>90275676.052901521</v>
      </c>
      <c r="H41" s="44">
        <v>51461386.529887408</v>
      </c>
      <c r="I41" s="45">
        <v>3357525.3004265344</v>
      </c>
      <c r="J41" s="45">
        <v>101808408.75268146</v>
      </c>
      <c r="K41" s="44">
        <v>223043025.47951961</v>
      </c>
      <c r="L41" s="46">
        <v>12718311.822616119</v>
      </c>
      <c r="M41" s="44">
        <v>210324713.65690348</v>
      </c>
    </row>
    <row r="42" spans="1:13" ht="17.25" thickBot="1" x14ac:dyDescent="0.35">
      <c r="B42" s="11" t="s">
        <v>44</v>
      </c>
      <c r="C42" s="27">
        <f>+C40-C41</f>
        <v>0</v>
      </c>
      <c r="D42" s="47">
        <f>+D40-D41</f>
        <v>0</v>
      </c>
      <c r="E42" s="32">
        <f t="shared" ref="E42:M42" si="15">+E40-E41</f>
        <v>0</v>
      </c>
      <c r="F42" s="36">
        <f t="shared" si="15"/>
        <v>0</v>
      </c>
      <c r="G42" s="36">
        <f t="shared" si="15"/>
        <v>0</v>
      </c>
      <c r="H42" s="32">
        <f t="shared" si="15"/>
        <v>0</v>
      </c>
      <c r="I42" s="36">
        <f t="shared" si="15"/>
        <v>0</v>
      </c>
      <c r="J42" s="36">
        <f>+J40-J41</f>
        <v>0</v>
      </c>
      <c r="K42" s="32">
        <f t="shared" si="15"/>
        <v>0</v>
      </c>
      <c r="L42" s="40">
        <f t="shared" si="15"/>
        <v>0</v>
      </c>
      <c r="M42" s="32">
        <f t="shared" si="15"/>
        <v>0</v>
      </c>
    </row>
    <row r="43" spans="1:13" x14ac:dyDescent="0.3">
      <c r="A43" s="2" t="s">
        <v>34</v>
      </c>
    </row>
    <row r="45" spans="1:13" x14ac:dyDescent="0.3">
      <c r="A45" s="7" t="s">
        <v>21</v>
      </c>
      <c r="B45" s="1" t="s">
        <v>58</v>
      </c>
    </row>
    <row r="46" spans="1:13" x14ac:dyDescent="0.3">
      <c r="A46" s="7" t="s">
        <v>25</v>
      </c>
      <c r="B46" s="1" t="s">
        <v>61</v>
      </c>
    </row>
    <row r="47" spans="1:13" x14ac:dyDescent="0.3">
      <c r="A47" s="7" t="s">
        <v>27</v>
      </c>
      <c r="B47" s="1" t="s">
        <v>41</v>
      </c>
    </row>
    <row r="48" spans="1:13" x14ac:dyDescent="0.3">
      <c r="A48" s="7" t="s">
        <v>28</v>
      </c>
      <c r="B48" s="1" t="s">
        <v>42</v>
      </c>
    </row>
    <row r="49" spans="1:2" s="1" customFormat="1" x14ac:dyDescent="0.3">
      <c r="A49" s="7" t="s">
        <v>49</v>
      </c>
      <c r="B49" s="1" t="s">
        <v>53</v>
      </c>
    </row>
  </sheetData>
  <mergeCells count="3">
    <mergeCell ref="F6:H6"/>
    <mergeCell ref="I6:K6"/>
    <mergeCell ref="L6:M6"/>
  </mergeCells>
  <conditionalFormatting sqref="A42:XFD42">
    <cfRule type="cellIs" dxfId="3" priority="1" operator="notEqual">
      <formula>0</formula>
    </cfRule>
  </conditionalFormatting>
  <pageMargins left="0.7" right="0.7" top="0.75" bottom="0.75" header="0.3" footer="0.3"/>
  <pageSetup scale="65" orientation="landscape" horizontalDpi="3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="85" zoomScaleNormal="85" workbookViewId="0">
      <selection activeCell="B46" sqref="B46"/>
    </sheetView>
  </sheetViews>
  <sheetFormatPr defaultRowHeight="16.5" outlineLevelRow="1" x14ac:dyDescent="0.3"/>
  <cols>
    <col min="1" max="1" width="3.140625" style="1" customWidth="1"/>
    <col min="2" max="2" width="23.28515625" style="1" customWidth="1"/>
    <col min="3" max="3" width="14.85546875" style="22" customWidth="1"/>
    <col min="4" max="4" width="14.85546875" style="1" customWidth="1"/>
    <col min="5" max="13" width="14.85546875" style="22" customWidth="1"/>
    <col min="14" max="16384" width="9.140625" style="1"/>
  </cols>
  <sheetData>
    <row r="1" spans="1:15" s="63" customFormat="1" ht="18" x14ac:dyDescent="0.25">
      <c r="B1" s="64" t="s">
        <v>0</v>
      </c>
      <c r="C1" s="65"/>
      <c r="E1" s="65"/>
      <c r="F1" s="65"/>
      <c r="G1" s="65"/>
      <c r="H1" s="65"/>
      <c r="I1" s="65"/>
      <c r="J1" s="65"/>
      <c r="K1" s="65"/>
      <c r="L1" s="65"/>
      <c r="M1" s="65"/>
    </row>
    <row r="2" spans="1:15" s="63" customFormat="1" ht="18" x14ac:dyDescent="0.25">
      <c r="B2" s="64" t="s">
        <v>2</v>
      </c>
      <c r="C2" s="65"/>
      <c r="E2" s="65"/>
      <c r="F2" s="65"/>
      <c r="G2" s="65"/>
      <c r="H2" s="65"/>
      <c r="I2" s="65"/>
      <c r="J2" s="65"/>
      <c r="K2" s="65"/>
      <c r="L2" s="65"/>
      <c r="M2" s="65"/>
    </row>
    <row r="3" spans="1:15" s="63" customFormat="1" ht="18" x14ac:dyDescent="0.25">
      <c r="B3" s="64" t="s">
        <v>1</v>
      </c>
      <c r="C3" s="65"/>
      <c r="E3" s="65"/>
      <c r="F3" s="65"/>
      <c r="G3" s="65"/>
      <c r="H3" s="65"/>
      <c r="I3" s="65"/>
      <c r="J3" s="65"/>
      <c r="K3" s="65"/>
      <c r="L3" s="65"/>
      <c r="M3" s="66" t="s">
        <v>50</v>
      </c>
    </row>
    <row r="4" spans="1:15" s="63" customFormat="1" ht="18" x14ac:dyDescent="0.25">
      <c r="B4" s="64" t="s">
        <v>3</v>
      </c>
      <c r="C4" s="65"/>
      <c r="E4" s="65"/>
      <c r="F4" s="65"/>
      <c r="G4" s="65"/>
      <c r="H4" s="65"/>
      <c r="I4" s="65"/>
      <c r="J4" s="65"/>
      <c r="K4" s="65"/>
      <c r="L4" s="65"/>
      <c r="M4" s="65"/>
    </row>
    <row r="5" spans="1:15" ht="17.25" thickBot="1" x14ac:dyDescent="0.35">
      <c r="B5" s="2"/>
      <c r="O5" s="22"/>
    </row>
    <row r="6" spans="1:15" ht="18" customHeight="1" thickBot="1" x14ac:dyDescent="0.35">
      <c r="C6" s="23"/>
      <c r="D6" s="14" t="s">
        <v>4</v>
      </c>
      <c r="E6" s="28"/>
      <c r="F6" s="73" t="s">
        <v>5</v>
      </c>
      <c r="G6" s="73"/>
      <c r="H6" s="74"/>
      <c r="I6" s="75" t="s">
        <v>6</v>
      </c>
      <c r="J6" s="75"/>
      <c r="K6" s="76"/>
      <c r="L6" s="77" t="s">
        <v>7</v>
      </c>
      <c r="M6" s="76"/>
    </row>
    <row r="7" spans="1:15" ht="42.75" customHeight="1" thickBot="1" x14ac:dyDescent="0.35">
      <c r="A7" s="1" t="s">
        <v>26</v>
      </c>
      <c r="B7" s="3" t="s">
        <v>45</v>
      </c>
      <c r="C7" s="24" t="s">
        <v>8</v>
      </c>
      <c r="D7" s="15" t="s">
        <v>9</v>
      </c>
      <c r="E7" s="29" t="s">
        <v>10</v>
      </c>
      <c r="F7" s="33" t="s">
        <v>11</v>
      </c>
      <c r="G7" s="33" t="s">
        <v>12</v>
      </c>
      <c r="H7" s="29" t="s">
        <v>13</v>
      </c>
      <c r="I7" s="33" t="s">
        <v>14</v>
      </c>
      <c r="J7" s="33" t="s">
        <v>15</v>
      </c>
      <c r="K7" s="29" t="s">
        <v>16</v>
      </c>
      <c r="L7" s="37" t="s">
        <v>17</v>
      </c>
      <c r="M7" s="29" t="s">
        <v>18</v>
      </c>
    </row>
    <row r="8" spans="1:15" ht="25.5" customHeight="1" x14ac:dyDescent="0.3">
      <c r="B8" s="8" t="s">
        <v>29</v>
      </c>
      <c r="C8" s="25">
        <v>75613184.939348444</v>
      </c>
      <c r="D8" s="16">
        <v>6.0958015686092423E-2</v>
      </c>
      <c r="E8" s="30">
        <v>1240414145.5116231</v>
      </c>
      <c r="F8" s="34">
        <v>1258674074.4153781</v>
      </c>
      <c r="G8" s="34">
        <v>163627629.67399916</v>
      </c>
      <c r="H8" s="30">
        <v>53847585.894083776</v>
      </c>
      <c r="I8" s="34">
        <v>5195971</v>
      </c>
      <c r="J8" s="34">
        <v>99919943.740277112</v>
      </c>
      <c r="K8" s="30">
        <v>234576685.57370931</v>
      </c>
      <c r="L8" s="38">
        <v>12816681.024528526</v>
      </c>
      <c r="M8" s="30">
        <v>221760004.54918078</v>
      </c>
    </row>
    <row r="9" spans="1:15" x14ac:dyDescent="0.3">
      <c r="A9" s="4">
        <v>1</v>
      </c>
      <c r="B9" s="12" t="s">
        <v>31</v>
      </c>
      <c r="C9" s="48">
        <f>+E9*$D$8</f>
        <v>-9182595.8216222357</v>
      </c>
      <c r="D9" s="17"/>
      <c r="E9" s="53">
        <f>+G9</f>
        <v>-150638036.98776314</v>
      </c>
      <c r="F9" s="54">
        <v>-1158754130.675101</v>
      </c>
      <c r="G9" s="54">
        <v>-150638036.98776314</v>
      </c>
      <c r="H9" s="53"/>
      <c r="I9" s="54"/>
      <c r="J9" s="54"/>
      <c r="K9" s="53">
        <f>+C9+H9+I9+J9</f>
        <v>-9182595.8216222357</v>
      </c>
      <c r="L9" s="55"/>
      <c r="M9" s="53">
        <f>+K9-L9</f>
        <v>-9182595.8216222357</v>
      </c>
    </row>
    <row r="10" spans="1:15" x14ac:dyDescent="0.3">
      <c r="A10" s="5"/>
      <c r="B10" s="9" t="s">
        <v>20</v>
      </c>
      <c r="C10" s="49">
        <f>+E10*D8</f>
        <v>9094035.4847995173</v>
      </c>
      <c r="D10" s="18"/>
      <c r="E10" s="56">
        <f>+G10</f>
        <v>149185228.26644966</v>
      </c>
      <c r="F10" s="57">
        <v>1147578678.9726896</v>
      </c>
      <c r="G10" s="57">
        <v>149185228.26644966</v>
      </c>
      <c r="H10" s="56"/>
      <c r="I10" s="57"/>
      <c r="J10" s="57"/>
      <c r="K10" s="56">
        <f>+C10+H10+I10+J10</f>
        <v>9094035.4847995173</v>
      </c>
      <c r="L10" s="58"/>
      <c r="M10" s="56">
        <f>+K10-L10</f>
        <v>9094035.4847995173</v>
      </c>
    </row>
    <row r="11" spans="1:15" x14ac:dyDescent="0.3">
      <c r="A11" s="6"/>
      <c r="B11" s="13" t="s">
        <v>22</v>
      </c>
      <c r="C11" s="50">
        <f>SUM(C9:C10)</f>
        <v>-88560.336822718382</v>
      </c>
      <c r="D11" s="19">
        <f t="shared" ref="D11:M11" si="0">SUM(D9:D10)</f>
        <v>0</v>
      </c>
      <c r="E11" s="59">
        <f t="shared" si="0"/>
        <v>-1452808.7213134766</v>
      </c>
      <c r="F11" s="60">
        <f t="shared" si="0"/>
        <v>-11175451.702411413</v>
      </c>
      <c r="G11" s="60">
        <f t="shared" si="0"/>
        <v>-1452808.7213134766</v>
      </c>
      <c r="H11" s="59">
        <f t="shared" si="0"/>
        <v>0</v>
      </c>
      <c r="I11" s="60">
        <f t="shared" si="0"/>
        <v>0</v>
      </c>
      <c r="J11" s="60">
        <f t="shared" si="0"/>
        <v>0</v>
      </c>
      <c r="K11" s="59">
        <f t="shared" si="0"/>
        <v>-88560.336822718382</v>
      </c>
      <c r="L11" s="61">
        <f t="shared" si="0"/>
        <v>0</v>
      </c>
      <c r="M11" s="59">
        <f t="shared" si="0"/>
        <v>-88560.336822718382</v>
      </c>
    </row>
    <row r="12" spans="1:15" x14ac:dyDescent="0.3">
      <c r="A12" s="4">
        <f>+A9+1</f>
        <v>2</v>
      </c>
      <c r="B12" s="12" t="s">
        <v>32</v>
      </c>
      <c r="C12" s="48">
        <f t="shared" ref="C12:C16" si="1">+E12*$D$8</f>
        <v>-65638769.323002696</v>
      </c>
      <c r="D12" s="20"/>
      <c r="E12" s="53">
        <v>-1076786515.8376241</v>
      </c>
      <c r="F12" s="54"/>
      <c r="G12" s="54"/>
      <c r="H12" s="53">
        <v>-53847585.894083776</v>
      </c>
      <c r="I12" s="54"/>
      <c r="J12" s="54"/>
      <c r="K12" s="53">
        <f>+C12+H12+I12+J12</f>
        <v>-119486355.21708646</v>
      </c>
      <c r="L12" s="55"/>
      <c r="M12" s="53">
        <f>+K12-L12</f>
        <v>-119486355.21708646</v>
      </c>
    </row>
    <row r="13" spans="1:15" x14ac:dyDescent="0.3">
      <c r="A13" s="5"/>
      <c r="B13" s="9" t="s">
        <v>33</v>
      </c>
      <c r="C13" s="49">
        <f t="shared" si="1"/>
        <v>65785068.56064932</v>
      </c>
      <c r="D13" s="21"/>
      <c r="E13" s="56">
        <v>1079186515.8376241</v>
      </c>
      <c r="F13" s="57"/>
      <c r="G13" s="57"/>
      <c r="H13" s="56">
        <v>54147585.894083776</v>
      </c>
      <c r="I13" s="57"/>
      <c r="J13" s="57"/>
      <c r="K13" s="56">
        <f>+C13+H13+I13+J13</f>
        <v>119932654.4547331</v>
      </c>
      <c r="L13" s="58"/>
      <c r="M13" s="56">
        <f>+K13-L13</f>
        <v>119932654.4547331</v>
      </c>
    </row>
    <row r="14" spans="1:15" x14ac:dyDescent="0.3">
      <c r="A14" s="6"/>
      <c r="B14" s="13" t="s">
        <v>22</v>
      </c>
      <c r="C14" s="50">
        <f>SUM(C12:C13)</f>
        <v>146299.23764662445</v>
      </c>
      <c r="D14" s="19">
        <f t="shared" ref="D14:M14" si="2">SUM(D12:D13)</f>
        <v>0</v>
      </c>
      <c r="E14" s="59">
        <f t="shared" si="2"/>
        <v>2400000</v>
      </c>
      <c r="F14" s="60">
        <f t="shared" si="2"/>
        <v>0</v>
      </c>
      <c r="G14" s="60">
        <f t="shared" si="2"/>
        <v>0</v>
      </c>
      <c r="H14" s="59">
        <f t="shared" si="2"/>
        <v>300000</v>
      </c>
      <c r="I14" s="60">
        <f t="shared" si="2"/>
        <v>0</v>
      </c>
      <c r="J14" s="60">
        <f t="shared" si="2"/>
        <v>0</v>
      </c>
      <c r="K14" s="59">
        <f t="shared" si="2"/>
        <v>446299.23764663935</v>
      </c>
      <c r="L14" s="61">
        <f t="shared" si="2"/>
        <v>0</v>
      </c>
      <c r="M14" s="59">
        <f t="shared" si="2"/>
        <v>446299.23764663935</v>
      </c>
    </row>
    <row r="15" spans="1:15" x14ac:dyDescent="0.3">
      <c r="A15" s="4">
        <f>+A12+1</f>
        <v>3</v>
      </c>
      <c r="B15" s="12" t="s">
        <v>35</v>
      </c>
      <c r="C15" s="48">
        <f t="shared" si="1"/>
        <v>-9916001.1646115482</v>
      </c>
      <c r="D15" s="20"/>
      <c r="E15" s="53">
        <f>+G15</f>
        <v>-162669356.16268566</v>
      </c>
      <c r="F15" s="54">
        <v>-1251302739.7129667</v>
      </c>
      <c r="G15" s="54">
        <v>-162669356.16268566</v>
      </c>
      <c r="H15" s="53"/>
      <c r="I15" s="54"/>
      <c r="J15" s="54"/>
      <c r="K15" s="53">
        <f>+C15+H15+I15+J15</f>
        <v>-9916001.1646115482</v>
      </c>
      <c r="L15" s="55"/>
      <c r="M15" s="53">
        <f>+K15-L15</f>
        <v>-9916001.1646115482</v>
      </c>
    </row>
    <row r="16" spans="1:15" x14ac:dyDescent="0.3">
      <c r="A16" s="5"/>
      <c r="B16" s="9" t="s">
        <v>36</v>
      </c>
      <c r="C16" s="49">
        <f t="shared" si="1"/>
        <v>5720769.9026605086</v>
      </c>
      <c r="D16" s="21"/>
      <c r="E16" s="56">
        <f>+G16</f>
        <v>93847705.478472501</v>
      </c>
      <c r="F16" s="62">
        <v>1251302739.7129667</v>
      </c>
      <c r="G16" s="57">
        <v>93847705.478472501</v>
      </c>
      <c r="H16" s="56"/>
      <c r="I16" s="57"/>
      <c r="J16" s="57"/>
      <c r="K16" s="56">
        <f>+C16+H16+I16+J16</f>
        <v>5720769.9026605086</v>
      </c>
      <c r="L16" s="58"/>
      <c r="M16" s="56">
        <f>+K16-L16</f>
        <v>5720769.9026605086</v>
      </c>
    </row>
    <row r="17" spans="1:13" x14ac:dyDescent="0.3">
      <c r="A17" s="6"/>
      <c r="B17" s="13" t="s">
        <v>22</v>
      </c>
      <c r="C17" s="50">
        <f>SUM(C15:C16)</f>
        <v>-4195231.2619510395</v>
      </c>
      <c r="D17" s="19">
        <f t="shared" ref="D17:E17" si="3">SUM(D15:D16)</f>
        <v>0</v>
      </c>
      <c r="E17" s="59">
        <f t="shared" si="3"/>
        <v>-68821650.684213161</v>
      </c>
      <c r="F17" s="60">
        <f>SUM(F15:F16)</f>
        <v>0</v>
      </c>
      <c r="G17" s="60">
        <f t="shared" ref="G17:M17" si="4">SUM(G15:G16)</f>
        <v>-68821650.684213161</v>
      </c>
      <c r="H17" s="59">
        <f t="shared" si="4"/>
        <v>0</v>
      </c>
      <c r="I17" s="60">
        <f t="shared" si="4"/>
        <v>0</v>
      </c>
      <c r="J17" s="60">
        <f t="shared" si="4"/>
        <v>0</v>
      </c>
      <c r="K17" s="59">
        <f t="shared" si="4"/>
        <v>-4195231.2619510395</v>
      </c>
      <c r="L17" s="61">
        <f t="shared" si="4"/>
        <v>0</v>
      </c>
      <c r="M17" s="59">
        <f t="shared" si="4"/>
        <v>-4195231.2619510395</v>
      </c>
    </row>
    <row r="18" spans="1:13" x14ac:dyDescent="0.3">
      <c r="A18" s="4">
        <f>+A15+1</f>
        <v>4</v>
      </c>
      <c r="B18" s="12" t="s">
        <v>38</v>
      </c>
      <c r="C18" s="51"/>
      <c r="D18" s="20"/>
      <c r="E18" s="53"/>
      <c r="F18" s="54"/>
      <c r="G18" s="54"/>
      <c r="H18" s="53"/>
      <c r="I18" s="54">
        <v>-5195971</v>
      </c>
      <c r="J18" s="54"/>
      <c r="K18" s="53">
        <f>+C18+H18+I18+J18</f>
        <v>-5195971</v>
      </c>
      <c r="L18" s="55"/>
      <c r="M18" s="53">
        <f>+K18-L18</f>
        <v>-5195971</v>
      </c>
    </row>
    <row r="19" spans="1:13" x14ac:dyDescent="0.3">
      <c r="A19" s="5"/>
      <c r="B19" s="9" t="s">
        <v>37</v>
      </c>
      <c r="C19" s="52"/>
      <c r="D19" s="21"/>
      <c r="E19" s="56"/>
      <c r="F19" s="57"/>
      <c r="G19" s="57"/>
      <c r="H19" s="56"/>
      <c r="I19" s="57">
        <v>4869125.895132985</v>
      </c>
      <c r="J19" s="57"/>
      <c r="K19" s="56">
        <f>+C19+H19+I19+J19</f>
        <v>4869125.895132985</v>
      </c>
      <c r="L19" s="58"/>
      <c r="M19" s="56">
        <f>+K19-L19</f>
        <v>4869125.895132985</v>
      </c>
    </row>
    <row r="20" spans="1:13" x14ac:dyDescent="0.3">
      <c r="A20" s="6"/>
      <c r="B20" s="13" t="s">
        <v>22</v>
      </c>
      <c r="C20" s="50">
        <f>SUM(C18:C19)</f>
        <v>0</v>
      </c>
      <c r="D20" s="19">
        <f t="shared" ref="D20:M20" si="5">SUM(D18:D19)</f>
        <v>0</v>
      </c>
      <c r="E20" s="59">
        <f t="shared" si="5"/>
        <v>0</v>
      </c>
      <c r="F20" s="60">
        <f t="shared" si="5"/>
        <v>0</v>
      </c>
      <c r="G20" s="60">
        <f t="shared" si="5"/>
        <v>0</v>
      </c>
      <c r="H20" s="59">
        <f t="shared" si="5"/>
        <v>0</v>
      </c>
      <c r="I20" s="60">
        <f t="shared" si="5"/>
        <v>-326845.10486701503</v>
      </c>
      <c r="J20" s="60">
        <f t="shared" si="5"/>
        <v>0</v>
      </c>
      <c r="K20" s="59">
        <f t="shared" si="5"/>
        <v>-326845.10486701503</v>
      </c>
      <c r="L20" s="61">
        <f t="shared" si="5"/>
        <v>0</v>
      </c>
      <c r="M20" s="59">
        <f t="shared" si="5"/>
        <v>-326845.10486701503</v>
      </c>
    </row>
    <row r="21" spans="1:13" x14ac:dyDescent="0.3">
      <c r="A21" s="4">
        <f>+A18+1</f>
        <v>5</v>
      </c>
      <c r="B21" s="12" t="s">
        <v>47</v>
      </c>
      <c r="C21" s="51">
        <f t="shared" ref="C21:C22" si="6">+E21*$D$8</f>
        <v>-791819.79472352704</v>
      </c>
      <c r="D21" s="20"/>
      <c r="E21" s="53">
        <f>+G21</f>
        <v>-12989592.686236026</v>
      </c>
      <c r="F21" s="54">
        <v>-99919943.740277112</v>
      </c>
      <c r="G21" s="54">
        <v>-12989592.686236026</v>
      </c>
      <c r="H21" s="53"/>
      <c r="I21" s="54"/>
      <c r="J21" s="54">
        <v>-99919943.740277112</v>
      </c>
      <c r="K21" s="53">
        <f>+C21+H21+I21+J21</f>
        <v>-100711763.53500064</v>
      </c>
      <c r="L21" s="55"/>
      <c r="M21" s="53">
        <f>+K21-L21</f>
        <v>-100711763.53500064</v>
      </c>
    </row>
    <row r="22" spans="1:13" x14ac:dyDescent="0.3">
      <c r="A22" s="5"/>
      <c r="B22" s="9" t="s">
        <v>48</v>
      </c>
      <c r="C22" s="52">
        <f t="shared" si="6"/>
        <v>821965.67981203203</v>
      </c>
      <c r="D22" s="21"/>
      <c r="E22" s="56">
        <f>+G22</f>
        <v>13484127.896236025</v>
      </c>
      <c r="F22" s="57">
        <v>103724060.74027711</v>
      </c>
      <c r="G22" s="57">
        <v>13484127.896236025</v>
      </c>
      <c r="H22" s="56"/>
      <c r="I22" s="57"/>
      <c r="J22" s="57">
        <v>103724060.74027711</v>
      </c>
      <c r="K22" s="56">
        <f>+C22+H22+I22+J22</f>
        <v>104546026.42008914</v>
      </c>
      <c r="L22" s="58"/>
      <c r="M22" s="56">
        <f>+K22-L22</f>
        <v>104546026.42008914</v>
      </c>
    </row>
    <row r="23" spans="1:13" x14ac:dyDescent="0.3">
      <c r="A23" s="6"/>
      <c r="B23" s="13" t="s">
        <v>22</v>
      </c>
      <c r="C23" s="50">
        <f>SUM(C21:C22)</f>
        <v>30145.885088504991</v>
      </c>
      <c r="D23" s="19">
        <f t="shared" ref="D23:M23" si="7">SUM(D21:D22)</f>
        <v>0</v>
      </c>
      <c r="E23" s="59">
        <f t="shared" si="7"/>
        <v>494535.20999999903</v>
      </c>
      <c r="F23" s="60">
        <f t="shared" si="7"/>
        <v>3804117</v>
      </c>
      <c r="G23" s="60">
        <f t="shared" si="7"/>
        <v>494535.20999999903</v>
      </c>
      <c r="H23" s="59">
        <f t="shared" si="7"/>
        <v>0</v>
      </c>
      <c r="I23" s="60">
        <f t="shared" si="7"/>
        <v>0</v>
      </c>
      <c r="J23" s="60">
        <f t="shared" si="7"/>
        <v>3804117</v>
      </c>
      <c r="K23" s="59">
        <f t="shared" si="7"/>
        <v>3834262.8850885034</v>
      </c>
      <c r="L23" s="61">
        <f t="shared" si="7"/>
        <v>0</v>
      </c>
      <c r="M23" s="59">
        <f t="shared" si="7"/>
        <v>3834262.8850885034</v>
      </c>
    </row>
    <row r="24" spans="1:13" hidden="1" outlineLevel="1" x14ac:dyDescent="0.3">
      <c r="A24" s="4">
        <f>+A21+1</f>
        <v>6</v>
      </c>
      <c r="B24" s="12" t="s">
        <v>23</v>
      </c>
      <c r="C24" s="51"/>
      <c r="D24" s="20"/>
      <c r="E24" s="53"/>
      <c r="F24" s="54"/>
      <c r="G24" s="54"/>
      <c r="H24" s="53"/>
      <c r="I24" s="54"/>
      <c r="J24" s="54"/>
      <c r="K24" s="53">
        <f>+C24+H24+I24+J24</f>
        <v>0</v>
      </c>
      <c r="L24" s="55"/>
      <c r="M24" s="53">
        <f>+K24-L24</f>
        <v>0</v>
      </c>
    </row>
    <row r="25" spans="1:13" hidden="1" outlineLevel="1" x14ac:dyDescent="0.3">
      <c r="A25" s="5"/>
      <c r="B25" s="9" t="s">
        <v>24</v>
      </c>
      <c r="C25" s="52"/>
      <c r="D25" s="21"/>
      <c r="E25" s="56"/>
      <c r="F25" s="57"/>
      <c r="G25" s="57"/>
      <c r="H25" s="56"/>
      <c r="I25" s="57"/>
      <c r="J25" s="57"/>
      <c r="K25" s="56">
        <f>+C25+H25+I25+J25</f>
        <v>0</v>
      </c>
      <c r="L25" s="58"/>
      <c r="M25" s="56">
        <f>+K25-L25</f>
        <v>0</v>
      </c>
    </row>
    <row r="26" spans="1:13" hidden="1" outlineLevel="1" x14ac:dyDescent="0.3">
      <c r="A26" s="6"/>
      <c r="B26" s="13" t="s">
        <v>22</v>
      </c>
      <c r="C26" s="50">
        <f>SUM(C24:C25)</f>
        <v>0</v>
      </c>
      <c r="D26" s="19">
        <f t="shared" ref="D26:M26" si="8">SUM(D24:D25)</f>
        <v>0</v>
      </c>
      <c r="E26" s="59">
        <f t="shared" si="8"/>
        <v>0</v>
      </c>
      <c r="F26" s="60">
        <f t="shared" si="8"/>
        <v>0</v>
      </c>
      <c r="G26" s="60">
        <f t="shared" si="8"/>
        <v>0</v>
      </c>
      <c r="H26" s="59">
        <f t="shared" si="8"/>
        <v>0</v>
      </c>
      <c r="I26" s="60">
        <f t="shared" si="8"/>
        <v>0</v>
      </c>
      <c r="J26" s="60">
        <f t="shared" si="8"/>
        <v>0</v>
      </c>
      <c r="K26" s="59">
        <f t="shared" si="8"/>
        <v>0</v>
      </c>
      <c r="L26" s="61">
        <f t="shared" si="8"/>
        <v>0</v>
      </c>
      <c r="M26" s="59">
        <f t="shared" si="8"/>
        <v>0</v>
      </c>
    </row>
    <row r="27" spans="1:13" hidden="1" outlineLevel="1" x14ac:dyDescent="0.3">
      <c r="A27" s="4">
        <f>+A24+1</f>
        <v>7</v>
      </c>
      <c r="B27" s="12" t="s">
        <v>23</v>
      </c>
      <c r="C27" s="51"/>
      <c r="D27" s="20"/>
      <c r="E27" s="53"/>
      <c r="F27" s="54"/>
      <c r="G27" s="54"/>
      <c r="H27" s="53"/>
      <c r="I27" s="54"/>
      <c r="J27" s="54"/>
      <c r="K27" s="53">
        <f>+C27+H27+I27+J27</f>
        <v>0</v>
      </c>
      <c r="L27" s="55"/>
      <c r="M27" s="53">
        <f>+K27-L27</f>
        <v>0</v>
      </c>
    </row>
    <row r="28" spans="1:13" hidden="1" outlineLevel="1" x14ac:dyDescent="0.3">
      <c r="A28" s="5"/>
      <c r="B28" s="9" t="s">
        <v>24</v>
      </c>
      <c r="C28" s="52"/>
      <c r="D28" s="21"/>
      <c r="E28" s="56"/>
      <c r="F28" s="57"/>
      <c r="G28" s="57"/>
      <c r="H28" s="56"/>
      <c r="I28" s="57"/>
      <c r="J28" s="57"/>
      <c r="K28" s="56">
        <f>+C28+H28+I28+J28</f>
        <v>0</v>
      </c>
      <c r="L28" s="58"/>
      <c r="M28" s="56">
        <f>+K28-L28</f>
        <v>0</v>
      </c>
    </row>
    <row r="29" spans="1:13" hidden="1" outlineLevel="1" x14ac:dyDescent="0.3">
      <c r="A29" s="6"/>
      <c r="B29" s="13" t="s">
        <v>22</v>
      </c>
      <c r="C29" s="50">
        <f>SUM(C27:C28)</f>
        <v>0</v>
      </c>
      <c r="D29" s="19">
        <f t="shared" ref="D29:M29" si="9">SUM(D27:D28)</f>
        <v>0</v>
      </c>
      <c r="E29" s="59">
        <f t="shared" si="9"/>
        <v>0</v>
      </c>
      <c r="F29" s="60">
        <f t="shared" si="9"/>
        <v>0</v>
      </c>
      <c r="G29" s="60">
        <f t="shared" si="9"/>
        <v>0</v>
      </c>
      <c r="H29" s="59">
        <f t="shared" si="9"/>
        <v>0</v>
      </c>
      <c r="I29" s="60">
        <f t="shared" si="9"/>
        <v>0</v>
      </c>
      <c r="J29" s="60">
        <f t="shared" si="9"/>
        <v>0</v>
      </c>
      <c r="K29" s="59">
        <f t="shared" si="9"/>
        <v>0</v>
      </c>
      <c r="L29" s="61">
        <f t="shared" si="9"/>
        <v>0</v>
      </c>
      <c r="M29" s="59">
        <f t="shared" si="9"/>
        <v>0</v>
      </c>
    </row>
    <row r="30" spans="1:13" hidden="1" outlineLevel="1" x14ac:dyDescent="0.3">
      <c r="A30" s="4">
        <f>+A27+1</f>
        <v>8</v>
      </c>
      <c r="B30" s="12" t="s">
        <v>23</v>
      </c>
      <c r="C30" s="51"/>
      <c r="D30" s="20"/>
      <c r="E30" s="53"/>
      <c r="F30" s="54"/>
      <c r="G30" s="54"/>
      <c r="H30" s="53"/>
      <c r="I30" s="54"/>
      <c r="J30" s="54"/>
      <c r="K30" s="53">
        <f>+C30+H30+I30+J30</f>
        <v>0</v>
      </c>
      <c r="L30" s="55"/>
      <c r="M30" s="53">
        <f>+K30-L30</f>
        <v>0</v>
      </c>
    </row>
    <row r="31" spans="1:13" hidden="1" outlineLevel="1" x14ac:dyDescent="0.3">
      <c r="A31" s="5"/>
      <c r="B31" s="9" t="s">
        <v>24</v>
      </c>
      <c r="C31" s="52"/>
      <c r="D31" s="21"/>
      <c r="E31" s="56"/>
      <c r="F31" s="57"/>
      <c r="G31" s="57"/>
      <c r="H31" s="56"/>
      <c r="I31" s="57"/>
      <c r="J31" s="57"/>
      <c r="K31" s="56">
        <f>+C31+H31+I31+J31</f>
        <v>0</v>
      </c>
      <c r="L31" s="58"/>
      <c r="M31" s="56">
        <f>+K31-L31</f>
        <v>0</v>
      </c>
    </row>
    <row r="32" spans="1:13" hidden="1" outlineLevel="1" x14ac:dyDescent="0.3">
      <c r="A32" s="6"/>
      <c r="B32" s="13" t="s">
        <v>22</v>
      </c>
      <c r="C32" s="50">
        <f>SUM(C30:C31)</f>
        <v>0</v>
      </c>
      <c r="D32" s="19">
        <f t="shared" ref="D32:M32" si="10">SUM(D30:D31)</f>
        <v>0</v>
      </c>
      <c r="E32" s="59">
        <f t="shared" si="10"/>
        <v>0</v>
      </c>
      <c r="F32" s="60">
        <f t="shared" si="10"/>
        <v>0</v>
      </c>
      <c r="G32" s="60">
        <f t="shared" si="10"/>
        <v>0</v>
      </c>
      <c r="H32" s="59">
        <f t="shared" si="10"/>
        <v>0</v>
      </c>
      <c r="I32" s="60">
        <f t="shared" si="10"/>
        <v>0</v>
      </c>
      <c r="J32" s="60">
        <f t="shared" si="10"/>
        <v>0</v>
      </c>
      <c r="K32" s="59">
        <f t="shared" si="10"/>
        <v>0</v>
      </c>
      <c r="L32" s="61">
        <f t="shared" si="10"/>
        <v>0</v>
      </c>
      <c r="M32" s="59">
        <f t="shared" si="10"/>
        <v>0</v>
      </c>
    </row>
    <row r="33" spans="1:13" hidden="1" outlineLevel="1" x14ac:dyDescent="0.3">
      <c r="A33" s="4">
        <f>+A30+1</f>
        <v>9</v>
      </c>
      <c r="B33" s="12" t="s">
        <v>23</v>
      </c>
      <c r="C33" s="51"/>
      <c r="D33" s="20"/>
      <c r="E33" s="53"/>
      <c r="F33" s="54"/>
      <c r="G33" s="54"/>
      <c r="H33" s="53"/>
      <c r="I33" s="54"/>
      <c r="J33" s="54"/>
      <c r="K33" s="53">
        <f>+C33+H33+I33+J33</f>
        <v>0</v>
      </c>
      <c r="L33" s="55"/>
      <c r="M33" s="53">
        <f>+K33-L33</f>
        <v>0</v>
      </c>
    </row>
    <row r="34" spans="1:13" hidden="1" outlineLevel="1" x14ac:dyDescent="0.3">
      <c r="A34" s="5"/>
      <c r="B34" s="9" t="s">
        <v>24</v>
      </c>
      <c r="C34" s="52"/>
      <c r="D34" s="21"/>
      <c r="E34" s="56"/>
      <c r="F34" s="57"/>
      <c r="G34" s="57"/>
      <c r="H34" s="56"/>
      <c r="I34" s="57"/>
      <c r="J34" s="57"/>
      <c r="K34" s="56">
        <f>+C34+H34+I34+J34</f>
        <v>0</v>
      </c>
      <c r="L34" s="58"/>
      <c r="M34" s="56">
        <f>+K34-L34</f>
        <v>0</v>
      </c>
    </row>
    <row r="35" spans="1:13" hidden="1" outlineLevel="1" x14ac:dyDescent="0.3">
      <c r="A35" s="6"/>
      <c r="B35" s="13" t="s">
        <v>22</v>
      </c>
      <c r="C35" s="50">
        <f>SUM(C33:C34)</f>
        <v>0</v>
      </c>
      <c r="D35" s="19">
        <f t="shared" ref="D35:M35" si="11">SUM(D33:D34)</f>
        <v>0</v>
      </c>
      <c r="E35" s="59">
        <f t="shared" si="11"/>
        <v>0</v>
      </c>
      <c r="F35" s="60">
        <f t="shared" si="11"/>
        <v>0</v>
      </c>
      <c r="G35" s="60">
        <f t="shared" si="11"/>
        <v>0</v>
      </c>
      <c r="H35" s="59">
        <f t="shared" si="11"/>
        <v>0</v>
      </c>
      <c r="I35" s="60">
        <f t="shared" si="11"/>
        <v>0</v>
      </c>
      <c r="J35" s="60">
        <f t="shared" si="11"/>
        <v>0</v>
      </c>
      <c r="K35" s="59">
        <f t="shared" si="11"/>
        <v>0</v>
      </c>
      <c r="L35" s="61">
        <f t="shared" si="11"/>
        <v>0</v>
      </c>
      <c r="M35" s="59">
        <f t="shared" si="11"/>
        <v>0</v>
      </c>
    </row>
    <row r="36" spans="1:13" hidden="1" outlineLevel="1" x14ac:dyDescent="0.3">
      <c r="A36" s="4">
        <f>+A33+1</f>
        <v>10</v>
      </c>
      <c r="B36" s="12" t="s">
        <v>23</v>
      </c>
      <c r="C36" s="51"/>
      <c r="D36" s="20"/>
      <c r="E36" s="53"/>
      <c r="F36" s="54"/>
      <c r="G36" s="54"/>
      <c r="H36" s="53"/>
      <c r="I36" s="54"/>
      <c r="J36" s="54"/>
      <c r="K36" s="53">
        <f>+C36+H36+I36+J36</f>
        <v>0</v>
      </c>
      <c r="L36" s="55"/>
      <c r="M36" s="53">
        <f>+K36-L36</f>
        <v>0</v>
      </c>
    </row>
    <row r="37" spans="1:13" hidden="1" outlineLevel="1" x14ac:dyDescent="0.3">
      <c r="A37" s="5"/>
      <c r="B37" s="9" t="s">
        <v>24</v>
      </c>
      <c r="C37" s="52"/>
      <c r="D37" s="21"/>
      <c r="E37" s="56"/>
      <c r="F37" s="57"/>
      <c r="G37" s="57"/>
      <c r="H37" s="56"/>
      <c r="I37" s="57"/>
      <c r="J37" s="57"/>
      <c r="K37" s="56">
        <f>+C37+H37+I37+J37</f>
        <v>0</v>
      </c>
      <c r="L37" s="58"/>
      <c r="M37" s="56">
        <f>+K37-L37</f>
        <v>0</v>
      </c>
    </row>
    <row r="38" spans="1:13" hidden="1" outlineLevel="1" x14ac:dyDescent="0.3">
      <c r="A38" s="6"/>
      <c r="B38" s="13" t="s">
        <v>22</v>
      </c>
      <c r="C38" s="50">
        <f>SUM(C36:C37)</f>
        <v>0</v>
      </c>
      <c r="D38" s="19">
        <f t="shared" ref="D38:M38" si="12">SUM(D36:D37)</f>
        <v>0</v>
      </c>
      <c r="E38" s="59">
        <f t="shared" si="12"/>
        <v>0</v>
      </c>
      <c r="F38" s="60">
        <f t="shared" si="12"/>
        <v>0</v>
      </c>
      <c r="G38" s="60">
        <f t="shared" si="12"/>
        <v>0</v>
      </c>
      <c r="H38" s="59">
        <f t="shared" si="12"/>
        <v>0</v>
      </c>
      <c r="I38" s="60">
        <f t="shared" si="12"/>
        <v>0</v>
      </c>
      <c r="J38" s="60">
        <f t="shared" si="12"/>
        <v>0</v>
      </c>
      <c r="K38" s="59">
        <f t="shared" si="12"/>
        <v>0</v>
      </c>
      <c r="L38" s="61">
        <f t="shared" si="12"/>
        <v>0</v>
      </c>
      <c r="M38" s="59">
        <f t="shared" si="12"/>
        <v>0</v>
      </c>
    </row>
    <row r="39" spans="1:13" ht="28.5" customHeight="1" collapsed="1" x14ac:dyDescent="0.3">
      <c r="B39" s="67" t="s">
        <v>30</v>
      </c>
      <c r="C39" s="68">
        <f>+C11+C14+C17+C20+C23+C26+C29+C32+C35+C38</f>
        <v>-4107346.4760386283</v>
      </c>
      <c r="D39" s="69">
        <f t="shared" ref="D39:M39" si="13">+D11+D14+D17+D20+D23+D26+D29+D32+D35+D38</f>
        <v>0</v>
      </c>
      <c r="E39" s="70">
        <f t="shared" si="13"/>
        <v>-67379924.195526645</v>
      </c>
      <c r="F39" s="71">
        <f>+F11+F14+F17+F20+F23+F26+F29+F32+F35+F38</f>
        <v>-7371334.7024114132</v>
      </c>
      <c r="G39" s="71">
        <f t="shared" si="13"/>
        <v>-69779924.195526645</v>
      </c>
      <c r="H39" s="70">
        <f t="shared" si="13"/>
        <v>300000</v>
      </c>
      <c r="I39" s="71">
        <f t="shared" si="13"/>
        <v>-326845.10486701503</v>
      </c>
      <c r="J39" s="71">
        <f t="shared" si="13"/>
        <v>3804117</v>
      </c>
      <c r="K39" s="70">
        <f t="shared" si="13"/>
        <v>-330074.58090563025</v>
      </c>
      <c r="L39" s="72">
        <f t="shared" si="13"/>
        <v>0</v>
      </c>
      <c r="M39" s="70">
        <f t="shared" si="13"/>
        <v>-330074.58090563025</v>
      </c>
    </row>
    <row r="40" spans="1:13" ht="28.5" customHeight="1" x14ac:dyDescent="0.3">
      <c r="B40" s="10" t="s">
        <v>43</v>
      </c>
      <c r="C40" s="26">
        <f>+C8+C39</f>
        <v>71505838.46330981</v>
      </c>
      <c r="D40" s="18">
        <f t="shared" ref="D40:M40" si="14">+D8+D39</f>
        <v>6.0958015686092423E-2</v>
      </c>
      <c r="E40" s="31">
        <f t="shared" si="14"/>
        <v>1173034221.3160965</v>
      </c>
      <c r="F40" s="35">
        <f t="shared" si="14"/>
        <v>1251302739.7129667</v>
      </c>
      <c r="G40" s="35">
        <f t="shared" si="14"/>
        <v>93847705.478472516</v>
      </c>
      <c r="H40" s="31">
        <f t="shared" si="14"/>
        <v>54147585.894083776</v>
      </c>
      <c r="I40" s="35">
        <f t="shared" si="14"/>
        <v>4869125.895132985</v>
      </c>
      <c r="J40" s="35">
        <f>+J8+J39</f>
        <v>103724060.74027711</v>
      </c>
      <c r="K40" s="31">
        <f t="shared" si="14"/>
        <v>234246610.99280369</v>
      </c>
      <c r="L40" s="39">
        <f t="shared" si="14"/>
        <v>12816681.024528526</v>
      </c>
      <c r="M40" s="31">
        <f t="shared" si="14"/>
        <v>221429929.96827516</v>
      </c>
    </row>
    <row r="41" spans="1:13" ht="28.5" customHeight="1" x14ac:dyDescent="0.3">
      <c r="B41" s="41" t="s">
        <v>3</v>
      </c>
      <c r="C41" s="42">
        <v>71505838.463309824</v>
      </c>
      <c r="D41" s="43">
        <v>6.0958015686092423E-2</v>
      </c>
      <c r="E41" s="44">
        <v>1173034221.3160965</v>
      </c>
      <c r="F41" s="45">
        <v>1251302739.7129667</v>
      </c>
      <c r="G41" s="45">
        <v>93847705.478472501</v>
      </c>
      <c r="H41" s="44">
        <v>54147585.894083776</v>
      </c>
      <c r="I41" s="45">
        <v>4869125.895132985</v>
      </c>
      <c r="J41" s="45">
        <v>103724060.74027711</v>
      </c>
      <c r="K41" s="44">
        <v>234246610.99280369</v>
      </c>
      <c r="L41" s="46">
        <v>12816681.024528526</v>
      </c>
      <c r="M41" s="44">
        <v>221429929.96827516</v>
      </c>
    </row>
    <row r="42" spans="1:13" ht="17.25" thickBot="1" x14ac:dyDescent="0.35">
      <c r="B42" s="11" t="s">
        <v>44</v>
      </c>
      <c r="C42" s="27">
        <f>+C40-C41</f>
        <v>0</v>
      </c>
      <c r="D42" s="47">
        <f>+D40-D41</f>
        <v>0</v>
      </c>
      <c r="E42" s="32">
        <f t="shared" ref="E42:M42" si="15">+E40-E41</f>
        <v>0</v>
      </c>
      <c r="F42" s="36">
        <f t="shared" si="15"/>
        <v>0</v>
      </c>
      <c r="G42" s="36">
        <f t="shared" si="15"/>
        <v>0</v>
      </c>
      <c r="H42" s="32">
        <f t="shared" si="15"/>
        <v>0</v>
      </c>
      <c r="I42" s="36">
        <f t="shared" si="15"/>
        <v>0</v>
      </c>
      <c r="J42" s="36">
        <f>+J40-J41</f>
        <v>0</v>
      </c>
      <c r="K42" s="32">
        <f t="shared" si="15"/>
        <v>0</v>
      </c>
      <c r="L42" s="40">
        <f t="shared" si="15"/>
        <v>0</v>
      </c>
      <c r="M42" s="32">
        <f t="shared" si="15"/>
        <v>0</v>
      </c>
    </row>
    <row r="43" spans="1:13" x14ac:dyDescent="0.3">
      <c r="A43" s="2" t="s">
        <v>34</v>
      </c>
    </row>
    <row r="45" spans="1:13" x14ac:dyDescent="0.3">
      <c r="A45" s="7" t="s">
        <v>21</v>
      </c>
      <c r="B45" s="1" t="s">
        <v>57</v>
      </c>
    </row>
    <row r="46" spans="1:13" x14ac:dyDescent="0.3">
      <c r="A46" s="7" t="s">
        <v>25</v>
      </c>
      <c r="B46" s="1" t="s">
        <v>62</v>
      </c>
    </row>
    <row r="47" spans="1:13" x14ac:dyDescent="0.3">
      <c r="A47" s="7" t="s">
        <v>27</v>
      </c>
      <c r="B47" s="1" t="s">
        <v>41</v>
      </c>
    </row>
    <row r="48" spans="1:13" x14ac:dyDescent="0.3">
      <c r="A48" s="7" t="s">
        <v>28</v>
      </c>
      <c r="B48" s="1" t="s">
        <v>42</v>
      </c>
    </row>
    <row r="49" spans="1:13" x14ac:dyDescent="0.3">
      <c r="A49" s="7" t="s">
        <v>49</v>
      </c>
      <c r="B49" s="1" t="s">
        <v>54</v>
      </c>
      <c r="C49" s="1"/>
      <c r="E49" s="1"/>
      <c r="F49" s="1"/>
      <c r="G49" s="1"/>
      <c r="H49" s="1"/>
      <c r="I49" s="1"/>
      <c r="J49" s="1"/>
      <c r="K49" s="1"/>
      <c r="L49" s="1"/>
      <c r="M49" s="1"/>
    </row>
  </sheetData>
  <mergeCells count="3">
    <mergeCell ref="F6:H6"/>
    <mergeCell ref="I6:K6"/>
    <mergeCell ref="L6:M6"/>
  </mergeCells>
  <conditionalFormatting sqref="A42:XFD42">
    <cfRule type="cellIs" dxfId="2" priority="1" operator="notEqual">
      <formula>0</formula>
    </cfRule>
  </conditionalFormatting>
  <pageMargins left="0.7" right="0.7" top="0.75" bottom="0.75" header="0.3" footer="0.3"/>
  <pageSetup scale="65" orientation="landscape" horizontalDpi="3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zoomScale="85" zoomScaleNormal="85" workbookViewId="0">
      <selection activeCell="B46" sqref="B46"/>
    </sheetView>
  </sheetViews>
  <sheetFormatPr defaultRowHeight="16.5" outlineLevelRow="1" x14ac:dyDescent="0.3"/>
  <cols>
    <col min="1" max="1" width="3.140625" style="1" customWidth="1"/>
    <col min="2" max="2" width="23.28515625" style="1" customWidth="1"/>
    <col min="3" max="3" width="14.85546875" style="22" customWidth="1"/>
    <col min="4" max="4" width="14.85546875" style="1" customWidth="1"/>
    <col min="5" max="13" width="14.85546875" style="22" customWidth="1"/>
    <col min="14" max="16384" width="9.140625" style="1"/>
  </cols>
  <sheetData>
    <row r="1" spans="1:15" s="63" customFormat="1" ht="18" x14ac:dyDescent="0.25">
      <c r="B1" s="64" t="s">
        <v>0</v>
      </c>
      <c r="C1" s="65"/>
      <c r="E1" s="65"/>
      <c r="F1" s="65"/>
      <c r="G1" s="65"/>
      <c r="H1" s="65"/>
      <c r="I1" s="65"/>
      <c r="J1" s="65"/>
      <c r="K1" s="65"/>
      <c r="L1" s="65"/>
      <c r="M1" s="65"/>
    </row>
    <row r="2" spans="1:15" s="63" customFormat="1" ht="18" x14ac:dyDescent="0.25">
      <c r="B2" s="64" t="s">
        <v>2</v>
      </c>
      <c r="C2" s="65"/>
      <c r="E2" s="65"/>
      <c r="F2" s="65"/>
      <c r="G2" s="65"/>
      <c r="H2" s="65"/>
      <c r="I2" s="65"/>
      <c r="J2" s="65"/>
      <c r="K2" s="65"/>
      <c r="L2" s="65"/>
      <c r="M2" s="65"/>
    </row>
    <row r="3" spans="1:15" s="63" customFormat="1" ht="18" x14ac:dyDescent="0.25">
      <c r="B3" s="64" t="s">
        <v>1</v>
      </c>
      <c r="C3" s="65"/>
      <c r="E3" s="65"/>
      <c r="F3" s="65"/>
      <c r="G3" s="65"/>
      <c r="H3" s="65"/>
      <c r="I3" s="65"/>
      <c r="J3" s="65"/>
      <c r="K3" s="65"/>
      <c r="L3" s="65"/>
      <c r="M3" s="66" t="s">
        <v>52</v>
      </c>
    </row>
    <row r="4" spans="1:15" s="63" customFormat="1" ht="18" x14ac:dyDescent="0.25">
      <c r="B4" s="64" t="s">
        <v>3</v>
      </c>
      <c r="C4" s="65"/>
      <c r="E4" s="65"/>
      <c r="F4" s="65"/>
      <c r="G4" s="65"/>
      <c r="H4" s="65"/>
      <c r="I4" s="65"/>
      <c r="J4" s="65"/>
      <c r="K4" s="65"/>
      <c r="L4" s="65"/>
      <c r="M4" s="65"/>
    </row>
    <row r="5" spans="1:15" ht="17.25" thickBot="1" x14ac:dyDescent="0.35">
      <c r="B5" s="2"/>
      <c r="O5" s="22"/>
    </row>
    <row r="6" spans="1:15" ht="18" customHeight="1" thickBot="1" x14ac:dyDescent="0.35">
      <c r="C6" s="23"/>
      <c r="D6" s="14" t="s">
        <v>4</v>
      </c>
      <c r="E6" s="28"/>
      <c r="F6" s="73" t="s">
        <v>5</v>
      </c>
      <c r="G6" s="73"/>
      <c r="H6" s="74"/>
      <c r="I6" s="75" t="s">
        <v>6</v>
      </c>
      <c r="J6" s="75"/>
      <c r="K6" s="76"/>
      <c r="L6" s="77" t="s">
        <v>7</v>
      </c>
      <c r="M6" s="76"/>
    </row>
    <row r="7" spans="1:15" ht="42.75" customHeight="1" thickBot="1" x14ac:dyDescent="0.35">
      <c r="A7" s="1" t="s">
        <v>26</v>
      </c>
      <c r="B7" s="3" t="s">
        <v>45</v>
      </c>
      <c r="C7" s="24" t="s">
        <v>8</v>
      </c>
      <c r="D7" s="15" t="s">
        <v>9</v>
      </c>
      <c r="E7" s="29" t="s">
        <v>10</v>
      </c>
      <c r="F7" s="33" t="s">
        <v>11</v>
      </c>
      <c r="G7" s="33" t="s">
        <v>12</v>
      </c>
      <c r="H7" s="29" t="s">
        <v>13</v>
      </c>
      <c r="I7" s="33" t="s">
        <v>14</v>
      </c>
      <c r="J7" s="33" t="s">
        <v>15</v>
      </c>
      <c r="K7" s="29" t="s">
        <v>16</v>
      </c>
      <c r="L7" s="37" t="s">
        <v>17</v>
      </c>
      <c r="M7" s="29" t="s">
        <v>18</v>
      </c>
    </row>
    <row r="8" spans="1:15" ht="25.5" customHeight="1" x14ac:dyDescent="0.3">
      <c r="B8" s="8" t="s">
        <v>29</v>
      </c>
      <c r="C8" s="25">
        <v>80095355.5577261</v>
      </c>
      <c r="D8" s="16">
        <v>6.0958015686092423E-2</v>
      </c>
      <c r="E8" s="30">
        <v>1313942959.8591719</v>
      </c>
      <c r="F8" s="34">
        <v>1286274236.6542087</v>
      </c>
      <c r="G8" s="34">
        <v>167215650.76504713</v>
      </c>
      <c r="H8" s="30">
        <v>56706212.485347062</v>
      </c>
      <c r="I8" s="34">
        <v>6311801.0000000009</v>
      </c>
      <c r="J8" s="34">
        <v>102194621.24590726</v>
      </c>
      <c r="K8" s="30">
        <v>245307990.28898042</v>
      </c>
      <c r="L8" s="38">
        <v>12938953.318188496</v>
      </c>
      <c r="M8" s="30">
        <v>232369036.97079194</v>
      </c>
    </row>
    <row r="9" spans="1:15" x14ac:dyDescent="0.3">
      <c r="A9" s="4">
        <v>1</v>
      </c>
      <c r="B9" s="12" t="s">
        <v>31</v>
      </c>
      <c r="C9" s="48">
        <f>+E9*$D$8</f>
        <v>-9383288.6900533978</v>
      </c>
      <c r="D9" s="17"/>
      <c r="E9" s="53">
        <f>+G9</f>
        <v>-153930350.00307918</v>
      </c>
      <c r="F9" s="54">
        <v>-1184079615.4083014</v>
      </c>
      <c r="G9" s="54">
        <v>-153930350.00307918</v>
      </c>
      <c r="H9" s="53"/>
      <c r="I9" s="54"/>
      <c r="J9" s="54"/>
      <c r="K9" s="53">
        <f>+C9+H9+I9+J9</f>
        <v>-9383288.6900533978</v>
      </c>
      <c r="L9" s="55"/>
      <c r="M9" s="53">
        <f>+K9-L9</f>
        <v>-9383288.6900533978</v>
      </c>
    </row>
    <row r="10" spans="1:15" x14ac:dyDescent="0.3">
      <c r="A10" s="5"/>
      <c r="B10" s="9" t="s">
        <v>20</v>
      </c>
      <c r="C10" s="49">
        <f>+E10*D8</f>
        <v>9291301.2457407881</v>
      </c>
      <c r="D10" s="18"/>
      <c r="E10" s="56">
        <f>+G10</f>
        <v>152421320.49683172</v>
      </c>
      <c r="F10" s="57">
        <v>1172471696.1294746</v>
      </c>
      <c r="G10" s="57">
        <v>152421320.49683172</v>
      </c>
      <c r="H10" s="56"/>
      <c r="I10" s="57"/>
      <c r="J10" s="57"/>
      <c r="K10" s="56">
        <f>+C10+H10+I10+J10</f>
        <v>9291301.2457407881</v>
      </c>
      <c r="L10" s="58"/>
      <c r="M10" s="56">
        <f>+K10-L10</f>
        <v>9291301.2457407881</v>
      </c>
    </row>
    <row r="11" spans="1:15" x14ac:dyDescent="0.3">
      <c r="A11" s="6"/>
      <c r="B11" s="13" t="s">
        <v>22</v>
      </c>
      <c r="C11" s="50">
        <f>SUM(C9:C10)</f>
        <v>-91987.444312609732</v>
      </c>
      <c r="D11" s="19">
        <f t="shared" ref="D11:M11" si="0">SUM(D9:D10)</f>
        <v>0</v>
      </c>
      <c r="E11" s="59">
        <f t="shared" si="0"/>
        <v>-1509029.5062474608</v>
      </c>
      <c r="F11" s="60">
        <f t="shared" si="0"/>
        <v>-11607919.278826714</v>
      </c>
      <c r="G11" s="60">
        <f t="shared" si="0"/>
        <v>-1509029.5062474608</v>
      </c>
      <c r="H11" s="59">
        <f t="shared" si="0"/>
        <v>0</v>
      </c>
      <c r="I11" s="60">
        <f t="shared" si="0"/>
        <v>0</v>
      </c>
      <c r="J11" s="60">
        <f t="shared" si="0"/>
        <v>0</v>
      </c>
      <c r="K11" s="59">
        <f t="shared" si="0"/>
        <v>-91987.444312609732</v>
      </c>
      <c r="L11" s="61">
        <f t="shared" si="0"/>
        <v>0</v>
      </c>
      <c r="M11" s="59">
        <f t="shared" si="0"/>
        <v>-91987.444312609732</v>
      </c>
    </row>
    <row r="12" spans="1:15" x14ac:dyDescent="0.3">
      <c r="A12" s="4">
        <f>+A9+1</f>
        <v>2</v>
      </c>
      <c r="B12" s="12" t="s">
        <v>32</v>
      </c>
      <c r="C12" s="48">
        <f t="shared" ref="C12:C16" si="1">+E12*$D$8</f>
        <v>-69902221.295430213</v>
      </c>
      <c r="D12" s="20"/>
      <c r="E12" s="53">
        <v>-1146727309.0941248</v>
      </c>
      <c r="F12" s="54"/>
      <c r="G12" s="54"/>
      <c r="H12" s="53">
        <v>-56706212.485347062</v>
      </c>
      <c r="I12" s="54"/>
      <c r="J12" s="54"/>
      <c r="K12" s="53">
        <f>+C12+H12+I12+J12</f>
        <v>-126608433.78077728</v>
      </c>
      <c r="L12" s="55"/>
      <c r="M12" s="53">
        <f>+K12-L12</f>
        <v>-126608433.78077728</v>
      </c>
    </row>
    <row r="13" spans="1:15" x14ac:dyDescent="0.3">
      <c r="A13" s="5"/>
      <c r="B13" s="9" t="s">
        <v>33</v>
      </c>
      <c r="C13" s="49">
        <f t="shared" si="1"/>
        <v>70030233.128371015</v>
      </c>
      <c r="D13" s="21"/>
      <c r="E13" s="56">
        <v>1148827309.0941248</v>
      </c>
      <c r="F13" s="57"/>
      <c r="G13" s="57"/>
      <c r="H13" s="56">
        <v>57006212.485347062</v>
      </c>
      <c r="I13" s="57"/>
      <c r="J13" s="57"/>
      <c r="K13" s="56">
        <f>+C13+H13+I13+J13</f>
        <v>127036445.61371808</v>
      </c>
      <c r="L13" s="58"/>
      <c r="M13" s="56">
        <f>+K13-L13</f>
        <v>127036445.61371808</v>
      </c>
    </row>
    <row r="14" spans="1:15" x14ac:dyDescent="0.3">
      <c r="A14" s="6"/>
      <c r="B14" s="13" t="s">
        <v>22</v>
      </c>
      <c r="C14" s="50">
        <f>SUM(C12:C13)</f>
        <v>128011.83294080198</v>
      </c>
      <c r="D14" s="19">
        <f t="shared" ref="D14:M14" si="2">SUM(D12:D13)</f>
        <v>0</v>
      </c>
      <c r="E14" s="59">
        <f t="shared" si="2"/>
        <v>2100000</v>
      </c>
      <c r="F14" s="60">
        <f t="shared" si="2"/>
        <v>0</v>
      </c>
      <c r="G14" s="60">
        <f t="shared" si="2"/>
        <v>0</v>
      </c>
      <c r="H14" s="59">
        <f t="shared" si="2"/>
        <v>300000</v>
      </c>
      <c r="I14" s="60">
        <f t="shared" si="2"/>
        <v>0</v>
      </c>
      <c r="J14" s="60">
        <f t="shared" si="2"/>
        <v>0</v>
      </c>
      <c r="K14" s="59">
        <f t="shared" si="2"/>
        <v>428011.83294080198</v>
      </c>
      <c r="L14" s="61">
        <f t="shared" si="2"/>
        <v>0</v>
      </c>
      <c r="M14" s="59">
        <f t="shared" si="2"/>
        <v>428011.83294080198</v>
      </c>
    </row>
    <row r="15" spans="1:15" x14ac:dyDescent="0.3">
      <c r="A15" s="4">
        <f>+A12+1</f>
        <v>3</v>
      </c>
      <c r="B15" s="12" t="s">
        <v>35</v>
      </c>
      <c r="C15" s="48">
        <f t="shared" si="1"/>
        <v>-10132162.175899789</v>
      </c>
      <c r="D15" s="20"/>
      <c r="E15" s="53">
        <f>+G15</f>
        <v>-166215419.93879965</v>
      </c>
      <c r="F15" s="54">
        <v>-1278580153.3753819</v>
      </c>
      <c r="G15" s="54">
        <v>-166215419.93879965</v>
      </c>
      <c r="H15" s="53"/>
      <c r="I15" s="54"/>
      <c r="J15" s="54"/>
      <c r="K15" s="53">
        <f>+C15+H15+I15+J15</f>
        <v>-10132162.175899789</v>
      </c>
      <c r="L15" s="55"/>
      <c r="M15" s="53">
        <f>+K15-L15</f>
        <v>-10132162.175899789</v>
      </c>
    </row>
    <row r="16" spans="1:15" x14ac:dyDescent="0.3">
      <c r="A16" s="5"/>
      <c r="B16" s="9" t="s">
        <v>36</v>
      </c>
      <c r="C16" s="49">
        <f t="shared" si="1"/>
        <v>5845478.178403724</v>
      </c>
      <c r="D16" s="21"/>
      <c r="E16" s="56">
        <f>+G16</f>
        <v>95893511.503153637</v>
      </c>
      <c r="F16" s="62">
        <v>1278580153.3753819</v>
      </c>
      <c r="G16" s="57">
        <v>95893511.503153637</v>
      </c>
      <c r="H16" s="56"/>
      <c r="I16" s="57"/>
      <c r="J16" s="57"/>
      <c r="K16" s="56">
        <f>+C16+H16+I16+J16</f>
        <v>5845478.178403724</v>
      </c>
      <c r="L16" s="58"/>
      <c r="M16" s="56">
        <f>+K16-L16</f>
        <v>5845478.178403724</v>
      </c>
    </row>
    <row r="17" spans="1:13" x14ac:dyDescent="0.3">
      <c r="A17" s="6"/>
      <c r="B17" s="13" t="s">
        <v>22</v>
      </c>
      <c r="C17" s="50">
        <f>SUM(C15:C16)</f>
        <v>-4286683.9974960648</v>
      </c>
      <c r="D17" s="19">
        <f t="shared" ref="D17:E17" si="3">SUM(D15:D16)</f>
        <v>0</v>
      </c>
      <c r="E17" s="59">
        <f t="shared" si="3"/>
        <v>-70321908.435646012</v>
      </c>
      <c r="F17" s="60">
        <f>SUM(F15:F16)</f>
        <v>0</v>
      </c>
      <c r="G17" s="60">
        <f t="shared" ref="G17:M17" si="4">SUM(G15:G16)</f>
        <v>-70321908.435646012</v>
      </c>
      <c r="H17" s="59">
        <f t="shared" si="4"/>
        <v>0</v>
      </c>
      <c r="I17" s="60">
        <f t="shared" si="4"/>
        <v>0</v>
      </c>
      <c r="J17" s="60">
        <f t="shared" si="4"/>
        <v>0</v>
      </c>
      <c r="K17" s="59">
        <f t="shared" si="4"/>
        <v>-4286683.9974960648</v>
      </c>
      <c r="L17" s="61">
        <f t="shared" si="4"/>
        <v>0</v>
      </c>
      <c r="M17" s="59">
        <f t="shared" si="4"/>
        <v>-4286683.9974960648</v>
      </c>
    </row>
    <row r="18" spans="1:13" x14ac:dyDescent="0.3">
      <c r="A18" s="4">
        <f>+A15+1</f>
        <v>4</v>
      </c>
      <c r="B18" s="12" t="s">
        <v>38</v>
      </c>
      <c r="C18" s="51"/>
      <c r="D18" s="20"/>
      <c r="E18" s="53"/>
      <c r="F18" s="54"/>
      <c r="G18" s="54"/>
      <c r="H18" s="53"/>
      <c r="I18" s="54">
        <v>-6311801.0000000009</v>
      </c>
      <c r="J18" s="54"/>
      <c r="K18" s="53">
        <f>+C18+H18+I18+J18</f>
        <v>-6311801.0000000009</v>
      </c>
      <c r="L18" s="55"/>
      <c r="M18" s="53">
        <f>+K18-L18</f>
        <v>-6311801.0000000009</v>
      </c>
    </row>
    <row r="19" spans="1:13" x14ac:dyDescent="0.3">
      <c r="A19" s="5"/>
      <c r="B19" s="9" t="s">
        <v>37</v>
      </c>
      <c r="C19" s="52"/>
      <c r="D19" s="21"/>
      <c r="E19" s="56"/>
      <c r="F19" s="57"/>
      <c r="G19" s="57"/>
      <c r="H19" s="56"/>
      <c r="I19" s="57">
        <v>5960608.2683676947</v>
      </c>
      <c r="J19" s="57"/>
      <c r="K19" s="56">
        <f>+C19+H19+I19+J19</f>
        <v>5960608.2683676947</v>
      </c>
      <c r="L19" s="58"/>
      <c r="M19" s="56">
        <f>+K19-L19</f>
        <v>5960608.2683676947</v>
      </c>
    </row>
    <row r="20" spans="1:13" x14ac:dyDescent="0.3">
      <c r="A20" s="6"/>
      <c r="B20" s="13" t="s">
        <v>22</v>
      </c>
      <c r="C20" s="50">
        <f>SUM(C18:C19)</f>
        <v>0</v>
      </c>
      <c r="D20" s="19">
        <f t="shared" ref="D20:M20" si="5">SUM(D18:D19)</f>
        <v>0</v>
      </c>
      <c r="E20" s="59">
        <f t="shared" si="5"/>
        <v>0</v>
      </c>
      <c r="F20" s="60">
        <f t="shared" si="5"/>
        <v>0</v>
      </c>
      <c r="G20" s="60">
        <f t="shared" si="5"/>
        <v>0</v>
      </c>
      <c r="H20" s="59">
        <f t="shared" si="5"/>
        <v>0</v>
      </c>
      <c r="I20" s="60">
        <f t="shared" si="5"/>
        <v>-351192.73163230624</v>
      </c>
      <c r="J20" s="60">
        <f t="shared" si="5"/>
        <v>0</v>
      </c>
      <c r="K20" s="59">
        <f t="shared" si="5"/>
        <v>-351192.73163230624</v>
      </c>
      <c r="L20" s="61">
        <f t="shared" si="5"/>
        <v>0</v>
      </c>
      <c r="M20" s="59">
        <f t="shared" si="5"/>
        <v>-351192.73163230624</v>
      </c>
    </row>
    <row r="21" spans="1:13" x14ac:dyDescent="0.3">
      <c r="A21" s="4">
        <f>+A18+1</f>
        <v>5</v>
      </c>
      <c r="B21" s="12" t="s">
        <v>47</v>
      </c>
      <c r="C21" s="51">
        <f t="shared" ref="C21:C22" si="6">+E21*$D$8</f>
        <v>-809845.57224249758</v>
      </c>
      <c r="D21" s="20"/>
      <c r="E21" s="53">
        <f>+G21</f>
        <v>-13285300.761967944</v>
      </c>
      <c r="F21" s="54">
        <v>-102194621.24590726</v>
      </c>
      <c r="G21" s="54">
        <v>-13285300.761967944</v>
      </c>
      <c r="H21" s="53"/>
      <c r="I21" s="54"/>
      <c r="J21" s="54">
        <v>-102194621.24590726</v>
      </c>
      <c r="K21" s="53">
        <f>+C21+H21+I21+J21</f>
        <v>-103004466.81814976</v>
      </c>
      <c r="L21" s="55"/>
      <c r="M21" s="53">
        <f>+K21-L21</f>
        <v>-103004466.81814976</v>
      </c>
    </row>
    <row r="22" spans="1:13" x14ac:dyDescent="0.3">
      <c r="A22" s="5"/>
      <c r="B22" s="9" t="s">
        <v>48</v>
      </c>
      <c r="C22" s="52">
        <f t="shared" si="6"/>
        <v>840860.93015900068</v>
      </c>
      <c r="D22" s="21"/>
      <c r="E22" s="56">
        <f>+G22</f>
        <v>13794099.441967944</v>
      </c>
      <c r="F22" s="57">
        <v>106108457.24590726</v>
      </c>
      <c r="G22" s="57">
        <v>13794099.441967944</v>
      </c>
      <c r="H22" s="56"/>
      <c r="I22" s="57"/>
      <c r="J22" s="57">
        <v>106108457.24590726</v>
      </c>
      <c r="K22" s="56">
        <f>+C22+H22+I22+J22</f>
        <v>106949318.17606626</v>
      </c>
      <c r="L22" s="58"/>
      <c r="M22" s="56">
        <f>+K22-L22</f>
        <v>106949318.17606626</v>
      </c>
    </row>
    <row r="23" spans="1:13" x14ac:dyDescent="0.3">
      <c r="A23" s="6"/>
      <c r="B23" s="13" t="s">
        <v>22</v>
      </c>
      <c r="C23" s="50">
        <f>SUM(C21:C22)</f>
        <v>31015.357916503097</v>
      </c>
      <c r="D23" s="19">
        <f t="shared" ref="D23:M23" si="7">SUM(D21:D22)</f>
        <v>0</v>
      </c>
      <c r="E23" s="59">
        <f t="shared" si="7"/>
        <v>508798.6799999997</v>
      </c>
      <c r="F23" s="60">
        <f t="shared" si="7"/>
        <v>3913836</v>
      </c>
      <c r="G23" s="60">
        <f t="shared" si="7"/>
        <v>508798.6799999997</v>
      </c>
      <c r="H23" s="59">
        <f t="shared" si="7"/>
        <v>0</v>
      </c>
      <c r="I23" s="60">
        <f t="shared" si="7"/>
        <v>0</v>
      </c>
      <c r="J23" s="60">
        <f t="shared" si="7"/>
        <v>3913836</v>
      </c>
      <c r="K23" s="59">
        <f t="shared" si="7"/>
        <v>3944851.3579165041</v>
      </c>
      <c r="L23" s="61">
        <f t="shared" si="7"/>
        <v>0</v>
      </c>
      <c r="M23" s="59">
        <f t="shared" si="7"/>
        <v>3944851.3579165041</v>
      </c>
    </row>
    <row r="24" spans="1:13" hidden="1" outlineLevel="1" x14ac:dyDescent="0.3">
      <c r="A24" s="4">
        <f>+A21+1</f>
        <v>6</v>
      </c>
      <c r="B24" s="12" t="s">
        <v>23</v>
      </c>
      <c r="C24" s="51"/>
      <c r="D24" s="20"/>
      <c r="E24" s="53"/>
      <c r="F24" s="54"/>
      <c r="G24" s="54"/>
      <c r="H24" s="53"/>
      <c r="I24" s="54"/>
      <c r="J24" s="54"/>
      <c r="K24" s="53">
        <f>+C24+H24+I24+J24</f>
        <v>0</v>
      </c>
      <c r="L24" s="55"/>
      <c r="M24" s="53">
        <f>+K24-L24</f>
        <v>0</v>
      </c>
    </row>
    <row r="25" spans="1:13" hidden="1" outlineLevel="1" x14ac:dyDescent="0.3">
      <c r="A25" s="5"/>
      <c r="B25" s="9" t="s">
        <v>24</v>
      </c>
      <c r="C25" s="52"/>
      <c r="D25" s="21"/>
      <c r="E25" s="56"/>
      <c r="F25" s="57"/>
      <c r="G25" s="57"/>
      <c r="H25" s="56"/>
      <c r="I25" s="57"/>
      <c r="J25" s="57"/>
      <c r="K25" s="56">
        <f>+C25+H25+I25+J25</f>
        <v>0</v>
      </c>
      <c r="L25" s="58"/>
      <c r="M25" s="56">
        <f>+K25-L25</f>
        <v>0</v>
      </c>
    </row>
    <row r="26" spans="1:13" hidden="1" outlineLevel="1" x14ac:dyDescent="0.3">
      <c r="A26" s="6"/>
      <c r="B26" s="13" t="s">
        <v>22</v>
      </c>
      <c r="C26" s="50">
        <f>SUM(C24:C25)</f>
        <v>0</v>
      </c>
      <c r="D26" s="19">
        <f t="shared" ref="D26:M26" si="8">SUM(D24:D25)</f>
        <v>0</v>
      </c>
      <c r="E26" s="59">
        <f t="shared" si="8"/>
        <v>0</v>
      </c>
      <c r="F26" s="60">
        <f t="shared" si="8"/>
        <v>0</v>
      </c>
      <c r="G26" s="60">
        <f t="shared" si="8"/>
        <v>0</v>
      </c>
      <c r="H26" s="59">
        <f t="shared" si="8"/>
        <v>0</v>
      </c>
      <c r="I26" s="60">
        <f t="shared" si="8"/>
        <v>0</v>
      </c>
      <c r="J26" s="60">
        <f t="shared" si="8"/>
        <v>0</v>
      </c>
      <c r="K26" s="59">
        <f t="shared" si="8"/>
        <v>0</v>
      </c>
      <c r="L26" s="61">
        <f t="shared" si="8"/>
        <v>0</v>
      </c>
      <c r="M26" s="59">
        <f t="shared" si="8"/>
        <v>0</v>
      </c>
    </row>
    <row r="27" spans="1:13" hidden="1" outlineLevel="1" x14ac:dyDescent="0.3">
      <c r="A27" s="4">
        <f>+A24+1</f>
        <v>7</v>
      </c>
      <c r="B27" s="12" t="s">
        <v>23</v>
      </c>
      <c r="C27" s="51"/>
      <c r="D27" s="20"/>
      <c r="E27" s="53"/>
      <c r="F27" s="54"/>
      <c r="G27" s="54"/>
      <c r="H27" s="53"/>
      <c r="I27" s="54"/>
      <c r="J27" s="54"/>
      <c r="K27" s="53">
        <f>+C27+H27+I27+J27</f>
        <v>0</v>
      </c>
      <c r="L27" s="55"/>
      <c r="M27" s="53">
        <f>+K27-L27</f>
        <v>0</v>
      </c>
    </row>
    <row r="28" spans="1:13" hidden="1" outlineLevel="1" x14ac:dyDescent="0.3">
      <c r="A28" s="5"/>
      <c r="B28" s="9" t="s">
        <v>24</v>
      </c>
      <c r="C28" s="52"/>
      <c r="D28" s="21"/>
      <c r="E28" s="56"/>
      <c r="F28" s="57"/>
      <c r="G28" s="57"/>
      <c r="H28" s="56"/>
      <c r="I28" s="57"/>
      <c r="J28" s="57"/>
      <c r="K28" s="56">
        <f>+C28+H28+I28+J28</f>
        <v>0</v>
      </c>
      <c r="L28" s="58"/>
      <c r="M28" s="56">
        <f>+K28-L28</f>
        <v>0</v>
      </c>
    </row>
    <row r="29" spans="1:13" hidden="1" outlineLevel="1" x14ac:dyDescent="0.3">
      <c r="A29" s="6"/>
      <c r="B29" s="13" t="s">
        <v>22</v>
      </c>
      <c r="C29" s="50">
        <f>SUM(C27:C28)</f>
        <v>0</v>
      </c>
      <c r="D29" s="19">
        <f t="shared" ref="D29:M29" si="9">SUM(D27:D28)</f>
        <v>0</v>
      </c>
      <c r="E29" s="59">
        <f t="shared" si="9"/>
        <v>0</v>
      </c>
      <c r="F29" s="60">
        <f t="shared" si="9"/>
        <v>0</v>
      </c>
      <c r="G29" s="60">
        <f t="shared" si="9"/>
        <v>0</v>
      </c>
      <c r="H29" s="59">
        <f t="shared" si="9"/>
        <v>0</v>
      </c>
      <c r="I29" s="60">
        <f t="shared" si="9"/>
        <v>0</v>
      </c>
      <c r="J29" s="60">
        <f t="shared" si="9"/>
        <v>0</v>
      </c>
      <c r="K29" s="59">
        <f t="shared" si="9"/>
        <v>0</v>
      </c>
      <c r="L29" s="61">
        <f t="shared" si="9"/>
        <v>0</v>
      </c>
      <c r="M29" s="59">
        <f t="shared" si="9"/>
        <v>0</v>
      </c>
    </row>
    <row r="30" spans="1:13" hidden="1" outlineLevel="1" x14ac:dyDescent="0.3">
      <c r="A30" s="4">
        <f>+A27+1</f>
        <v>8</v>
      </c>
      <c r="B30" s="12" t="s">
        <v>23</v>
      </c>
      <c r="C30" s="51"/>
      <c r="D30" s="20"/>
      <c r="E30" s="53"/>
      <c r="F30" s="54"/>
      <c r="G30" s="54"/>
      <c r="H30" s="53"/>
      <c r="I30" s="54"/>
      <c r="J30" s="54"/>
      <c r="K30" s="53">
        <f>+C30+H30+I30+J30</f>
        <v>0</v>
      </c>
      <c r="L30" s="55"/>
      <c r="M30" s="53">
        <f>+K30-L30</f>
        <v>0</v>
      </c>
    </row>
    <row r="31" spans="1:13" hidden="1" outlineLevel="1" x14ac:dyDescent="0.3">
      <c r="A31" s="5"/>
      <c r="B31" s="9" t="s">
        <v>24</v>
      </c>
      <c r="C31" s="52"/>
      <c r="D31" s="21"/>
      <c r="E31" s="56"/>
      <c r="F31" s="57"/>
      <c r="G31" s="57"/>
      <c r="H31" s="56"/>
      <c r="I31" s="57"/>
      <c r="J31" s="57"/>
      <c r="K31" s="56">
        <f>+C31+H31+I31+J31</f>
        <v>0</v>
      </c>
      <c r="L31" s="58"/>
      <c r="M31" s="56">
        <f>+K31-L31</f>
        <v>0</v>
      </c>
    </row>
    <row r="32" spans="1:13" hidden="1" outlineLevel="1" x14ac:dyDescent="0.3">
      <c r="A32" s="6"/>
      <c r="B32" s="13" t="s">
        <v>22</v>
      </c>
      <c r="C32" s="50">
        <f>SUM(C30:C31)</f>
        <v>0</v>
      </c>
      <c r="D32" s="19">
        <f t="shared" ref="D32:M32" si="10">SUM(D30:D31)</f>
        <v>0</v>
      </c>
      <c r="E32" s="59">
        <f t="shared" si="10"/>
        <v>0</v>
      </c>
      <c r="F32" s="60">
        <f t="shared" si="10"/>
        <v>0</v>
      </c>
      <c r="G32" s="60">
        <f t="shared" si="10"/>
        <v>0</v>
      </c>
      <c r="H32" s="59">
        <f t="shared" si="10"/>
        <v>0</v>
      </c>
      <c r="I32" s="60">
        <f t="shared" si="10"/>
        <v>0</v>
      </c>
      <c r="J32" s="60">
        <f t="shared" si="10"/>
        <v>0</v>
      </c>
      <c r="K32" s="59">
        <f t="shared" si="10"/>
        <v>0</v>
      </c>
      <c r="L32" s="61">
        <f t="shared" si="10"/>
        <v>0</v>
      </c>
      <c r="M32" s="59">
        <f t="shared" si="10"/>
        <v>0</v>
      </c>
    </row>
    <row r="33" spans="1:13" hidden="1" outlineLevel="1" x14ac:dyDescent="0.3">
      <c r="A33" s="4">
        <f>+A30+1</f>
        <v>9</v>
      </c>
      <c r="B33" s="12" t="s">
        <v>23</v>
      </c>
      <c r="C33" s="51"/>
      <c r="D33" s="20"/>
      <c r="E33" s="53"/>
      <c r="F33" s="54"/>
      <c r="G33" s="54"/>
      <c r="H33" s="53"/>
      <c r="I33" s="54"/>
      <c r="J33" s="54"/>
      <c r="K33" s="53">
        <f>+C33+H33+I33+J33</f>
        <v>0</v>
      </c>
      <c r="L33" s="55"/>
      <c r="M33" s="53">
        <f>+K33-L33</f>
        <v>0</v>
      </c>
    </row>
    <row r="34" spans="1:13" hidden="1" outlineLevel="1" x14ac:dyDescent="0.3">
      <c r="A34" s="5"/>
      <c r="B34" s="9" t="s">
        <v>24</v>
      </c>
      <c r="C34" s="52"/>
      <c r="D34" s="21"/>
      <c r="E34" s="56"/>
      <c r="F34" s="57"/>
      <c r="G34" s="57"/>
      <c r="H34" s="56"/>
      <c r="I34" s="57"/>
      <c r="J34" s="57"/>
      <c r="K34" s="56">
        <f>+C34+H34+I34+J34</f>
        <v>0</v>
      </c>
      <c r="L34" s="58"/>
      <c r="M34" s="56">
        <f>+K34-L34</f>
        <v>0</v>
      </c>
    </row>
    <row r="35" spans="1:13" hidden="1" outlineLevel="1" x14ac:dyDescent="0.3">
      <c r="A35" s="6"/>
      <c r="B35" s="13" t="s">
        <v>22</v>
      </c>
      <c r="C35" s="50">
        <f>SUM(C33:C34)</f>
        <v>0</v>
      </c>
      <c r="D35" s="19">
        <f t="shared" ref="D35:M35" si="11">SUM(D33:D34)</f>
        <v>0</v>
      </c>
      <c r="E35" s="59">
        <f t="shared" si="11"/>
        <v>0</v>
      </c>
      <c r="F35" s="60">
        <f t="shared" si="11"/>
        <v>0</v>
      </c>
      <c r="G35" s="60">
        <f t="shared" si="11"/>
        <v>0</v>
      </c>
      <c r="H35" s="59">
        <f t="shared" si="11"/>
        <v>0</v>
      </c>
      <c r="I35" s="60">
        <f t="shared" si="11"/>
        <v>0</v>
      </c>
      <c r="J35" s="60">
        <f t="shared" si="11"/>
        <v>0</v>
      </c>
      <c r="K35" s="59">
        <f t="shared" si="11"/>
        <v>0</v>
      </c>
      <c r="L35" s="61">
        <f t="shared" si="11"/>
        <v>0</v>
      </c>
      <c r="M35" s="59">
        <f t="shared" si="11"/>
        <v>0</v>
      </c>
    </row>
    <row r="36" spans="1:13" hidden="1" outlineLevel="1" x14ac:dyDescent="0.3">
      <c r="A36" s="4">
        <f>+A33+1</f>
        <v>10</v>
      </c>
      <c r="B36" s="12" t="s">
        <v>23</v>
      </c>
      <c r="C36" s="51"/>
      <c r="D36" s="20"/>
      <c r="E36" s="53"/>
      <c r="F36" s="54"/>
      <c r="G36" s="54"/>
      <c r="H36" s="53"/>
      <c r="I36" s="54"/>
      <c r="J36" s="54"/>
      <c r="K36" s="53">
        <f>+C36+H36+I36+J36</f>
        <v>0</v>
      </c>
      <c r="L36" s="55"/>
      <c r="M36" s="53">
        <f>+K36-L36</f>
        <v>0</v>
      </c>
    </row>
    <row r="37" spans="1:13" hidden="1" outlineLevel="1" x14ac:dyDescent="0.3">
      <c r="A37" s="5"/>
      <c r="B37" s="9" t="s">
        <v>24</v>
      </c>
      <c r="C37" s="52"/>
      <c r="D37" s="21"/>
      <c r="E37" s="56"/>
      <c r="F37" s="57"/>
      <c r="G37" s="57"/>
      <c r="H37" s="56"/>
      <c r="I37" s="57"/>
      <c r="J37" s="57"/>
      <c r="K37" s="56">
        <f>+C37+H37+I37+J37</f>
        <v>0</v>
      </c>
      <c r="L37" s="58"/>
      <c r="M37" s="56">
        <f>+K37-L37</f>
        <v>0</v>
      </c>
    </row>
    <row r="38" spans="1:13" hidden="1" outlineLevel="1" x14ac:dyDescent="0.3">
      <c r="A38" s="6"/>
      <c r="B38" s="13" t="s">
        <v>22</v>
      </c>
      <c r="C38" s="50">
        <f>SUM(C36:C37)</f>
        <v>0</v>
      </c>
      <c r="D38" s="19">
        <f t="shared" ref="D38:M38" si="12">SUM(D36:D37)</f>
        <v>0</v>
      </c>
      <c r="E38" s="59">
        <f t="shared" si="12"/>
        <v>0</v>
      </c>
      <c r="F38" s="60">
        <f t="shared" si="12"/>
        <v>0</v>
      </c>
      <c r="G38" s="60">
        <f t="shared" si="12"/>
        <v>0</v>
      </c>
      <c r="H38" s="59">
        <f t="shared" si="12"/>
        <v>0</v>
      </c>
      <c r="I38" s="60">
        <f t="shared" si="12"/>
        <v>0</v>
      </c>
      <c r="J38" s="60">
        <f t="shared" si="12"/>
        <v>0</v>
      </c>
      <c r="K38" s="59">
        <f t="shared" si="12"/>
        <v>0</v>
      </c>
      <c r="L38" s="61">
        <f t="shared" si="12"/>
        <v>0</v>
      </c>
      <c r="M38" s="59">
        <f t="shared" si="12"/>
        <v>0</v>
      </c>
    </row>
    <row r="39" spans="1:13" ht="28.5" customHeight="1" collapsed="1" x14ac:dyDescent="0.3">
      <c r="B39" s="67" t="s">
        <v>30</v>
      </c>
      <c r="C39" s="68">
        <f>+C11+C14+C17+C20+C23+C26+C29+C32+C35+C38</f>
        <v>-4219644.2509513693</v>
      </c>
      <c r="D39" s="69">
        <f t="shared" ref="D39:M39" si="13">+D11+D14+D17+D20+D23+D26+D29+D32+D35+D38</f>
        <v>0</v>
      </c>
      <c r="E39" s="70">
        <f t="shared" si="13"/>
        <v>-69222139.261893481</v>
      </c>
      <c r="F39" s="71">
        <f>+F11+F14+F17+F20+F23+F26+F29+F32+F35+F38</f>
        <v>-7694083.2788267136</v>
      </c>
      <c r="G39" s="71">
        <f t="shared" si="13"/>
        <v>-71322139.261893481</v>
      </c>
      <c r="H39" s="70">
        <f t="shared" si="13"/>
        <v>300000</v>
      </c>
      <c r="I39" s="71">
        <f t="shared" si="13"/>
        <v>-351192.73163230624</v>
      </c>
      <c r="J39" s="71">
        <f t="shared" si="13"/>
        <v>3913836</v>
      </c>
      <c r="K39" s="70">
        <f t="shared" si="13"/>
        <v>-357000.9825836746</v>
      </c>
      <c r="L39" s="72">
        <f t="shared" si="13"/>
        <v>0</v>
      </c>
      <c r="M39" s="70">
        <f t="shared" si="13"/>
        <v>-357000.9825836746</v>
      </c>
    </row>
    <row r="40" spans="1:13" ht="28.5" customHeight="1" x14ac:dyDescent="0.3">
      <c r="B40" s="10" t="s">
        <v>43</v>
      </c>
      <c r="C40" s="26">
        <f>+C8+C39</f>
        <v>75875711.306774735</v>
      </c>
      <c r="D40" s="18">
        <f t="shared" ref="D40:M40" si="14">+D8+D39</f>
        <v>6.0958015686092423E-2</v>
      </c>
      <c r="E40" s="31">
        <f t="shared" si="14"/>
        <v>1244720820.5972784</v>
      </c>
      <c r="F40" s="35">
        <f t="shared" si="14"/>
        <v>1278580153.3753819</v>
      </c>
      <c r="G40" s="35">
        <f t="shared" si="14"/>
        <v>95893511.503153652</v>
      </c>
      <c r="H40" s="31">
        <f t="shared" si="14"/>
        <v>57006212.485347062</v>
      </c>
      <c r="I40" s="35">
        <f t="shared" si="14"/>
        <v>5960608.2683676947</v>
      </c>
      <c r="J40" s="35">
        <f>+J8+J39</f>
        <v>106108457.24590726</v>
      </c>
      <c r="K40" s="31">
        <f t="shared" si="14"/>
        <v>244950989.30639675</v>
      </c>
      <c r="L40" s="39">
        <f t="shared" si="14"/>
        <v>12938953.318188496</v>
      </c>
      <c r="M40" s="31">
        <f t="shared" si="14"/>
        <v>232012035.98820826</v>
      </c>
    </row>
    <row r="41" spans="1:13" ht="28.5" customHeight="1" x14ac:dyDescent="0.3">
      <c r="B41" s="41" t="s">
        <v>3</v>
      </c>
      <c r="C41" s="42">
        <v>75875711.306774721</v>
      </c>
      <c r="D41" s="43">
        <v>6.0958015686092423E-2</v>
      </c>
      <c r="E41" s="44">
        <v>1244720820.5972784</v>
      </c>
      <c r="F41" s="45">
        <v>1278580153.3753819</v>
      </c>
      <c r="G41" s="45">
        <v>95893511.503153637</v>
      </c>
      <c r="H41" s="44">
        <v>57006212.485347062</v>
      </c>
      <c r="I41" s="45">
        <v>5960608.2683676947</v>
      </c>
      <c r="J41" s="45">
        <v>106108457.24590726</v>
      </c>
      <c r="K41" s="44">
        <v>244950989.30639678</v>
      </c>
      <c r="L41" s="46">
        <v>12938953.318188496</v>
      </c>
      <c r="M41" s="44">
        <v>232012035.98820829</v>
      </c>
    </row>
    <row r="42" spans="1:13" ht="17.25" thickBot="1" x14ac:dyDescent="0.35">
      <c r="B42" s="11" t="s">
        <v>44</v>
      </c>
      <c r="C42" s="27">
        <f>+C40-C41</f>
        <v>0</v>
      </c>
      <c r="D42" s="47">
        <f>+D40-D41</f>
        <v>0</v>
      </c>
      <c r="E42" s="32">
        <f t="shared" ref="E42:M42" si="15">+E40-E41</f>
        <v>0</v>
      </c>
      <c r="F42" s="36">
        <f t="shared" si="15"/>
        <v>0</v>
      </c>
      <c r="G42" s="36">
        <f t="shared" si="15"/>
        <v>0</v>
      </c>
      <c r="H42" s="32">
        <f t="shared" si="15"/>
        <v>0</v>
      </c>
      <c r="I42" s="36">
        <f t="shared" si="15"/>
        <v>0</v>
      </c>
      <c r="J42" s="36">
        <f>+J40-J41</f>
        <v>0</v>
      </c>
      <c r="K42" s="32">
        <f t="shared" si="15"/>
        <v>0</v>
      </c>
      <c r="L42" s="40">
        <f t="shared" si="15"/>
        <v>0</v>
      </c>
      <c r="M42" s="32">
        <f t="shared" si="15"/>
        <v>0</v>
      </c>
    </row>
    <row r="43" spans="1:13" x14ac:dyDescent="0.3">
      <c r="A43" s="2" t="s">
        <v>34</v>
      </c>
    </row>
    <row r="45" spans="1:13" x14ac:dyDescent="0.3">
      <c r="A45" s="7" t="s">
        <v>21</v>
      </c>
      <c r="B45" s="1" t="s">
        <v>56</v>
      </c>
    </row>
    <row r="46" spans="1:13" x14ac:dyDescent="0.3">
      <c r="A46" s="7" t="s">
        <v>25</v>
      </c>
      <c r="B46" s="1" t="s">
        <v>63</v>
      </c>
    </row>
    <row r="47" spans="1:13" x14ac:dyDescent="0.3">
      <c r="A47" s="7" t="s">
        <v>27</v>
      </c>
      <c r="B47" s="1" t="s">
        <v>41</v>
      </c>
    </row>
    <row r="48" spans="1:13" x14ac:dyDescent="0.3">
      <c r="A48" s="7" t="s">
        <v>28</v>
      </c>
      <c r="B48" s="1" t="s">
        <v>42</v>
      </c>
    </row>
    <row r="49" spans="1:13" x14ac:dyDescent="0.3">
      <c r="A49" s="7" t="s">
        <v>49</v>
      </c>
      <c r="B49" s="1" t="s">
        <v>55</v>
      </c>
      <c r="C49" s="1"/>
      <c r="E49" s="1"/>
      <c r="F49" s="1"/>
      <c r="G49" s="1"/>
      <c r="H49" s="1"/>
      <c r="I49" s="1"/>
      <c r="J49" s="1"/>
      <c r="K49" s="1"/>
      <c r="L49" s="1"/>
      <c r="M49" s="1"/>
    </row>
  </sheetData>
  <mergeCells count="3">
    <mergeCell ref="F6:H6"/>
    <mergeCell ref="I6:K6"/>
    <mergeCell ref="L6:M6"/>
  </mergeCells>
  <conditionalFormatting sqref="A42:XFD42">
    <cfRule type="cellIs" dxfId="1" priority="1" operator="notEqual">
      <formula>0</formula>
    </cfRule>
  </conditionalFormatting>
  <pageMargins left="0.7" right="0.7" top="0.75" bottom="0.75" header="0.3" footer="0.3"/>
  <pageSetup scale="65" orientation="landscape" horizontalDpi="3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="85" zoomScaleNormal="85" workbookViewId="0">
      <selection activeCell="B51" sqref="B51"/>
    </sheetView>
  </sheetViews>
  <sheetFormatPr defaultRowHeight="16.5" outlineLevelRow="1" x14ac:dyDescent="0.3"/>
  <cols>
    <col min="1" max="1" width="3.140625" style="1" customWidth="1"/>
    <col min="2" max="2" width="23.28515625" style="1" customWidth="1"/>
    <col min="3" max="3" width="14.85546875" style="22" customWidth="1"/>
    <col min="4" max="4" width="14.85546875" style="1" customWidth="1"/>
    <col min="5" max="13" width="14.85546875" style="22" customWidth="1"/>
    <col min="14" max="16384" width="9.140625" style="1"/>
  </cols>
  <sheetData>
    <row r="1" spans="1:15" s="63" customFormat="1" ht="18" x14ac:dyDescent="0.25">
      <c r="B1" s="64" t="s">
        <v>0</v>
      </c>
      <c r="C1" s="65"/>
      <c r="E1" s="65"/>
      <c r="F1" s="65"/>
      <c r="G1" s="65"/>
      <c r="H1" s="65"/>
      <c r="I1" s="65"/>
      <c r="J1" s="65"/>
      <c r="K1" s="65"/>
      <c r="L1" s="65"/>
      <c r="M1" s="65"/>
    </row>
    <row r="2" spans="1:15" s="63" customFormat="1" ht="18" x14ac:dyDescent="0.25">
      <c r="B2" s="64" t="s">
        <v>2</v>
      </c>
      <c r="C2" s="65"/>
      <c r="E2" s="65"/>
      <c r="F2" s="65"/>
      <c r="G2" s="65"/>
      <c r="H2" s="65"/>
      <c r="I2" s="65"/>
      <c r="J2" s="65"/>
      <c r="K2" s="65"/>
      <c r="L2" s="65"/>
      <c r="M2" s="65"/>
    </row>
    <row r="3" spans="1:15" s="63" customFormat="1" ht="18" x14ac:dyDescent="0.25">
      <c r="B3" s="64" t="s">
        <v>1</v>
      </c>
      <c r="C3" s="65"/>
      <c r="E3" s="65"/>
      <c r="F3" s="65"/>
      <c r="G3" s="65"/>
      <c r="H3" s="65"/>
      <c r="I3" s="65"/>
      <c r="J3" s="65"/>
      <c r="K3" s="65"/>
      <c r="L3" s="65"/>
      <c r="M3" s="66" t="s">
        <v>51</v>
      </c>
    </row>
    <row r="4" spans="1:15" s="63" customFormat="1" ht="18" x14ac:dyDescent="0.25">
      <c r="B4" s="64" t="s">
        <v>3</v>
      </c>
      <c r="C4" s="65"/>
      <c r="E4" s="65"/>
      <c r="F4" s="65"/>
      <c r="G4" s="65"/>
      <c r="H4" s="65"/>
      <c r="I4" s="65"/>
      <c r="J4" s="65"/>
      <c r="K4" s="65"/>
      <c r="L4" s="65"/>
      <c r="M4" s="65"/>
    </row>
    <row r="5" spans="1:15" ht="17.25" thickBot="1" x14ac:dyDescent="0.35">
      <c r="B5" s="2"/>
      <c r="O5" s="22"/>
    </row>
    <row r="6" spans="1:15" ht="18" customHeight="1" thickBot="1" x14ac:dyDescent="0.35">
      <c r="C6" s="23"/>
      <c r="D6" s="14" t="s">
        <v>4</v>
      </c>
      <c r="E6" s="28"/>
      <c r="F6" s="73" t="s">
        <v>5</v>
      </c>
      <c r="G6" s="73"/>
      <c r="H6" s="74"/>
      <c r="I6" s="75" t="s">
        <v>6</v>
      </c>
      <c r="J6" s="75"/>
      <c r="K6" s="76"/>
      <c r="L6" s="77" t="s">
        <v>7</v>
      </c>
      <c r="M6" s="76"/>
    </row>
    <row r="7" spans="1:15" ht="42.75" customHeight="1" thickBot="1" x14ac:dyDescent="0.35">
      <c r="A7" s="1" t="s">
        <v>26</v>
      </c>
      <c r="B7" s="3" t="s">
        <v>45</v>
      </c>
      <c r="C7" s="24" t="s">
        <v>8</v>
      </c>
      <c r="D7" s="15" t="s">
        <v>9</v>
      </c>
      <c r="E7" s="29" t="s">
        <v>10</v>
      </c>
      <c r="F7" s="33" t="s">
        <v>11</v>
      </c>
      <c r="G7" s="33" t="s">
        <v>12</v>
      </c>
      <c r="H7" s="29" t="s">
        <v>13</v>
      </c>
      <c r="I7" s="33" t="s">
        <v>14</v>
      </c>
      <c r="J7" s="33" t="s">
        <v>15</v>
      </c>
      <c r="K7" s="29" t="s">
        <v>16</v>
      </c>
      <c r="L7" s="37" t="s">
        <v>17</v>
      </c>
      <c r="M7" s="29" t="s">
        <v>18</v>
      </c>
    </row>
    <row r="8" spans="1:15" ht="25.5" customHeight="1" x14ac:dyDescent="0.3">
      <c r="B8" s="8" t="s">
        <v>29</v>
      </c>
      <c r="C8" s="25">
        <v>84434700.227719814</v>
      </c>
      <c r="D8" s="16">
        <v>6.0958015686092423E-2</v>
      </c>
      <c r="E8" s="30">
        <v>1385128752.5913284</v>
      </c>
      <c r="F8" s="34">
        <v>1307327781.0858123</v>
      </c>
      <c r="G8" s="34">
        <v>169952611.54115561</v>
      </c>
      <c r="H8" s="30">
        <v>59844282.67669668</v>
      </c>
      <c r="I8" s="34">
        <v>6565895</v>
      </c>
      <c r="J8" s="34">
        <v>104193445.07848768</v>
      </c>
      <c r="K8" s="30">
        <v>255038322.98290414</v>
      </c>
      <c r="L8" s="38">
        <v>13069085.666452289</v>
      </c>
      <c r="M8" s="30">
        <v>241969237.31645185</v>
      </c>
    </row>
    <row r="9" spans="1:15" x14ac:dyDescent="0.3">
      <c r="A9" s="4">
        <v>1</v>
      </c>
      <c r="B9" s="12" t="s">
        <v>31</v>
      </c>
      <c r="C9" s="48">
        <f>+E9*$D$8</f>
        <v>-9534288.6244854163</v>
      </c>
      <c r="D9" s="17"/>
      <c r="E9" s="53">
        <f>+G9</f>
        <v>-156407463.68095222</v>
      </c>
      <c r="F9" s="54">
        <v>-1203134336.0073247</v>
      </c>
      <c r="G9" s="54">
        <v>-156407463.68095222</v>
      </c>
      <c r="H9" s="53"/>
      <c r="I9" s="54"/>
      <c r="J9" s="54"/>
      <c r="K9" s="53">
        <f>+C9+H9+I9+J9</f>
        <v>-9534288.6244854163</v>
      </c>
      <c r="L9" s="55"/>
      <c r="M9" s="53">
        <f>+K9-L9</f>
        <v>-9534288.6244854163</v>
      </c>
    </row>
    <row r="10" spans="1:15" x14ac:dyDescent="0.3">
      <c r="A10" s="5"/>
      <c r="B10" s="9" t="s">
        <v>20</v>
      </c>
      <c r="C10" s="49">
        <f>+E10*D8</f>
        <v>9466977.5553363878</v>
      </c>
      <c r="D10" s="18"/>
      <c r="E10" s="56">
        <f>+G10</f>
        <v>155303243.53219193</v>
      </c>
      <c r="F10" s="57">
        <v>1194640334.8630149</v>
      </c>
      <c r="G10" s="57">
        <v>155303243.53219193</v>
      </c>
      <c r="H10" s="56"/>
      <c r="I10" s="57"/>
      <c r="J10" s="57"/>
      <c r="K10" s="56">
        <f>+C10+H10+I10+J10</f>
        <v>9466977.5553363878</v>
      </c>
      <c r="L10" s="58"/>
      <c r="M10" s="56">
        <f>+K10-L10</f>
        <v>9466977.5553363878</v>
      </c>
    </row>
    <row r="11" spans="1:15" x14ac:dyDescent="0.3">
      <c r="A11" s="6"/>
      <c r="B11" s="13" t="s">
        <v>22</v>
      </c>
      <c r="C11" s="50">
        <f>SUM(C9:C10)</f>
        <v>-67311.06914902851</v>
      </c>
      <c r="D11" s="19">
        <f t="shared" ref="D11:M11" si="0">SUM(D9:D10)</f>
        <v>0</v>
      </c>
      <c r="E11" s="59">
        <f t="shared" si="0"/>
        <v>-1104220.148760289</v>
      </c>
      <c r="F11" s="60">
        <f t="shared" si="0"/>
        <v>-8494001.1443097591</v>
      </c>
      <c r="G11" s="60">
        <f t="shared" si="0"/>
        <v>-1104220.148760289</v>
      </c>
      <c r="H11" s="59">
        <f t="shared" si="0"/>
        <v>0</v>
      </c>
      <c r="I11" s="60">
        <f t="shared" si="0"/>
        <v>0</v>
      </c>
      <c r="J11" s="60">
        <f t="shared" si="0"/>
        <v>0</v>
      </c>
      <c r="K11" s="59">
        <f t="shared" si="0"/>
        <v>-67311.06914902851</v>
      </c>
      <c r="L11" s="61">
        <f t="shared" si="0"/>
        <v>0</v>
      </c>
      <c r="M11" s="59">
        <f t="shared" si="0"/>
        <v>-67311.06914902851</v>
      </c>
    </row>
    <row r="12" spans="1:15" x14ac:dyDescent="0.3">
      <c r="A12" s="4">
        <f>+A9+1</f>
        <v>2</v>
      </c>
      <c r="B12" s="12" t="s">
        <v>32</v>
      </c>
      <c r="C12" s="48">
        <f t="shared" ref="C12:C16" si="1">+E12*$D$8</f>
        <v>-74074726.267501697</v>
      </c>
      <c r="D12" s="20"/>
      <c r="E12" s="53">
        <v>-1215176141.0501728</v>
      </c>
      <c r="F12" s="54"/>
      <c r="G12" s="54"/>
      <c r="H12" s="53">
        <v>-59844282.67669668</v>
      </c>
      <c r="I12" s="54"/>
      <c r="J12" s="54"/>
      <c r="K12" s="53">
        <f>+C12+H12+I12+J12</f>
        <v>-133919008.94419837</v>
      </c>
      <c r="L12" s="55"/>
      <c r="M12" s="53">
        <f>+K12-L12</f>
        <v>-133919008.94419837</v>
      </c>
    </row>
    <row r="13" spans="1:15" x14ac:dyDescent="0.3">
      <c r="A13" s="5"/>
      <c r="B13" s="9" t="s">
        <v>33</v>
      </c>
      <c r="C13" s="49">
        <f t="shared" si="1"/>
        <v>74184450.695736662</v>
      </c>
      <c r="D13" s="21"/>
      <c r="E13" s="56">
        <v>1216976141.0501728</v>
      </c>
      <c r="F13" s="57"/>
      <c r="G13" s="57"/>
      <c r="H13" s="56">
        <v>60144282.67669668</v>
      </c>
      <c r="I13" s="57"/>
      <c r="J13" s="57"/>
      <c r="K13" s="56">
        <f>+C13+H13+I13+J13</f>
        <v>134328733.37243333</v>
      </c>
      <c r="L13" s="58"/>
      <c r="M13" s="56">
        <f>+K13-L13</f>
        <v>134328733.37243333</v>
      </c>
    </row>
    <row r="14" spans="1:15" x14ac:dyDescent="0.3">
      <c r="A14" s="6"/>
      <c r="B14" s="13" t="s">
        <v>22</v>
      </c>
      <c r="C14" s="50">
        <f>SUM(C12:C13)</f>
        <v>109724.42823496461</v>
      </c>
      <c r="D14" s="19">
        <f t="shared" ref="D14:M14" si="2">SUM(D12:D13)</f>
        <v>0</v>
      </c>
      <c r="E14" s="59">
        <f t="shared" si="2"/>
        <v>1800000</v>
      </c>
      <c r="F14" s="60">
        <f t="shared" si="2"/>
        <v>0</v>
      </c>
      <c r="G14" s="60">
        <f t="shared" si="2"/>
        <v>0</v>
      </c>
      <c r="H14" s="59">
        <f t="shared" si="2"/>
        <v>300000</v>
      </c>
      <c r="I14" s="60">
        <f t="shared" si="2"/>
        <v>0</v>
      </c>
      <c r="J14" s="60">
        <f t="shared" si="2"/>
        <v>0</v>
      </c>
      <c r="K14" s="59">
        <f t="shared" si="2"/>
        <v>409724.42823496461</v>
      </c>
      <c r="L14" s="61">
        <f t="shared" si="2"/>
        <v>0</v>
      </c>
      <c r="M14" s="59">
        <f t="shared" si="2"/>
        <v>409724.42823496461</v>
      </c>
    </row>
    <row r="15" spans="1:15" x14ac:dyDescent="0.3">
      <c r="A15" s="4">
        <f>+A12+1</f>
        <v>3</v>
      </c>
      <c r="B15" s="12" t="s">
        <v>35</v>
      </c>
      <c r="C15" s="48">
        <f t="shared" si="1"/>
        <v>-10324637.617818503</v>
      </c>
      <c r="D15" s="20"/>
      <c r="E15" s="53">
        <f>+G15</f>
        <v>-169372928.26239535</v>
      </c>
      <c r="F15" s="54">
        <v>-1302868678.9415026</v>
      </c>
      <c r="G15" s="54">
        <v>-169372928.26239535</v>
      </c>
      <c r="H15" s="53"/>
      <c r="I15" s="54"/>
      <c r="J15" s="54"/>
      <c r="K15" s="53">
        <f>+C15+H15+I15+J15</f>
        <v>-10324637.617818503</v>
      </c>
      <c r="L15" s="55"/>
      <c r="M15" s="53">
        <f>+K15-L15</f>
        <v>-10324637.617818503</v>
      </c>
    </row>
    <row r="16" spans="1:15" x14ac:dyDescent="0.3">
      <c r="A16" s="5"/>
      <c r="B16" s="9" t="s">
        <v>36</v>
      </c>
      <c r="C16" s="49">
        <f t="shared" si="1"/>
        <v>5956521.7025875971</v>
      </c>
      <c r="D16" s="21"/>
      <c r="E16" s="56">
        <f>+G16</f>
        <v>97715150.920612693</v>
      </c>
      <c r="F16" s="62">
        <v>1302868678.9415026</v>
      </c>
      <c r="G16" s="57">
        <v>97715150.920612693</v>
      </c>
      <c r="H16" s="56"/>
      <c r="I16" s="57"/>
      <c r="J16" s="57"/>
      <c r="K16" s="56">
        <f>+C16+H16+I16+J16</f>
        <v>5956521.7025875971</v>
      </c>
      <c r="L16" s="58"/>
      <c r="M16" s="56">
        <f>+K16-L16</f>
        <v>5956521.7025875971</v>
      </c>
    </row>
    <row r="17" spans="1:13" x14ac:dyDescent="0.3">
      <c r="A17" s="6"/>
      <c r="B17" s="13" t="s">
        <v>22</v>
      </c>
      <c r="C17" s="50">
        <f>SUM(C15:C16)</f>
        <v>-4368115.9152309056</v>
      </c>
      <c r="D17" s="19">
        <f t="shared" ref="D17:E17" si="3">SUM(D15:D16)</f>
        <v>0</v>
      </c>
      <c r="E17" s="59">
        <f t="shared" si="3"/>
        <v>-71657777.341782659</v>
      </c>
      <c r="F17" s="60">
        <f>SUM(F15:F16)</f>
        <v>0</v>
      </c>
      <c r="G17" s="60">
        <f t="shared" ref="G17:M17" si="4">SUM(G15:G16)</f>
        <v>-71657777.341782659</v>
      </c>
      <c r="H17" s="59">
        <f t="shared" si="4"/>
        <v>0</v>
      </c>
      <c r="I17" s="60">
        <f t="shared" si="4"/>
        <v>0</v>
      </c>
      <c r="J17" s="60">
        <f t="shared" si="4"/>
        <v>0</v>
      </c>
      <c r="K17" s="59">
        <f t="shared" si="4"/>
        <v>-4368115.9152309056</v>
      </c>
      <c r="L17" s="61">
        <f t="shared" si="4"/>
        <v>0</v>
      </c>
      <c r="M17" s="59">
        <f t="shared" si="4"/>
        <v>-4368115.9152309056</v>
      </c>
    </row>
    <row r="18" spans="1:13" x14ac:dyDescent="0.3">
      <c r="A18" s="4">
        <f>+A15+1</f>
        <v>4</v>
      </c>
      <c r="B18" s="12" t="s">
        <v>38</v>
      </c>
      <c r="C18" s="51"/>
      <c r="D18" s="20"/>
      <c r="E18" s="53"/>
      <c r="F18" s="54"/>
      <c r="G18" s="54"/>
      <c r="H18" s="53"/>
      <c r="I18" s="54">
        <v>-6565895</v>
      </c>
      <c r="J18" s="54"/>
      <c r="K18" s="53">
        <f>+C18+H18+I18+J18</f>
        <v>-6565895</v>
      </c>
      <c r="L18" s="55"/>
      <c r="M18" s="53">
        <f>+K18-L18</f>
        <v>-6565895</v>
      </c>
    </row>
    <row r="19" spans="1:13" x14ac:dyDescent="0.3">
      <c r="A19" s="5"/>
      <c r="B19" s="9" t="s">
        <v>37</v>
      </c>
      <c r="C19" s="52"/>
      <c r="D19" s="21"/>
      <c r="E19" s="56"/>
      <c r="F19" s="57"/>
      <c r="G19" s="57"/>
      <c r="H19" s="56"/>
      <c r="I19" s="57">
        <v>6198041.2599038901</v>
      </c>
      <c r="J19" s="57"/>
      <c r="K19" s="56">
        <f>+C19+H19+I19+J19</f>
        <v>6198041.2599038901</v>
      </c>
      <c r="L19" s="58"/>
      <c r="M19" s="56">
        <f>+K19-L19</f>
        <v>6198041.2599038901</v>
      </c>
    </row>
    <row r="20" spans="1:13" x14ac:dyDescent="0.3">
      <c r="A20" s="6"/>
      <c r="B20" s="13" t="s">
        <v>22</v>
      </c>
      <c r="C20" s="50">
        <f>SUM(C18:C19)</f>
        <v>0</v>
      </c>
      <c r="D20" s="19">
        <f t="shared" ref="D20:M20" si="5">SUM(D18:D19)</f>
        <v>0</v>
      </c>
      <c r="E20" s="59">
        <f t="shared" si="5"/>
        <v>0</v>
      </c>
      <c r="F20" s="60">
        <f t="shared" si="5"/>
        <v>0</v>
      </c>
      <c r="G20" s="60">
        <f t="shared" si="5"/>
        <v>0</v>
      </c>
      <c r="H20" s="59">
        <f t="shared" si="5"/>
        <v>0</v>
      </c>
      <c r="I20" s="60">
        <f t="shared" si="5"/>
        <v>-367853.74009610992</v>
      </c>
      <c r="J20" s="60">
        <f t="shared" si="5"/>
        <v>0</v>
      </c>
      <c r="K20" s="59">
        <f t="shared" si="5"/>
        <v>-367853.74009610992</v>
      </c>
      <c r="L20" s="61">
        <f t="shared" si="5"/>
        <v>0</v>
      </c>
      <c r="M20" s="59">
        <f t="shared" si="5"/>
        <v>-367853.74009610992</v>
      </c>
    </row>
    <row r="21" spans="1:13" x14ac:dyDescent="0.3">
      <c r="A21" s="4">
        <f>+A18+1</f>
        <v>5</v>
      </c>
      <c r="B21" s="12" t="s">
        <v>47</v>
      </c>
      <c r="C21" s="51">
        <f t="shared" ref="C21:C22" si="6">+E21*$D$8</f>
        <v>-825685.33573271998</v>
      </c>
      <c r="D21" s="20"/>
      <c r="E21" s="53">
        <f>+G21</f>
        <v>-13545147.860203398</v>
      </c>
      <c r="F21" s="54">
        <f>J21</f>
        <v>-104193445.07848768</v>
      </c>
      <c r="G21" s="54">
        <f>F21*0.13</f>
        <v>-13545147.860203398</v>
      </c>
      <c r="H21" s="53"/>
      <c r="I21" s="54"/>
      <c r="J21" s="54">
        <v>-104193445.07848768</v>
      </c>
      <c r="K21" s="53">
        <f>+C21+H21+I21+J21</f>
        <v>-105019130.41422039</v>
      </c>
      <c r="L21" s="55"/>
      <c r="M21" s="53">
        <f>+K21-L21</f>
        <v>-105019130.41422039</v>
      </c>
    </row>
    <row r="22" spans="1:13" x14ac:dyDescent="0.3">
      <c r="A22" s="5"/>
      <c r="B22" s="9" t="s">
        <v>48</v>
      </c>
      <c r="C22" s="52">
        <f t="shared" si="6"/>
        <v>857660.06248211372</v>
      </c>
      <c r="D22" s="21"/>
      <c r="E22" s="56">
        <f>+G22</f>
        <v>14069684.730203398</v>
      </c>
      <c r="F22" s="57">
        <f>J22</f>
        <v>108228344.07848766</v>
      </c>
      <c r="G22" s="57">
        <f>F22*0.13</f>
        <v>14069684.730203398</v>
      </c>
      <c r="H22" s="56"/>
      <c r="I22" s="57"/>
      <c r="J22" s="57">
        <v>108228344.07848766</v>
      </c>
      <c r="K22" s="56">
        <f>+C22+H22+I22+J22</f>
        <v>109086004.14096978</v>
      </c>
      <c r="L22" s="58"/>
      <c r="M22" s="56">
        <f>+K22-L22</f>
        <v>109086004.14096978</v>
      </c>
    </row>
    <row r="23" spans="1:13" x14ac:dyDescent="0.3">
      <c r="A23" s="6"/>
      <c r="B23" s="13" t="s">
        <v>22</v>
      </c>
      <c r="C23" s="50">
        <f>SUM(C21:C22)</f>
        <v>31974.72674939374</v>
      </c>
      <c r="D23" s="19">
        <f t="shared" ref="D23:M23" si="7">SUM(D21:D22)</f>
        <v>0</v>
      </c>
      <c r="E23" s="59">
        <f t="shared" si="7"/>
        <v>524536.86999999918</v>
      </c>
      <c r="F23" s="60">
        <f t="shared" si="7"/>
        <v>4034898.9999999851</v>
      </c>
      <c r="G23" s="60">
        <f t="shared" si="7"/>
        <v>524536.86999999918</v>
      </c>
      <c r="H23" s="59">
        <f t="shared" si="7"/>
        <v>0</v>
      </c>
      <c r="I23" s="60">
        <f t="shared" si="7"/>
        <v>0</v>
      </c>
      <c r="J23" s="60">
        <f t="shared" si="7"/>
        <v>4034898.9999999851</v>
      </c>
      <c r="K23" s="59">
        <f t="shared" si="7"/>
        <v>4066873.7267493904</v>
      </c>
      <c r="L23" s="61">
        <f t="shared" si="7"/>
        <v>0</v>
      </c>
      <c r="M23" s="59">
        <f t="shared" si="7"/>
        <v>4066873.7267493904</v>
      </c>
    </row>
    <row r="24" spans="1:13" hidden="1" outlineLevel="1" x14ac:dyDescent="0.3">
      <c r="A24" s="4">
        <f>+A21+1</f>
        <v>6</v>
      </c>
      <c r="B24" s="12" t="s">
        <v>23</v>
      </c>
      <c r="C24" s="51"/>
      <c r="D24" s="20"/>
      <c r="E24" s="53"/>
      <c r="F24" s="54"/>
      <c r="G24" s="54"/>
      <c r="H24" s="53"/>
      <c r="I24" s="54"/>
      <c r="J24" s="54"/>
      <c r="K24" s="53">
        <f>+C24+H24+I24+J24</f>
        <v>0</v>
      </c>
      <c r="L24" s="55"/>
      <c r="M24" s="53">
        <f>+K24-L24</f>
        <v>0</v>
      </c>
    </row>
    <row r="25" spans="1:13" hidden="1" outlineLevel="1" x14ac:dyDescent="0.3">
      <c r="A25" s="5"/>
      <c r="B25" s="9" t="s">
        <v>24</v>
      </c>
      <c r="C25" s="52"/>
      <c r="D25" s="21"/>
      <c r="E25" s="56"/>
      <c r="F25" s="57"/>
      <c r="G25" s="57"/>
      <c r="H25" s="56"/>
      <c r="I25" s="57"/>
      <c r="J25" s="57"/>
      <c r="K25" s="56">
        <f>+C25+H25+I25+J25</f>
        <v>0</v>
      </c>
      <c r="L25" s="58"/>
      <c r="M25" s="56">
        <f>+K25-L25</f>
        <v>0</v>
      </c>
    </row>
    <row r="26" spans="1:13" hidden="1" outlineLevel="1" x14ac:dyDescent="0.3">
      <c r="A26" s="6"/>
      <c r="B26" s="13" t="s">
        <v>22</v>
      </c>
      <c r="C26" s="50">
        <f>SUM(C24:C25)</f>
        <v>0</v>
      </c>
      <c r="D26" s="19">
        <f t="shared" ref="D26:M26" si="8">SUM(D24:D25)</f>
        <v>0</v>
      </c>
      <c r="E26" s="59">
        <f t="shared" si="8"/>
        <v>0</v>
      </c>
      <c r="F26" s="60">
        <f t="shared" si="8"/>
        <v>0</v>
      </c>
      <c r="G26" s="60">
        <f t="shared" si="8"/>
        <v>0</v>
      </c>
      <c r="H26" s="59">
        <f t="shared" si="8"/>
        <v>0</v>
      </c>
      <c r="I26" s="60">
        <f t="shared" si="8"/>
        <v>0</v>
      </c>
      <c r="J26" s="60">
        <f t="shared" si="8"/>
        <v>0</v>
      </c>
      <c r="K26" s="59">
        <f t="shared" si="8"/>
        <v>0</v>
      </c>
      <c r="L26" s="61">
        <f t="shared" si="8"/>
        <v>0</v>
      </c>
      <c r="M26" s="59">
        <f t="shared" si="8"/>
        <v>0</v>
      </c>
    </row>
    <row r="27" spans="1:13" hidden="1" outlineLevel="1" x14ac:dyDescent="0.3">
      <c r="A27" s="4">
        <f>+A24+1</f>
        <v>7</v>
      </c>
      <c r="B27" s="12" t="s">
        <v>23</v>
      </c>
      <c r="C27" s="51"/>
      <c r="D27" s="20"/>
      <c r="E27" s="53"/>
      <c r="F27" s="54"/>
      <c r="G27" s="54"/>
      <c r="H27" s="53"/>
      <c r="I27" s="54"/>
      <c r="J27" s="54"/>
      <c r="K27" s="53">
        <f>+C27+H27+I27+J27</f>
        <v>0</v>
      </c>
      <c r="L27" s="55"/>
      <c r="M27" s="53">
        <f>+K27-L27</f>
        <v>0</v>
      </c>
    </row>
    <row r="28" spans="1:13" hidden="1" outlineLevel="1" x14ac:dyDescent="0.3">
      <c r="A28" s="5"/>
      <c r="B28" s="9" t="s">
        <v>24</v>
      </c>
      <c r="C28" s="52"/>
      <c r="D28" s="21"/>
      <c r="E28" s="56"/>
      <c r="F28" s="57"/>
      <c r="G28" s="57"/>
      <c r="H28" s="56"/>
      <c r="I28" s="57"/>
      <c r="J28" s="57"/>
      <c r="K28" s="56">
        <f>+C28+H28+I28+J28</f>
        <v>0</v>
      </c>
      <c r="L28" s="58"/>
      <c r="M28" s="56">
        <f>+K28-L28</f>
        <v>0</v>
      </c>
    </row>
    <row r="29" spans="1:13" hidden="1" outlineLevel="1" x14ac:dyDescent="0.3">
      <c r="A29" s="6"/>
      <c r="B29" s="13" t="s">
        <v>22</v>
      </c>
      <c r="C29" s="50">
        <f>SUM(C27:C28)</f>
        <v>0</v>
      </c>
      <c r="D29" s="19">
        <f t="shared" ref="D29:M29" si="9">SUM(D27:D28)</f>
        <v>0</v>
      </c>
      <c r="E29" s="59">
        <f t="shared" si="9"/>
        <v>0</v>
      </c>
      <c r="F29" s="60">
        <f t="shared" si="9"/>
        <v>0</v>
      </c>
      <c r="G29" s="60">
        <f t="shared" si="9"/>
        <v>0</v>
      </c>
      <c r="H29" s="59">
        <f t="shared" si="9"/>
        <v>0</v>
      </c>
      <c r="I29" s="60">
        <f t="shared" si="9"/>
        <v>0</v>
      </c>
      <c r="J29" s="60">
        <f t="shared" si="9"/>
        <v>0</v>
      </c>
      <c r="K29" s="59">
        <f t="shared" si="9"/>
        <v>0</v>
      </c>
      <c r="L29" s="61">
        <f t="shared" si="9"/>
        <v>0</v>
      </c>
      <c r="M29" s="59">
        <f t="shared" si="9"/>
        <v>0</v>
      </c>
    </row>
    <row r="30" spans="1:13" hidden="1" outlineLevel="1" x14ac:dyDescent="0.3">
      <c r="A30" s="4">
        <f>+A27+1</f>
        <v>8</v>
      </c>
      <c r="B30" s="12" t="s">
        <v>23</v>
      </c>
      <c r="C30" s="51"/>
      <c r="D30" s="20"/>
      <c r="E30" s="53"/>
      <c r="F30" s="54"/>
      <c r="G30" s="54"/>
      <c r="H30" s="53"/>
      <c r="I30" s="54"/>
      <c r="J30" s="54"/>
      <c r="K30" s="53">
        <f>+C30+H30+I30+J30</f>
        <v>0</v>
      </c>
      <c r="L30" s="55"/>
      <c r="M30" s="53">
        <f>+K30-L30</f>
        <v>0</v>
      </c>
    </row>
    <row r="31" spans="1:13" hidden="1" outlineLevel="1" x14ac:dyDescent="0.3">
      <c r="A31" s="5"/>
      <c r="B31" s="9" t="s">
        <v>24</v>
      </c>
      <c r="C31" s="52"/>
      <c r="D31" s="21"/>
      <c r="E31" s="56"/>
      <c r="F31" s="57"/>
      <c r="G31" s="57"/>
      <c r="H31" s="56"/>
      <c r="I31" s="57"/>
      <c r="J31" s="57"/>
      <c r="K31" s="56">
        <f>+C31+H31+I31+J31</f>
        <v>0</v>
      </c>
      <c r="L31" s="58"/>
      <c r="M31" s="56">
        <f>+K31-L31</f>
        <v>0</v>
      </c>
    </row>
    <row r="32" spans="1:13" hidden="1" outlineLevel="1" x14ac:dyDescent="0.3">
      <c r="A32" s="6"/>
      <c r="B32" s="13" t="s">
        <v>22</v>
      </c>
      <c r="C32" s="50">
        <f>SUM(C30:C31)</f>
        <v>0</v>
      </c>
      <c r="D32" s="19">
        <f t="shared" ref="D32:M32" si="10">SUM(D30:D31)</f>
        <v>0</v>
      </c>
      <c r="E32" s="59">
        <f t="shared" si="10"/>
        <v>0</v>
      </c>
      <c r="F32" s="60">
        <f t="shared" si="10"/>
        <v>0</v>
      </c>
      <c r="G32" s="60">
        <f t="shared" si="10"/>
        <v>0</v>
      </c>
      <c r="H32" s="59">
        <f t="shared" si="10"/>
        <v>0</v>
      </c>
      <c r="I32" s="60">
        <f t="shared" si="10"/>
        <v>0</v>
      </c>
      <c r="J32" s="60">
        <f t="shared" si="10"/>
        <v>0</v>
      </c>
      <c r="K32" s="59">
        <f t="shared" si="10"/>
        <v>0</v>
      </c>
      <c r="L32" s="61">
        <f t="shared" si="10"/>
        <v>0</v>
      </c>
      <c r="M32" s="59">
        <f t="shared" si="10"/>
        <v>0</v>
      </c>
    </row>
    <row r="33" spans="1:13" hidden="1" outlineLevel="1" x14ac:dyDescent="0.3">
      <c r="A33" s="4">
        <f>+A30+1</f>
        <v>9</v>
      </c>
      <c r="B33" s="12" t="s">
        <v>23</v>
      </c>
      <c r="C33" s="51"/>
      <c r="D33" s="20"/>
      <c r="E33" s="53"/>
      <c r="F33" s="54"/>
      <c r="G33" s="54"/>
      <c r="H33" s="53"/>
      <c r="I33" s="54"/>
      <c r="J33" s="54"/>
      <c r="K33" s="53">
        <f>+C33+H33+I33+J33</f>
        <v>0</v>
      </c>
      <c r="L33" s="55"/>
      <c r="M33" s="53">
        <f>+K33-L33</f>
        <v>0</v>
      </c>
    </row>
    <row r="34" spans="1:13" hidden="1" outlineLevel="1" x14ac:dyDescent="0.3">
      <c r="A34" s="5"/>
      <c r="B34" s="9" t="s">
        <v>24</v>
      </c>
      <c r="C34" s="52"/>
      <c r="D34" s="21"/>
      <c r="E34" s="56"/>
      <c r="F34" s="57"/>
      <c r="G34" s="57"/>
      <c r="H34" s="56"/>
      <c r="I34" s="57"/>
      <c r="J34" s="57"/>
      <c r="K34" s="56">
        <f>+C34+H34+I34+J34</f>
        <v>0</v>
      </c>
      <c r="L34" s="58"/>
      <c r="M34" s="56">
        <f>+K34-L34</f>
        <v>0</v>
      </c>
    </row>
    <row r="35" spans="1:13" hidden="1" outlineLevel="1" x14ac:dyDescent="0.3">
      <c r="A35" s="6"/>
      <c r="B35" s="13" t="s">
        <v>22</v>
      </c>
      <c r="C35" s="50">
        <f>SUM(C33:C34)</f>
        <v>0</v>
      </c>
      <c r="D35" s="19">
        <f t="shared" ref="D35:M35" si="11">SUM(D33:D34)</f>
        <v>0</v>
      </c>
      <c r="E35" s="59">
        <f t="shared" si="11"/>
        <v>0</v>
      </c>
      <c r="F35" s="60">
        <f t="shared" si="11"/>
        <v>0</v>
      </c>
      <c r="G35" s="60">
        <f t="shared" si="11"/>
        <v>0</v>
      </c>
      <c r="H35" s="59">
        <f t="shared" si="11"/>
        <v>0</v>
      </c>
      <c r="I35" s="60">
        <f t="shared" si="11"/>
        <v>0</v>
      </c>
      <c r="J35" s="60">
        <f t="shared" si="11"/>
        <v>0</v>
      </c>
      <c r="K35" s="59">
        <f t="shared" si="11"/>
        <v>0</v>
      </c>
      <c r="L35" s="61">
        <f t="shared" si="11"/>
        <v>0</v>
      </c>
      <c r="M35" s="59">
        <f t="shared" si="11"/>
        <v>0</v>
      </c>
    </row>
    <row r="36" spans="1:13" hidden="1" outlineLevel="1" x14ac:dyDescent="0.3">
      <c r="A36" s="4">
        <f>+A33+1</f>
        <v>10</v>
      </c>
      <c r="B36" s="12" t="s">
        <v>23</v>
      </c>
      <c r="C36" s="51"/>
      <c r="D36" s="20"/>
      <c r="E36" s="53"/>
      <c r="F36" s="54"/>
      <c r="G36" s="54"/>
      <c r="H36" s="53"/>
      <c r="I36" s="54"/>
      <c r="J36" s="54"/>
      <c r="K36" s="53">
        <f>+C36+H36+I36+J36</f>
        <v>0</v>
      </c>
      <c r="L36" s="55"/>
      <c r="M36" s="53">
        <f>+K36-L36</f>
        <v>0</v>
      </c>
    </row>
    <row r="37" spans="1:13" hidden="1" outlineLevel="1" x14ac:dyDescent="0.3">
      <c r="A37" s="5"/>
      <c r="B37" s="9" t="s">
        <v>24</v>
      </c>
      <c r="C37" s="52"/>
      <c r="D37" s="21"/>
      <c r="E37" s="56"/>
      <c r="F37" s="57"/>
      <c r="G37" s="57"/>
      <c r="H37" s="56"/>
      <c r="I37" s="57"/>
      <c r="J37" s="57"/>
      <c r="K37" s="56">
        <f>+C37+H37+I37+J37</f>
        <v>0</v>
      </c>
      <c r="L37" s="58"/>
      <c r="M37" s="56">
        <f>+K37-L37</f>
        <v>0</v>
      </c>
    </row>
    <row r="38" spans="1:13" hidden="1" outlineLevel="1" x14ac:dyDescent="0.3">
      <c r="A38" s="6"/>
      <c r="B38" s="13" t="s">
        <v>22</v>
      </c>
      <c r="C38" s="50">
        <f>SUM(C36:C37)</f>
        <v>0</v>
      </c>
      <c r="D38" s="19">
        <f t="shared" ref="D38:M38" si="12">SUM(D36:D37)</f>
        <v>0</v>
      </c>
      <c r="E38" s="59">
        <f t="shared" si="12"/>
        <v>0</v>
      </c>
      <c r="F38" s="60">
        <f t="shared" si="12"/>
        <v>0</v>
      </c>
      <c r="G38" s="60">
        <f t="shared" si="12"/>
        <v>0</v>
      </c>
      <c r="H38" s="59">
        <f t="shared" si="12"/>
        <v>0</v>
      </c>
      <c r="I38" s="60">
        <f t="shared" si="12"/>
        <v>0</v>
      </c>
      <c r="J38" s="60">
        <f t="shared" si="12"/>
        <v>0</v>
      </c>
      <c r="K38" s="59">
        <f t="shared" si="12"/>
        <v>0</v>
      </c>
      <c r="L38" s="61">
        <f t="shared" si="12"/>
        <v>0</v>
      </c>
      <c r="M38" s="59">
        <f t="shared" si="12"/>
        <v>0</v>
      </c>
    </row>
    <row r="39" spans="1:13" ht="28.5" customHeight="1" collapsed="1" x14ac:dyDescent="0.3">
      <c r="B39" s="67" t="s">
        <v>30</v>
      </c>
      <c r="C39" s="68">
        <f>+C11+C14+C17+C20+C23+C26+C29+C32+C35+C38</f>
        <v>-4293727.8293955754</v>
      </c>
      <c r="D39" s="69">
        <f t="shared" ref="D39:M39" si="13">+D11+D14+D17+D20+D23+D26+D29+D32+D35+D38</f>
        <v>0</v>
      </c>
      <c r="E39" s="70">
        <f t="shared" si="13"/>
        <v>-70437460.620542943</v>
      </c>
      <c r="F39" s="71">
        <f>+F11+F14+F17+F20+F23+F26+F29+F32+F35+F38</f>
        <v>-4459102.144309774</v>
      </c>
      <c r="G39" s="71">
        <f t="shared" si="13"/>
        <v>-72237460.620542943</v>
      </c>
      <c r="H39" s="70">
        <f t="shared" si="13"/>
        <v>300000</v>
      </c>
      <c r="I39" s="71">
        <f t="shared" si="13"/>
        <v>-367853.74009610992</v>
      </c>
      <c r="J39" s="71">
        <f t="shared" si="13"/>
        <v>4034898.9999999851</v>
      </c>
      <c r="K39" s="70">
        <f t="shared" si="13"/>
        <v>-326682.56949168909</v>
      </c>
      <c r="L39" s="72">
        <f t="shared" si="13"/>
        <v>0</v>
      </c>
      <c r="M39" s="70">
        <f t="shared" si="13"/>
        <v>-326682.56949168909</v>
      </c>
    </row>
    <row r="40" spans="1:13" ht="28.5" customHeight="1" x14ac:dyDescent="0.3">
      <c r="B40" s="10" t="s">
        <v>43</v>
      </c>
      <c r="C40" s="26">
        <f>+C8+C39</f>
        <v>80140972.398324236</v>
      </c>
      <c r="D40" s="18">
        <f t="shared" ref="D40:M40" si="14">+D8+D39</f>
        <v>6.0958015686092423E-2</v>
      </c>
      <c r="E40" s="31">
        <f t="shared" si="14"/>
        <v>1314691291.9707854</v>
      </c>
      <c r="F40" s="35">
        <f t="shared" si="14"/>
        <v>1302868678.9415026</v>
      </c>
      <c r="G40" s="35">
        <f t="shared" si="14"/>
        <v>97715150.920612663</v>
      </c>
      <c r="H40" s="31">
        <f t="shared" si="14"/>
        <v>60144282.67669668</v>
      </c>
      <c r="I40" s="35">
        <f t="shared" si="14"/>
        <v>6198041.2599038901</v>
      </c>
      <c r="J40" s="35">
        <f>+J8+J39</f>
        <v>108228344.07848766</v>
      </c>
      <c r="K40" s="31">
        <f t="shared" si="14"/>
        <v>254711640.41341245</v>
      </c>
      <c r="L40" s="39">
        <f t="shared" si="14"/>
        <v>13069085.666452289</v>
      </c>
      <c r="M40" s="31">
        <f t="shared" si="14"/>
        <v>241642554.74696016</v>
      </c>
    </row>
    <row r="41" spans="1:13" ht="28.5" customHeight="1" x14ac:dyDescent="0.3">
      <c r="B41" s="41" t="s">
        <v>3</v>
      </c>
      <c r="C41" s="42">
        <v>80140972.398324251</v>
      </c>
      <c r="D41" s="43">
        <v>6.0958015686092423E-2</v>
      </c>
      <c r="E41" s="44">
        <v>1314691291.9707856</v>
      </c>
      <c r="F41" s="45">
        <v>1302868678.9415026</v>
      </c>
      <c r="G41" s="45">
        <v>97715150.920612693</v>
      </c>
      <c r="H41" s="44">
        <v>60144282.67669668</v>
      </c>
      <c r="I41" s="45">
        <v>6198041.2599038901</v>
      </c>
      <c r="J41" s="45">
        <v>108228344.07848766</v>
      </c>
      <c r="K41" s="44">
        <v>254711640.41341251</v>
      </c>
      <c r="L41" s="46">
        <v>13069085.666452289</v>
      </c>
      <c r="M41" s="44">
        <v>241642554.74696022</v>
      </c>
    </row>
    <row r="42" spans="1:13" ht="17.25" thickBot="1" x14ac:dyDescent="0.35">
      <c r="B42" s="11" t="s">
        <v>44</v>
      </c>
      <c r="C42" s="27">
        <f>+C40-C41</f>
        <v>0</v>
      </c>
      <c r="D42" s="47">
        <f>+D40-D41</f>
        <v>0</v>
      </c>
      <c r="E42" s="32">
        <f t="shared" ref="E42:M42" si="15">+E40-E41</f>
        <v>0</v>
      </c>
      <c r="F42" s="36">
        <f t="shared" si="15"/>
        <v>0</v>
      </c>
      <c r="G42" s="36">
        <f t="shared" si="15"/>
        <v>0</v>
      </c>
      <c r="H42" s="32">
        <f t="shared" si="15"/>
        <v>0</v>
      </c>
      <c r="I42" s="36">
        <f t="shared" si="15"/>
        <v>0</v>
      </c>
      <c r="J42" s="36">
        <f>+J40-J41</f>
        <v>0</v>
      </c>
      <c r="K42" s="32">
        <f t="shared" si="15"/>
        <v>0</v>
      </c>
      <c r="L42" s="40">
        <f t="shared" si="15"/>
        <v>0</v>
      </c>
      <c r="M42" s="32">
        <f t="shared" si="15"/>
        <v>0</v>
      </c>
    </row>
    <row r="43" spans="1:13" x14ac:dyDescent="0.3">
      <c r="A43" s="2" t="s">
        <v>34</v>
      </c>
    </row>
    <row r="45" spans="1:13" x14ac:dyDescent="0.3">
      <c r="A45" s="7" t="s">
        <v>21</v>
      </c>
      <c r="B45" s="1" t="s">
        <v>59</v>
      </c>
    </row>
    <row r="46" spans="1:13" x14ac:dyDescent="0.3">
      <c r="A46" s="7" t="s">
        <v>25</v>
      </c>
      <c r="B46" s="1" t="s">
        <v>64</v>
      </c>
    </row>
    <row r="47" spans="1:13" x14ac:dyDescent="0.3">
      <c r="A47" s="7" t="s">
        <v>27</v>
      </c>
      <c r="B47" s="1" t="s">
        <v>41</v>
      </c>
    </row>
    <row r="48" spans="1:13" x14ac:dyDescent="0.3">
      <c r="A48" s="7" t="s">
        <v>28</v>
      </c>
      <c r="B48" s="1" t="s">
        <v>42</v>
      </c>
    </row>
    <row r="49" spans="1:13" x14ac:dyDescent="0.3">
      <c r="A49" s="7" t="s">
        <v>49</v>
      </c>
      <c r="B49" s="1" t="s">
        <v>60</v>
      </c>
      <c r="C49" s="1"/>
      <c r="E49" s="1"/>
      <c r="F49" s="1"/>
      <c r="G49" s="1"/>
      <c r="H49" s="1"/>
      <c r="I49" s="1"/>
      <c r="J49" s="1"/>
      <c r="K49" s="1"/>
      <c r="L49" s="1"/>
      <c r="M49" s="1"/>
    </row>
  </sheetData>
  <mergeCells count="3">
    <mergeCell ref="F6:H6"/>
    <mergeCell ref="I6:K6"/>
    <mergeCell ref="L6:M6"/>
  </mergeCells>
  <conditionalFormatting sqref="A42:XFD42">
    <cfRule type="cellIs" dxfId="0" priority="1" operator="notEqual">
      <formula>0</formula>
    </cfRule>
  </conditionalFormatting>
  <pageMargins left="0.7" right="0.7" top="0.75" bottom="0.75" header="0.3" footer="0.3"/>
  <pageSetup scale="64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2016</vt:lpstr>
      <vt:lpstr>2017</vt:lpstr>
      <vt:lpstr>2018</vt:lpstr>
      <vt:lpstr>2019</vt:lpstr>
      <vt:lpstr>2020</vt:lpstr>
      <vt:lpstr>'2016'!Print_Area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Barrett</dc:creator>
  <cp:lastModifiedBy>Tom Barrett</cp:lastModifiedBy>
  <cp:lastPrinted>2015-08-21T12:24:13Z</cp:lastPrinted>
  <dcterms:created xsi:type="dcterms:W3CDTF">2015-08-20T11:21:01Z</dcterms:created>
  <dcterms:modified xsi:type="dcterms:W3CDTF">2015-08-21T12:24:20Z</dcterms:modified>
</cp:coreProperties>
</file>