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9155" windowHeight="8265"/>
  </bookViews>
  <sheets>
    <sheet name="2-PA Jy 30 15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0" i="1" l="1"/>
  <c r="B30" i="1"/>
  <c r="C29" i="1"/>
  <c r="B29" i="1"/>
  <c r="D30" i="1" l="1"/>
  <c r="D29" i="1"/>
  <c r="D31" i="1" l="1"/>
  <c r="E29" i="1" s="1"/>
  <c r="B43" i="1" s="1"/>
  <c r="B38" i="1" l="1"/>
  <c r="C38" i="1" s="1"/>
  <c r="D38" i="1" s="1"/>
  <c r="E30" i="1"/>
  <c r="B39" i="1" s="1"/>
  <c r="C39" i="1" s="1"/>
  <c r="D39" i="1" s="1"/>
  <c r="B44" i="1"/>
  <c r="C44" i="1" s="1"/>
  <c r="D44" i="1" s="1"/>
  <c r="E44" i="1" s="1"/>
  <c r="C43" i="1"/>
  <c r="D40" i="1" l="1"/>
  <c r="B40" i="1"/>
  <c r="D43" i="1"/>
  <c r="C45" i="1"/>
  <c r="B49" i="1" l="1"/>
  <c r="B50" i="1" s="1"/>
  <c r="E43" i="1"/>
  <c r="E45" i="1" s="1"/>
  <c r="B48" i="1"/>
</calcChain>
</file>

<file path=xl/sharedStrings.xml><?xml version="1.0" encoding="utf-8"?>
<sst xmlns="http://schemas.openxmlformats.org/spreadsheetml/2006/main" count="53" uniqueCount="42">
  <si>
    <t>File Number:</t>
  </si>
  <si>
    <t>Exhibit:</t>
  </si>
  <si>
    <t>Tab:</t>
  </si>
  <si>
    <t>Schedule:</t>
  </si>
  <si>
    <t>Page:</t>
  </si>
  <si>
    <t>Date:</t>
  </si>
  <si>
    <t>Appendix 2-PA</t>
  </si>
  <si>
    <t>New Rate Design Policy For Residential Customers</t>
  </si>
  <si>
    <t>Please complete the following tables.</t>
  </si>
  <si>
    <t>A)  Data Inputs</t>
  </si>
  <si>
    <t>Test Year Billing Determinants for Residential Class</t>
  </si>
  <si>
    <t>Customers</t>
  </si>
  <si>
    <t>kWh</t>
  </si>
  <si>
    <t>Proposed Residential Class Specific Revenue Requirement1</t>
  </si>
  <si>
    <t>Residential Base Rates on Current Tariff</t>
  </si>
  <si>
    <t>Monthly Fixed Charge ($)</t>
  </si>
  <si>
    <t>Distribution Volumetric Rate ($/kWh)</t>
  </si>
  <si>
    <t>B)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</si>
  <si>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</si>
  <si>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</si>
  <si>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</si>
  <si>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</si>
  <si>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</si>
  <si>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</si>
  <si>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</si>
  <si>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</si>
  <si>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C) Calculating Test Year Base Rates</t>
  </si>
  <si>
    <t>Number of Required Rate Design Policy Transition Years2</t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</si>
  <si>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</si>
  <si>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</si>
  <si>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</si>
  <si>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</si>
  <si>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</si>
  <si>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</si>
  <si>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</si>
  <si>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t>Checks3</t>
  </si>
  <si>
    <t>Change in Fixed Rate</t>
  </si>
  <si>
    <t>Difference Between Revenues @ Proposed Rates and Class Specific Revenue Requirement</t>
  </si>
  <si>
    <t>Notes:</t>
  </si>
  <si>
    <t>1     The final residential class specific revenue requirement, as shown in Appendix 2-P, should be used (i.e. the revenue requirement after any proposed adjustments to R/C ratios).</t>
  </si>
  <si>
    <t>2     Default number of transition years for rate design policy change is 4. Where the change in the residential rate design will result in the fixed charge increasing by more than $4/year, a distributor may propose an additional transition year.</t>
  </si>
  <si>
    <t>3     Change in fixed rate due to rate design policy should be less than $4. The difference between the proposed class revenue requirement and the revenue at calculated base rates should be minimal (i.e. should be reasonably considered as a rounding error)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</si>
</sst>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_-;\-&quot;$&quot;* #,##0.00_-;_-&quot;$&quot;* &quot;-&quot;??_-;_-@_-"/>
    <numFmt numFmtId="166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2" fillId="0" borderId="0" xfId="4" applyProtection="1">
      <protection locked="0"/>
    </xf>
    <xf numFmtId="0" fontId="3" fillId="0" borderId="0" xfId="4" applyFont="1" applyAlignment="1" applyProtection="1">
      <alignment horizontal="left"/>
      <protection locked="0"/>
    </xf>
    <xf numFmtId="0" fontId="4" fillId="0" borderId="0" xfId="4" applyFont="1" applyAlignment="1" applyProtection="1">
      <alignment horizontal="right" vertical="top"/>
      <protection locked="0"/>
    </xf>
    <xf numFmtId="0" fontId="4" fillId="2" borderId="1" xfId="4" applyFont="1" applyFill="1" applyBorder="1" applyAlignment="1" applyProtection="1">
      <alignment horizontal="right" vertical="top"/>
      <protection locked="0"/>
    </xf>
    <xf numFmtId="0" fontId="4" fillId="2" borderId="0" xfId="4" applyFont="1" applyFill="1" applyAlignment="1" applyProtection="1">
      <alignment horizontal="right" vertical="top"/>
      <protection locked="0"/>
    </xf>
    <xf numFmtId="0" fontId="2" fillId="0" borderId="0" xfId="4" applyFont="1" applyProtection="1">
      <protection locked="0"/>
    </xf>
    <xf numFmtId="0" fontId="3" fillId="0" borderId="0" xfId="4" applyFont="1" applyProtection="1">
      <protection locked="0"/>
    </xf>
    <xf numFmtId="0" fontId="2" fillId="0" borderId="4" xfId="4" applyFont="1" applyBorder="1" applyProtection="1">
      <protection locked="0"/>
    </xf>
    <xf numFmtId="164" fontId="2" fillId="2" borderId="5" xfId="1" applyNumberFormat="1" applyFont="1" applyFill="1" applyBorder="1" applyAlignment="1" applyProtection="1">
      <alignment horizontal="right" vertical="top"/>
      <protection locked="0"/>
    </xf>
    <xf numFmtId="0" fontId="2" fillId="0" borderId="6" xfId="4" applyFont="1" applyBorder="1" applyProtection="1">
      <protection locked="0"/>
    </xf>
    <xf numFmtId="164" fontId="2" fillId="2" borderId="7" xfId="1" applyNumberFormat="1" applyFont="1" applyFill="1" applyBorder="1" applyAlignment="1" applyProtection="1">
      <alignment horizontal="right" vertical="top"/>
      <protection locked="0"/>
    </xf>
    <xf numFmtId="0" fontId="2" fillId="0" borderId="8" xfId="4" applyFont="1" applyBorder="1" applyAlignment="1" applyProtection="1">
      <alignment wrapText="1"/>
      <protection locked="0"/>
    </xf>
    <xf numFmtId="0" fontId="2" fillId="0" borderId="10" xfId="4" applyBorder="1" applyAlignment="1" applyProtection="1">
      <alignment horizontal="center"/>
      <protection locked="0"/>
    </xf>
    <xf numFmtId="0" fontId="3" fillId="0" borderId="11" xfId="4" applyFont="1" applyBorder="1" applyAlignment="1" applyProtection="1">
      <alignment horizontal="center"/>
      <protection locked="0"/>
    </xf>
    <xf numFmtId="0" fontId="3" fillId="0" borderId="12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3" fillId="0" borderId="14" xfId="4" applyFont="1" applyBorder="1" applyAlignment="1" applyProtection="1">
      <alignment horizontal="center"/>
      <protection locked="0"/>
    </xf>
    <xf numFmtId="0" fontId="2" fillId="0" borderId="15" xfId="4" applyBorder="1" applyProtection="1">
      <protection locked="0"/>
    </xf>
    <xf numFmtId="164" fontId="0" fillId="0" borderId="16" xfId="1" applyNumberFormat="1" applyFont="1" applyBorder="1" applyProtection="1">
      <protection locked="0"/>
    </xf>
    <xf numFmtId="44" fontId="0" fillId="0" borderId="15" xfId="2" applyFont="1" applyBorder="1" applyProtection="1">
      <protection locked="0"/>
    </xf>
    <xf numFmtId="10" fontId="0" fillId="0" borderId="5" xfId="3" applyNumberFormat="1" applyFont="1" applyBorder="1" applyProtection="1">
      <protection locked="0"/>
    </xf>
    <xf numFmtId="164" fontId="0" fillId="0" borderId="17" xfId="1" applyNumberFormat="1" applyFont="1" applyBorder="1" applyProtection="1">
      <protection locked="0"/>
    </xf>
    <xf numFmtId="0" fontId="3" fillId="0" borderId="6" xfId="4" applyFont="1" applyBorder="1" applyProtection="1">
      <protection locked="0"/>
    </xf>
    <xf numFmtId="0" fontId="2" fillId="0" borderId="18" xfId="4" applyFont="1" applyBorder="1" applyAlignment="1" applyProtection="1">
      <alignment horizontal="center"/>
      <protection locked="0"/>
    </xf>
    <xf numFmtId="164" fontId="2" fillId="0" borderId="19" xfId="1" applyNumberFormat="1" applyFont="1" applyBorder="1" applyAlignment="1" applyProtection="1">
      <alignment horizontal="center"/>
      <protection locked="0"/>
    </xf>
    <xf numFmtId="44" fontId="0" fillId="0" borderId="20" xfId="2" applyFont="1" applyBorder="1" applyProtection="1">
      <protection locked="0"/>
    </xf>
    <xf numFmtId="0" fontId="2" fillId="0" borderId="7" xfId="4" applyFont="1" applyBorder="1" applyAlignment="1" applyProtection="1">
      <alignment horizontal="center"/>
      <protection locked="0"/>
    </xf>
    <xf numFmtId="0" fontId="3" fillId="0" borderId="0" xfId="4" applyFont="1" applyFill="1" applyBorder="1" applyProtection="1">
      <protection locked="0"/>
    </xf>
    <xf numFmtId="0" fontId="2" fillId="0" borderId="8" xfId="4" applyFont="1" applyFill="1" applyBorder="1" applyAlignment="1" applyProtection="1">
      <alignment wrapText="1"/>
      <protection locked="0"/>
    </xf>
    <xf numFmtId="0" fontId="2" fillId="2" borderId="9" xfId="4" applyFont="1" applyFill="1" applyBorder="1" applyAlignment="1" applyProtection="1">
      <alignment horizontal="center" vertical="center"/>
      <protection locked="0"/>
    </xf>
    <xf numFmtId="0" fontId="2" fillId="0" borderId="10" xfId="4" applyFont="1" applyBorder="1" applyProtection="1">
      <protection locked="0"/>
    </xf>
    <xf numFmtId="0" fontId="3" fillId="0" borderId="12" xfId="4" applyFont="1" applyBorder="1" applyAlignment="1" applyProtection="1">
      <alignment horizontal="center" vertical="center" wrapText="1"/>
      <protection locked="0"/>
    </xf>
    <xf numFmtId="0" fontId="3" fillId="0" borderId="11" xfId="4" applyFont="1" applyBorder="1" applyAlignment="1" applyProtection="1">
      <alignment horizontal="center" vertical="center" wrapText="1"/>
      <protection locked="0"/>
    </xf>
    <xf numFmtId="0" fontId="3" fillId="0" borderId="21" xfId="4" applyFont="1" applyBorder="1" applyAlignment="1" applyProtection="1">
      <alignment horizontal="center" wrapText="1"/>
      <protection locked="0"/>
    </xf>
    <xf numFmtId="0" fontId="2" fillId="0" borderId="22" xfId="4" applyBorder="1" applyProtection="1">
      <protection locked="0"/>
    </xf>
    <xf numFmtId="44" fontId="0" fillId="0" borderId="5" xfId="2" applyFont="1" applyBorder="1" applyProtection="1">
      <protection locked="0"/>
    </xf>
    <xf numFmtId="0" fontId="2" fillId="0" borderId="23" xfId="4" applyFont="1" applyBorder="1" applyProtection="1">
      <protection locked="0"/>
    </xf>
    <xf numFmtId="44" fontId="0" fillId="0" borderId="17" xfId="2" applyFont="1" applyBorder="1" applyProtection="1">
      <protection locked="0"/>
    </xf>
    <xf numFmtId="0" fontId="2" fillId="0" borderId="24" xfId="4" applyBorder="1" applyProtection="1">
      <protection locked="0"/>
    </xf>
    <xf numFmtId="0" fontId="2" fillId="0" borderId="25" xfId="4" applyFont="1" applyFill="1" applyBorder="1" applyProtection="1">
      <protection locked="0"/>
    </xf>
    <xf numFmtId="44" fontId="0" fillId="0" borderId="19" xfId="2" applyFont="1" applyBorder="1" applyProtection="1">
      <protection locked="0"/>
    </xf>
    <xf numFmtId="0" fontId="2" fillId="0" borderId="26" xfId="4" applyBorder="1" applyAlignment="1" applyProtection="1">
      <alignment horizontal="center"/>
      <protection locked="0"/>
    </xf>
    <xf numFmtId="44" fontId="0" fillId="0" borderId="27" xfId="2" applyFont="1" applyBorder="1" applyProtection="1">
      <protection locked="0"/>
    </xf>
    <xf numFmtId="0" fontId="3" fillId="0" borderId="12" xfId="4" applyFont="1" applyBorder="1" applyAlignment="1" applyProtection="1">
      <alignment horizontal="center" wrapText="1"/>
      <protection locked="0"/>
    </xf>
    <xf numFmtId="0" fontId="3" fillId="0" borderId="11" xfId="4" applyFont="1" applyBorder="1" applyAlignment="1" applyProtection="1">
      <alignment horizontal="center" wrapText="1"/>
      <protection locked="0"/>
    </xf>
    <xf numFmtId="0" fontId="3" fillId="0" borderId="14" xfId="4" applyFont="1" applyBorder="1" applyAlignment="1" applyProtection="1">
      <alignment horizontal="center" wrapText="1"/>
      <protection locked="0"/>
    </xf>
    <xf numFmtId="10" fontId="0" fillId="0" borderId="15" xfId="3" applyNumberFormat="1" applyFont="1" applyBorder="1" applyProtection="1">
      <protection locked="0"/>
    </xf>
    <xf numFmtId="165" fontId="2" fillId="0" borderId="15" xfId="4" applyNumberFormat="1" applyBorder="1" applyProtection="1">
      <protection locked="0"/>
    </xf>
    <xf numFmtId="10" fontId="0" fillId="0" borderId="17" xfId="3" applyNumberFormat="1" applyFont="1" applyBorder="1" applyProtection="1">
      <protection locked="0"/>
    </xf>
    <xf numFmtId="165" fontId="2" fillId="0" borderId="17" xfId="4" applyNumberFormat="1" applyBorder="1" applyProtection="1">
      <protection locked="0"/>
    </xf>
    <xf numFmtId="44" fontId="0" fillId="0" borderId="28" xfId="2" applyFont="1" applyBorder="1" applyProtection="1">
      <protection locked="0"/>
    </xf>
    <xf numFmtId="0" fontId="2" fillId="0" borderId="19" xfId="4" applyBorder="1" applyAlignment="1" applyProtection="1">
      <alignment horizontal="center"/>
      <protection locked="0"/>
    </xf>
    <xf numFmtId="44" fontId="0" fillId="0" borderId="7" xfId="2" applyFont="1" applyBorder="1" applyProtection="1">
      <protection locked="0"/>
    </xf>
    <xf numFmtId="10" fontId="0" fillId="0" borderId="7" xfId="3" applyNumberFormat="1" applyFont="1" applyBorder="1" applyProtection="1">
      <protection locked="0"/>
    </xf>
    <xf numFmtId="0" fontId="2" fillId="0" borderId="0" xfId="4" applyFont="1" applyFill="1" applyAlignment="1" applyProtection="1">
      <alignment vertical="top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2" fillId="0" borderId="0" xfId="4" applyFill="1" applyAlignment="1" applyProtection="1">
      <alignment horizontal="left" vertical="top" wrapText="1"/>
      <protection locked="0"/>
    </xf>
    <xf numFmtId="0" fontId="6" fillId="0" borderId="0" xfId="4" applyFont="1" applyFill="1" applyAlignment="1" applyProtection="1">
      <alignment horizontal="left" vertical="center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center"/>
      <protection locked="0"/>
    </xf>
    <xf numFmtId="0" fontId="3" fillId="0" borderId="2" xfId="4" applyFont="1" applyBorder="1" applyAlignment="1" applyProtection="1">
      <alignment horizontal="center"/>
      <protection locked="0"/>
    </xf>
    <xf numFmtId="0" fontId="3" fillId="0" borderId="3" xfId="4" applyFont="1" applyBorder="1" applyAlignment="1" applyProtection="1">
      <alignment horizontal="center"/>
      <protection locked="0"/>
    </xf>
    <xf numFmtId="0" fontId="3" fillId="0" borderId="10" xfId="4" applyFont="1" applyBorder="1" applyAlignment="1" applyProtection="1">
      <alignment horizontal="center"/>
      <protection locked="0"/>
    </xf>
    <xf numFmtId="0" fontId="3" fillId="0" borderId="14" xfId="4" applyFont="1" applyBorder="1" applyAlignment="1" applyProtection="1">
      <alignment horizontal="center"/>
      <protection locked="0"/>
    </xf>
    <xf numFmtId="0" fontId="2" fillId="0" borderId="23" xfId="4" applyFont="1" applyBorder="1" applyAlignment="1" applyProtection="1">
      <alignment wrapText="1"/>
      <protection locked="0"/>
    </xf>
    <xf numFmtId="0" fontId="2" fillId="0" borderId="29" xfId="4" applyFont="1" applyBorder="1" applyAlignment="1" applyProtection="1">
      <alignment wrapText="1"/>
      <protection locked="0"/>
    </xf>
    <xf numFmtId="44" fontId="2" fillId="2" borderId="9" xfId="2" applyFont="1" applyFill="1" applyBorder="1" applyAlignment="1" applyProtection="1">
      <alignment horizontal="right" vertical="top"/>
      <protection locked="0"/>
    </xf>
    <xf numFmtId="0" fontId="2" fillId="2" borderId="5" xfId="4" applyFont="1" applyFill="1" applyBorder="1" applyAlignment="1" applyProtection="1">
      <alignment horizontal="right" vertical="top"/>
      <protection locked="0"/>
    </xf>
    <xf numFmtId="0" fontId="2" fillId="2" borderId="7" xfId="4" applyFont="1" applyFill="1" applyBorder="1" applyAlignment="1" applyProtection="1">
      <alignment horizontal="right" vertical="top"/>
      <protection locked="0"/>
    </xf>
    <xf numFmtId="0" fontId="2" fillId="0" borderId="22" xfId="4" applyFont="1" applyBorder="1" applyProtection="1">
      <protection locked="0"/>
    </xf>
    <xf numFmtId="166" fontId="2" fillId="0" borderId="24" xfId="4" applyNumberFormat="1" applyFont="1" applyBorder="1" applyProtection="1"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showGridLines="0" tabSelected="1" topLeftCell="A22" workbookViewId="0">
      <selection activeCell="D43" sqref="D43:D44"/>
    </sheetView>
  </sheetViews>
  <sheetFormatPr defaultRowHeight="12.75" x14ac:dyDescent="0.2"/>
  <cols>
    <col min="1" max="1" width="32" style="1" customWidth="1"/>
    <col min="2" max="2" width="21.5703125" style="1" customWidth="1"/>
    <col min="3" max="4" width="21" style="1" customWidth="1"/>
    <col min="5" max="5" width="19.7109375" style="1" customWidth="1"/>
    <col min="6" max="6" width="15" style="1" customWidth="1"/>
    <col min="7" max="16384" width="9.140625" style="1"/>
  </cols>
  <sheetData>
    <row r="1" spans="1:6" x14ac:dyDescent="0.2">
      <c r="E1" s="2" t="s">
        <v>0</v>
      </c>
      <c r="F1" s="3">
        <v>0</v>
      </c>
    </row>
    <row r="2" spans="1:6" x14ac:dyDescent="0.2">
      <c r="E2" s="2" t="s">
        <v>1</v>
      </c>
      <c r="F2" s="4"/>
    </row>
    <row r="3" spans="1:6" x14ac:dyDescent="0.2">
      <c r="E3" s="2" t="s">
        <v>2</v>
      </c>
      <c r="F3" s="4"/>
    </row>
    <row r="4" spans="1:6" x14ac:dyDescent="0.2">
      <c r="E4" s="2" t="s">
        <v>3</v>
      </c>
      <c r="F4" s="4"/>
    </row>
    <row r="5" spans="1:6" x14ac:dyDescent="0.2">
      <c r="E5" s="2" t="s">
        <v>4</v>
      </c>
      <c r="F5" s="5"/>
    </row>
    <row r="6" spans="1:6" x14ac:dyDescent="0.2">
      <c r="E6" s="2"/>
      <c r="F6" s="3"/>
    </row>
    <row r="7" spans="1:6" x14ac:dyDescent="0.2">
      <c r="E7" s="2" t="s">
        <v>5</v>
      </c>
      <c r="F7" s="5"/>
    </row>
    <row r="9" spans="1:6" ht="18" x14ac:dyDescent="0.25">
      <c r="A9" s="60" t="s">
        <v>6</v>
      </c>
      <c r="B9" s="60"/>
      <c r="C9" s="60"/>
      <c r="D9" s="60"/>
      <c r="E9" s="60"/>
      <c r="F9" s="60"/>
    </row>
    <row r="10" spans="1:6" ht="18" x14ac:dyDescent="0.25">
      <c r="A10" s="60" t="s">
        <v>7</v>
      </c>
      <c r="B10" s="60"/>
      <c r="C10" s="60"/>
      <c r="D10" s="60"/>
      <c r="E10" s="60"/>
      <c r="F10" s="60"/>
    </row>
    <row r="12" spans="1:6" x14ac:dyDescent="0.2">
      <c r="A12" s="6" t="s">
        <v>8</v>
      </c>
    </row>
    <row r="14" spans="1:6" x14ac:dyDescent="0.2">
      <c r="A14" s="7" t="s">
        <v>9</v>
      </c>
      <c r="B14" s="7"/>
    </row>
    <row r="15" spans="1:6" ht="13.5" thickBot="1" x14ac:dyDescent="0.25"/>
    <row r="16" spans="1:6" ht="18" customHeight="1" x14ac:dyDescent="0.2">
      <c r="A16" s="61" t="s">
        <v>10</v>
      </c>
      <c r="B16" s="62"/>
      <c r="C16" s="6"/>
    </row>
    <row r="17" spans="1:5" ht="12.75" customHeight="1" x14ac:dyDescent="0.2">
      <c r="A17" s="8" t="s">
        <v>11</v>
      </c>
      <c r="B17" s="9">
        <v>49305</v>
      </c>
    </row>
    <row r="18" spans="1:5" ht="12.75" customHeight="1" thickBot="1" x14ac:dyDescent="0.25">
      <c r="A18" s="10" t="s">
        <v>12</v>
      </c>
      <c r="B18" s="11">
        <v>399471640.28347564</v>
      </c>
    </row>
    <row r="19" spans="1:5" ht="12.75" customHeight="1" thickBot="1" x14ac:dyDescent="0.25"/>
    <row r="20" spans="1:5" ht="33.75" customHeight="1" thickBot="1" x14ac:dyDescent="0.25">
      <c r="A20" s="12" t="s">
        <v>13</v>
      </c>
      <c r="B20" s="67">
        <v>18509288.471810278</v>
      </c>
    </row>
    <row r="21" spans="1:5" ht="12.75" customHeight="1" thickBot="1" x14ac:dyDescent="0.25"/>
    <row r="22" spans="1:5" ht="15.75" customHeight="1" x14ac:dyDescent="0.2">
      <c r="A22" s="61" t="s">
        <v>14</v>
      </c>
      <c r="B22" s="62"/>
    </row>
    <row r="23" spans="1:5" ht="12.75" customHeight="1" x14ac:dyDescent="0.2">
      <c r="A23" s="8" t="s">
        <v>15</v>
      </c>
      <c r="B23" s="68">
        <v>16.88</v>
      </c>
    </row>
    <row r="24" spans="1:5" ht="12.75" customHeight="1" thickBot="1" x14ac:dyDescent="0.25">
      <c r="A24" s="10" t="s">
        <v>16</v>
      </c>
      <c r="B24" s="69">
        <v>2.1299999999999999E-2</v>
      </c>
    </row>
    <row r="25" spans="1:5" ht="12.75" customHeight="1" x14ac:dyDescent="0.2"/>
    <row r="26" spans="1:5" ht="12.75" customHeight="1" x14ac:dyDescent="0.2">
      <c r="A26" s="7" t="s">
        <v>17</v>
      </c>
    </row>
    <row r="27" spans="1:5" ht="12.75" customHeight="1" thickBot="1" x14ac:dyDescent="0.25"/>
    <row r="28" spans="1:5" ht="12.75" customHeight="1" x14ac:dyDescent="0.2">
      <c r="A28" s="13"/>
      <c r="B28" s="14" t="s">
        <v>18</v>
      </c>
      <c r="C28" s="15" t="s">
        <v>19</v>
      </c>
      <c r="D28" s="16" t="s">
        <v>20</v>
      </c>
      <c r="E28" s="17" t="s">
        <v>21</v>
      </c>
    </row>
    <row r="29" spans="1:5" ht="12.75" customHeight="1" x14ac:dyDescent="0.25">
      <c r="A29" s="8" t="s">
        <v>22</v>
      </c>
      <c r="B29" s="18">
        <f>IF(B23="","",B23)</f>
        <v>16.88</v>
      </c>
      <c r="C29" s="19">
        <f>IF(B17="","",B17)</f>
        <v>49305</v>
      </c>
      <c r="D29" s="20">
        <f>IF(ISERROR(B29*C29*12),"",B29*C29*12)</f>
        <v>9987220.7999999989</v>
      </c>
      <c r="E29" s="21">
        <f>IF(ISERROR(D29/D31),"",D29/D31)</f>
        <v>0.53996749353256024</v>
      </c>
    </row>
    <row r="30" spans="1:5" ht="12.75" customHeight="1" x14ac:dyDescent="0.25">
      <c r="A30" s="8" t="s">
        <v>23</v>
      </c>
      <c r="B30" s="18">
        <f>IF(B24="","",B24)</f>
        <v>2.1299999999999999E-2</v>
      </c>
      <c r="C30" s="22">
        <f>IF(B18="","",B18)</f>
        <v>399471640.28347564</v>
      </c>
      <c r="D30" s="20">
        <f>IF(ISERROR(B30*C30),"",B30*C30)</f>
        <v>8508745.9380380306</v>
      </c>
      <c r="E30" s="21">
        <f>IF(ISERROR(D30/D31),"",D30/D31)</f>
        <v>0.46003250646743976</v>
      </c>
    </row>
    <row r="31" spans="1:5" ht="12.75" customHeight="1" thickBot="1" x14ac:dyDescent="0.3">
      <c r="A31" s="23" t="s">
        <v>24</v>
      </c>
      <c r="B31" s="24" t="s">
        <v>25</v>
      </c>
      <c r="C31" s="25" t="s">
        <v>25</v>
      </c>
      <c r="D31" s="26">
        <f>IF(ISERROR(D29+D30),"",D29+D30)</f>
        <v>18495966.73803803</v>
      </c>
      <c r="E31" s="27" t="s">
        <v>25</v>
      </c>
    </row>
    <row r="32" spans="1:5" ht="12.75" customHeight="1" x14ac:dyDescent="0.2">
      <c r="A32" s="6"/>
    </row>
    <row r="33" spans="1:6" ht="12.75" customHeight="1" x14ac:dyDescent="0.2">
      <c r="A33" s="28" t="s">
        <v>26</v>
      </c>
    </row>
    <row r="34" spans="1:6" ht="12.75" customHeight="1" thickBot="1" x14ac:dyDescent="0.25">
      <c r="A34" s="6"/>
    </row>
    <row r="35" spans="1:6" ht="33.75" customHeight="1" thickBot="1" x14ac:dyDescent="0.25">
      <c r="A35" s="29" t="s">
        <v>27</v>
      </c>
      <c r="B35" s="30">
        <v>4</v>
      </c>
      <c r="C35" s="6"/>
    </row>
    <row r="36" spans="1:6" ht="12.75" customHeight="1" thickBot="1" x14ac:dyDescent="0.25">
      <c r="A36" s="6"/>
    </row>
    <row r="37" spans="1:6" ht="39" customHeight="1" x14ac:dyDescent="0.2">
      <c r="A37" s="31"/>
      <c r="B37" s="32" t="s">
        <v>28</v>
      </c>
      <c r="C37" s="33" t="s">
        <v>29</v>
      </c>
      <c r="D37" s="34" t="s">
        <v>30</v>
      </c>
    </row>
    <row r="38" spans="1:6" ht="12.75" customHeight="1" x14ac:dyDescent="0.25">
      <c r="A38" s="8" t="s">
        <v>22</v>
      </c>
      <c r="B38" s="20">
        <f>IF(ISERROR(B$20*E29),"",B$20*E29)</f>
        <v>9994414.1031945087</v>
      </c>
      <c r="C38" s="35">
        <f>IF(ISERROR(ROUND(B38/B17/12,2)),"",ROUND(B38/B17/12,2))</f>
        <v>16.89</v>
      </c>
      <c r="D38" s="36">
        <f>IF(ISERROR(C38*B17*12),"",C38*B17*12)</f>
        <v>9993137.4000000004</v>
      </c>
    </row>
    <row r="39" spans="1:6" ht="12.75" customHeight="1" x14ac:dyDescent="0.25">
      <c r="A39" s="37" t="s">
        <v>23</v>
      </c>
      <c r="B39" s="38">
        <f>IF(ISERROR(B$20*E30),"",B$20*E30)</f>
        <v>8514874.3686157688</v>
      </c>
      <c r="C39" s="39">
        <f>IF(ISERROR(ROUND(B39/B18,4)),"",ROUND(B39/B18,4))</f>
        <v>2.1299999999999999E-2</v>
      </c>
      <c r="D39" s="36">
        <f>IF(ISERROR(C39*B18),"",C39*B18)</f>
        <v>8508745.9380380306</v>
      </c>
    </row>
    <row r="40" spans="1:6" ht="12.75" customHeight="1" thickBot="1" x14ac:dyDescent="0.3">
      <c r="A40" s="40" t="s">
        <v>24</v>
      </c>
      <c r="B40" s="41">
        <f>IF(ISERROR(B38+B39),"",B38+B39)</f>
        <v>18509288.471810278</v>
      </c>
      <c r="C40" s="42" t="s">
        <v>25</v>
      </c>
      <c r="D40" s="43">
        <f>IF(ISERROR(D38+D39),"",D38+D39)</f>
        <v>18501883.338038031</v>
      </c>
    </row>
    <row r="41" spans="1:6" ht="12.75" customHeight="1" thickBot="1" x14ac:dyDescent="0.25">
      <c r="A41" s="6"/>
    </row>
    <row r="42" spans="1:6" ht="27" customHeight="1" x14ac:dyDescent="0.2">
      <c r="A42" s="31"/>
      <c r="B42" s="15" t="s">
        <v>31</v>
      </c>
      <c r="C42" s="44" t="s">
        <v>32</v>
      </c>
      <c r="D42" s="45" t="s">
        <v>33</v>
      </c>
      <c r="E42" s="46" t="s">
        <v>34</v>
      </c>
      <c r="F42" s="6"/>
    </row>
    <row r="43" spans="1:6" ht="12.75" customHeight="1" x14ac:dyDescent="0.25">
      <c r="A43" s="8" t="s">
        <v>22</v>
      </c>
      <c r="B43" s="47">
        <f>IF(ISERROR(((1-E29)/B35)+E29),"",((1-E29)/B35)+E29)</f>
        <v>0.65497562014942012</v>
      </c>
      <c r="C43" s="48">
        <f>IF(ISERROR(B43*B$20),"",B43*B$20)</f>
        <v>12123132.695348449</v>
      </c>
      <c r="D43" s="70">
        <f>IF(ISERROR(ROUND(C43/B17/12,2)),"",ROUND(C43/B17/12,2))</f>
        <v>20.49</v>
      </c>
      <c r="E43" s="36">
        <f>IF(ISERROR(D43*12*B17),"",D43*12*B17)</f>
        <v>12123113.4</v>
      </c>
      <c r="F43" s="6"/>
    </row>
    <row r="44" spans="1:6" ht="12.75" customHeight="1" x14ac:dyDescent="0.25">
      <c r="A44" s="37" t="s">
        <v>23</v>
      </c>
      <c r="B44" s="49">
        <f>IF(ISERROR(1-B43),"",1-B43)</f>
        <v>0.34502437985057988</v>
      </c>
      <c r="C44" s="50">
        <f>IF(ISERROR(B44*B$20),"",B44*B$20)</f>
        <v>6386155.7764618285</v>
      </c>
      <c r="D44" s="71">
        <f>IF(ISERROR(ROUND(C44/B18,4)),"",ROUND(C44/B18,4))</f>
        <v>1.6E-2</v>
      </c>
      <c r="E44" s="51">
        <f>IF(ISERROR(D44*B18),"",D44*B18)</f>
        <v>6391546.2445356101</v>
      </c>
      <c r="F44" s="6"/>
    </row>
    <row r="45" spans="1:6" ht="12.75" customHeight="1" thickBot="1" x14ac:dyDescent="0.3">
      <c r="A45" s="40" t="s">
        <v>24</v>
      </c>
      <c r="B45" s="52" t="s">
        <v>25</v>
      </c>
      <c r="C45" s="26">
        <f>IF(ISERROR(SUM(C43:C44)),"",SUM(C43:C44))</f>
        <v>18509288.471810278</v>
      </c>
      <c r="D45" s="42" t="s">
        <v>25</v>
      </c>
      <c r="E45" s="53">
        <f>IF(ISERROR(E43+E44),"",E43+E44)</f>
        <v>18514659.644535609</v>
      </c>
    </row>
    <row r="46" spans="1:6" ht="12.75" customHeight="1" thickBot="1" x14ac:dyDescent="0.25">
      <c r="A46" s="6"/>
    </row>
    <row r="47" spans="1:6" ht="14.25" customHeight="1" x14ac:dyDescent="0.2">
      <c r="A47" s="63" t="s">
        <v>35</v>
      </c>
      <c r="B47" s="64"/>
    </row>
    <row r="48" spans="1:6" ht="12.75" customHeight="1" x14ac:dyDescent="0.25">
      <c r="A48" s="8" t="s">
        <v>36</v>
      </c>
      <c r="B48" s="36">
        <f>IF(ISERROR(D43-C38),"",D43-C38)</f>
        <v>3.5999999999999979</v>
      </c>
    </row>
    <row r="49" spans="1:6" ht="18" customHeight="1" x14ac:dyDescent="0.25">
      <c r="A49" s="65" t="s">
        <v>37</v>
      </c>
      <c r="B49" s="51">
        <f>IF(ISERROR((D43*12*B17)+(D44*B18)-B20),"",(D43*12*B17)+(D44*B18)-B20)</f>
        <v>5371.1727253310382</v>
      </c>
    </row>
    <row r="50" spans="1:6" ht="21.75" customHeight="1" thickBot="1" x14ac:dyDescent="0.3">
      <c r="A50" s="66"/>
      <c r="B50" s="54">
        <f>IF(ISERROR(B49/B20), "", B49/B20)</f>
        <v>2.9018796338451129E-4</v>
      </c>
    </row>
    <row r="51" spans="1:6" ht="12.75" customHeight="1" x14ac:dyDescent="0.2">
      <c r="A51" s="6"/>
    </row>
    <row r="52" spans="1:6" ht="12.75" customHeight="1" x14ac:dyDescent="0.2">
      <c r="A52" s="7" t="s">
        <v>38</v>
      </c>
    </row>
    <row r="54" spans="1:6" ht="12.75" customHeight="1" x14ac:dyDescent="0.2">
      <c r="A54" s="58" t="s">
        <v>39</v>
      </c>
      <c r="B54" s="58"/>
      <c r="C54" s="58"/>
      <c r="D54" s="58"/>
      <c r="E54" s="58"/>
    </row>
    <row r="55" spans="1:6" x14ac:dyDescent="0.2">
      <c r="A55" s="58"/>
      <c r="B55" s="58"/>
      <c r="C55" s="58"/>
      <c r="D55" s="58"/>
      <c r="E55" s="58"/>
    </row>
    <row r="56" spans="1:6" x14ac:dyDescent="0.2">
      <c r="B56" s="55"/>
      <c r="C56" s="55"/>
      <c r="D56" s="55"/>
      <c r="E56" s="55"/>
      <c r="F56" s="55"/>
    </row>
    <row r="57" spans="1:6" ht="12.75" customHeight="1" x14ac:dyDescent="0.2">
      <c r="A57" s="59" t="s">
        <v>40</v>
      </c>
      <c r="B57" s="59"/>
      <c r="C57" s="59"/>
      <c r="D57" s="59"/>
      <c r="E57" s="59"/>
      <c r="F57" s="55"/>
    </row>
    <row r="58" spans="1:6" x14ac:dyDescent="0.2">
      <c r="A58" s="59"/>
      <c r="B58" s="59"/>
      <c r="C58" s="59"/>
      <c r="D58" s="59"/>
      <c r="E58" s="59"/>
      <c r="F58" s="56"/>
    </row>
    <row r="59" spans="1:6" x14ac:dyDescent="0.2">
      <c r="A59" s="59"/>
      <c r="B59" s="59"/>
      <c r="C59" s="59"/>
      <c r="D59" s="59"/>
      <c r="E59" s="59"/>
      <c r="F59" s="56"/>
    </row>
    <row r="60" spans="1:6" ht="12.75" customHeight="1" x14ac:dyDescent="0.2">
      <c r="A60" s="59" t="s">
        <v>41</v>
      </c>
      <c r="B60" s="59"/>
      <c r="C60" s="59"/>
      <c r="D60" s="59"/>
      <c r="E60" s="59"/>
      <c r="F60" s="57"/>
    </row>
    <row r="61" spans="1:6" x14ac:dyDescent="0.2">
      <c r="A61" s="59"/>
      <c r="B61" s="59"/>
      <c r="C61" s="59"/>
      <c r="D61" s="59"/>
      <c r="E61" s="59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2-PA Jy 30 15</vt:lpstr>
      <vt:lpstr>Sheet2</vt:lpstr>
      <vt:lpstr>Sheet3</vt:lpstr>
    </vt:vector>
  </TitlesOfParts>
  <Company>WNH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Amos</dc:creator>
  <cp:lastModifiedBy>Chris Amos</cp:lastModifiedBy>
  <dcterms:created xsi:type="dcterms:W3CDTF">2015-08-01T14:40:34Z</dcterms:created>
  <dcterms:modified xsi:type="dcterms:W3CDTF">2015-08-27T10:26:29Z</dcterms:modified>
</cp:coreProperties>
</file>